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02" r:id="rId14"/>
    <sheet name="MŽ Detail" sheetId="403" r:id="rId15"/>
    <sheet name="ZV Vykáz.-A" sheetId="344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Žádanky'!$A$3:$G$3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Žádanky'!$A$3:$G$3</definedName>
    <definedName name="_xlnm._FilterDatabase" localSheetId="14" hidden="1">'MŽ Detail'!$A$4:$K$4</definedName>
    <definedName name="_xlnm._FilterDatabase" localSheetId="16" hidden="1">'ZV Vykáz.-A Detail'!$A$5:$P$5</definedName>
    <definedName name="_xlnm._FilterDatabase" localSheetId="18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8" i="414" s="1"/>
  <c r="A19" i="414"/>
  <c r="A18" i="414"/>
  <c r="A13" i="414"/>
  <c r="A10" i="414"/>
  <c r="A9" i="414"/>
  <c r="A7" i="414"/>
  <c r="A20" i="414"/>
  <c r="A17" i="414"/>
  <c r="A14" i="414"/>
  <c r="A16" i="414"/>
  <c r="A4" i="414"/>
  <c r="C14" i="414"/>
  <c r="D14" i="414"/>
  <c r="E14" i="414" l="1"/>
  <c r="A15" i="339" l="1"/>
  <c r="A12" i="339"/>
  <c r="A11" i="339"/>
  <c r="A7" i="339"/>
  <c r="A6" i="339"/>
  <c r="A5" i="339"/>
  <c r="D10" i="414" l="1"/>
  <c r="D13" i="414" l="1"/>
  <c r="C13" i="414"/>
  <c r="D7" i="414"/>
  <c r="C7" i="414"/>
  <c r="D9" i="414" l="1"/>
  <c r="E9" i="414" s="1"/>
  <c r="E19" i="414"/>
  <c r="E18" i="414"/>
  <c r="E13" i="414"/>
  <c r="E7" i="414"/>
  <c r="E10" i="414"/>
  <c r="D4" i="414"/>
  <c r="C4" i="414"/>
  <c r="E4" i="414" l="1"/>
  <c r="A14" i="383"/>
  <c r="A17" i="383" l="1"/>
  <c r="D17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0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Q3" i="347" l="1"/>
  <c r="S3" i="347"/>
  <c r="U3" i="347"/>
  <c r="K3" i="390"/>
  <c r="G5" i="339"/>
  <c r="G6" i="339"/>
  <c r="G7" i="339"/>
  <c r="G8" i="339"/>
  <c r="G9" i="339"/>
  <c r="A11" i="383"/>
  <c r="A4" i="383"/>
  <c r="A25" i="383"/>
  <c r="A24" i="383"/>
  <c r="A23" i="383"/>
  <c r="A22" i="383"/>
  <c r="A19" i="383"/>
  <c r="A18" i="383"/>
  <c r="A16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0" i="414"/>
  <c r="C17" i="414"/>
  <c r="D16" i="414"/>
  <c r="E20" i="414" l="1"/>
  <c r="E17" i="414"/>
  <c r="G11" i="339"/>
  <c r="C6" i="340"/>
  <c r="C4" i="340" s="1"/>
  <c r="B4" i="340"/>
  <c r="F13" i="339"/>
  <c r="F15" i="339" s="1"/>
  <c r="G12" i="339"/>
  <c r="C16" i="414"/>
  <c r="B13" i="340" l="1"/>
  <c r="B12" i="340"/>
  <c r="D6" i="340"/>
  <c r="E16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<sst xmlns="http://schemas.openxmlformats.org/spreadsheetml/2006/main" count="9632" uniqueCount="1550">
  <si>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</si>
  <si>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</si>
  <si>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</si>
  <si>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</si>
  <si>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</si>
  <si>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</si>
  <si>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</si>
  <si>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</si>
  <si>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</si>
  <si>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</si>
  <si>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</si>
  <si>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</si>
  <si>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</si>
  <si>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</si>
  <si>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</si>
  <si>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</si>
  <si>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</si>
  <si>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</si>
  <si>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</si>
  <si>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</si>
  <si>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</si>
  <si>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</si>
  <si>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</si>
  <si>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</si>
  <si>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</si>
  <si>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</si>
  <si>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</si>
  <si>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</si>
  <si>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</si>
  <si>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</si>
  <si>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</si>
  <si>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</si>
  <si>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</si>
  <si>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</si>
  <si>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</si>
  <si>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</si>
  <si>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</si>
  <si>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</si>
  <si>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</si>
  <si>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</si>
  <si>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</si>
  <si>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</si>
  <si>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</si>
  <si>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</si>
  <si>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</si>
  <si>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</si>
  <si>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</si>
  <si>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</si>
  <si>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</si>
  <si>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</si>
  <si>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</si>
  <si>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</si>
  <si>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</si>
  <si>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</si>
  <si>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</si>
  <si>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</si>
  <si>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</si>
  <si>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</si>
  <si>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</si>
  <si>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</si>
  <si>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</si>
  <si>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</si>
  <si>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</si>
  <si>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</si>
  <si>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</si>
  <si>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</si>
  <si>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</si>
  <si>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</si>
  <si>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</si>
  <si>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</si>
  <si>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</si>
  <si>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</si>
  <si>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</si>
  <si>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</si>
  <si>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</si>
  <si>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</si>
  <si>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</si>
  <si>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</si>
  <si>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</si>
  <si>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</si>
  <si>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</si>
  <si>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</si>
  <si>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</si>
  <si>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</si>
  <si>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</si>
  <si>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</si>
  <si>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</si>
  <si>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</si>
  <si>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</si>
  <si>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</si>
  <si>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</si>
  <si>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</si>
  <si>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</si>
  <si>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</si>
  <si>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</si>
  <si>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</si>
  <si>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</si>
  <si>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</si>
  <si>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</si>
  <si>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</si>
  <si>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</si>
  <si>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</si>
  <si>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</si>
  <si>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</si>
  <si>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</si>
  <si>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</si>
  <si>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</si>
  <si>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</si>
  <si>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</si>
  <si>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</si>
  <si>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</si>
  <si>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</si>
  <si>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</si>
  <si>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</si>
  <si>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</si>
  <si>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</si>
  <si>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</si>
  <si>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</si>
  <si>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</si>
  <si>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</si>
  <si>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</si>
  <si>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</si>
  <si>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</si>
  <si>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</si>
  <si>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</si>
  <si>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</si>
  <si>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</si>
  <si>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</si>
  <si>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</si>
  <si>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</si>
  <si>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</si>
  <si>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</si>
  <si>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</si>
  <si>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</si>
  <si>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</si>
  <si>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</si>
  <si>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</si>
  <si>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</si>
  <si>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</si>
  <si>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</si>
  <si>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</si>
  <si>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</si>
  <si>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</si>
  <si>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</si>
  <si>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</si>
  <si>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</si>
  <si>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</si>
  <si>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</si>
  <si>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</si>
  <si>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</si>
  <si>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</si>
  <si>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</si>
  <si>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</si>
  <si>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</si>
  <si>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</si>
  <si>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</si>
  <si>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</si>
  <si>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</si>
  <si>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</si>
  <si>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</si>
  <si>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</si>
  <si>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</si>
  <si>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</si>
  <si>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</si>
  <si>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</si>
  <si>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</si>
  <si>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</si>
  <si>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</si>
  <si>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</si>
  <si>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</si>
  <si>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</si>
  <si>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</si>
  <si>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</si>
  <si>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</si>
  <si>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</si>
  <si>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</si>
  <si>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</si>
  <si>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</si>
  <si>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</si>
  <si>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</si>
  <si>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</si>
  <si>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</si>
  <si>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</si>
  <si>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</si>
  <si>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</si>
  <si>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</si>
  <si>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</si>
  <si>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</si>
  <si>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imunologie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</si>
  <si>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</si>
  <si>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</si>
  <si>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</si>
  <si>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</si>
  <si>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</si>
  <si>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</si>
  <si>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</si>
  <si>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</si>
  <si>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</si>
  <si>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</si>
  <si>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</si>
  <si>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</si>
  <si>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</si>
  <si>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</si>
  <si>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</si>
  <si>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</si>
  <si>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</si>
  <si>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</si>
  <si>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</si>
  <si>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</si>
  <si>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</si>
  <si>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</si>
  <si>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</si>
  <si>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</si>
  <si>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</si>
  <si>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</si>
  <si>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</si>
  <si>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</si>
  <si>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</si>
  <si>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</si>
  <si>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</si>
  <si>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</si>
  <si>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</si>
  <si>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</si>
  <si>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</si>
  <si>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</si>
  <si>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</si>
  <si>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</si>
  <si>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</si>
  <si>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</si>
  <si>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</si>
  <si>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</si>
  <si>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</si>
  <si>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</si>
  <si>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</si>
  <si>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</si>
  <si>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</si>
  <si>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</si>
  <si>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</si>
  <si>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</si>
  <si>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</si>
  <si>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</si>
  <si>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</si>
  <si>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</si>
  <si>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</si>
  <si>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</si>
  <si>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51102028     opravy zařízení hlas. a telekom. služeb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</si>
  <si>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</si>
  <si>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</si>
  <si>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</si>
  <si>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</si>
  <si>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</si>
  <si>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</si>
  <si>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</si>
  <si>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</si>
  <si>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</si>
  <si>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</si>
  <si>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</si>
  <si>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</si>
  <si>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</si>
  <si>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</si>
  <si>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</si>
  <si>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</si>
  <si>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</si>
  <si>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</si>
  <si>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</si>
  <si>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</si>
  <si>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</si>
  <si>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</si>
  <si>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</si>
  <si>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</si>
  <si>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</si>
  <si>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</si>
  <si>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</si>
  <si>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</si>
  <si>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</si>
  <si>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</si>
  <si>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</si>
  <si>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</si>
  <si>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</si>
  <si>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</si>
  <si>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</si>
  <si>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</si>
  <si>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</si>
  <si>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</si>
  <si>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</si>
  <si>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</si>
  <si>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</si>
  <si>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</si>
  <si>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</si>
  <si>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</si>
  <si>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</si>
  <si>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</si>
  <si>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</si>
  <si>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</si>
  <si>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</si>
  <si>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</si>
  <si>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</si>
  <si>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</si>
  <si>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</si>
  <si>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</si>
  <si>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</si>
  <si>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</si>
  <si>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</si>
  <si>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</si>
  <si>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</si>
  <si>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</si>
  <si>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</si>
  <si>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</si>
  <si>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</si>
  <si>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</si>
  <si>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</si>
  <si>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</si>
  <si>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</si>
  <si>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</si>
  <si>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</si>
  <si>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</si>
  <si>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</si>
  <si>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</si>
  <si>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</si>
  <si>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</si>
  <si>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</si>
  <si>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</si>
  <si>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</si>
  <si>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</si>
  <si>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</si>
  <si>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</si>
  <si>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</si>
  <si>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</si>
  <si>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</si>
  <si>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</si>
  <si>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</si>
  <si>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</si>
  <si>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</si>
  <si>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</si>
  <si>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</si>
  <si>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</si>
  <si>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</si>
  <si>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</si>
  <si>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</si>
  <si>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</si>
  <si>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</si>
  <si>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</si>
  <si>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</si>
  <si>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</si>
  <si>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</si>
  <si>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</si>
  <si>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</si>
  <si>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</si>
  <si>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</si>
  <si>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</si>
  <si>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</si>
  <si>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</si>
  <si>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</si>
  <si>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</si>
  <si>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</si>
  <si>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</si>
  <si>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</si>
  <si>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</si>
  <si>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</si>
  <si>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</si>
  <si>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</si>
  <si>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</si>
  <si>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</si>
  <si>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</si>
  <si>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</si>
  <si>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</si>
  <si>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</si>
  <si>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</si>
  <si>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</si>
  <si>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</si>
  <si>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</si>
  <si>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</si>
  <si>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</si>
  <si>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</si>
  <si>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</si>
  <si>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</si>
  <si>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</si>
  <si>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</si>
  <si>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</si>
  <si>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</si>
  <si>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</si>
  <si>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</si>
  <si>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</si>
  <si>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</si>
  <si>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</si>
  <si>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</si>
  <si>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</si>
  <si>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41</t>
  </si>
  <si>
    <t/>
  </si>
  <si>
    <t>Ústav imunologie</t>
  </si>
  <si>
    <t>50113001</t>
  </si>
  <si>
    <t>Lékárna - léčiva</t>
  </si>
  <si>
    <t>50113009</t>
  </si>
  <si>
    <t>Lékárna - RTG diagnostika</t>
  </si>
  <si>
    <t>SumaKL</t>
  </si>
  <si>
    <t>4141</t>
  </si>
  <si>
    <t>Ústav imunologie, imunologie - labor.slouč. s 4142</t>
  </si>
  <si>
    <t>SumaNS</t>
  </si>
  <si>
    <t>mezeraNS</t>
  </si>
  <si>
    <t>O</t>
  </si>
  <si>
    <t>155947</t>
  </si>
  <si>
    <t>55947</t>
  </si>
  <si>
    <t>OPHTAL LIQ 2X50ML</t>
  </si>
  <si>
    <t>395997</t>
  </si>
  <si>
    <t>0</t>
  </si>
  <si>
    <t>DZ SOFTASEPT N BEZBARVÝ 250 ml</t>
  </si>
  <si>
    <t>900321</t>
  </si>
  <si>
    <t>KL PRIPRAVEK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</si>
  <si>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</si>
  <si>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</si>
  <si>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</si>
  <si>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</si>
  <si>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</si>
  <si>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</si>
  <si>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930043</t>
  </si>
  <si>
    <t>DZ TRIXO LIND 100 ml</t>
  </si>
  <si>
    <t>166503</t>
  </si>
  <si>
    <t>66503</t>
  </si>
  <si>
    <t>SEPTONEX</t>
  </si>
  <si>
    <t>DRM SPR SOL 1X30ML</t>
  </si>
  <si>
    <t>921176</t>
  </si>
  <si>
    <t>KL Paraffinum perliq. 800g  HVLP</t>
  </si>
  <si>
    <t>900106</t>
  </si>
  <si>
    <t>IR  0.9%SOD.CHLOR.FOR IRR. 6X1000 ML</t>
  </si>
  <si>
    <t>IR-Fres. 6X1000 ML</t>
  </si>
  <si>
    <t>500808</t>
  </si>
  <si>
    <t>IR  0.9%SOD.CHLOR.FOR IRR.1000 ECOTAINER</t>
  </si>
  <si>
    <t>IR OR B/BR</t>
  </si>
  <si>
    <t>132932</t>
  </si>
  <si>
    <t>32932</t>
  </si>
  <si>
    <t>TELEBRIX 30 MEGLUMINE</t>
  </si>
  <si>
    <t>INJ SOL 1X100ML</t>
  </si>
  <si>
    <t>HVLP</t>
  </si>
  <si>
    <t>89301415</t>
  </si>
  <si>
    <t>Laboratoř imunologie Celkem</t>
  </si>
  <si>
    <t>Ústav imunologie Celkem</t>
  </si>
  <si>
    <t>Ambrůzová Zuzana</t>
  </si>
  <si>
    <t>Mrázek František</t>
  </si>
  <si>
    <t>Erdostein</t>
  </si>
  <si>
    <t>87074</t>
  </si>
  <si>
    <t>ERDOMED</t>
  </si>
  <si>
    <t>POR GRA SUS 1X200ML</t>
  </si>
  <si>
    <t>87076</t>
  </si>
  <si>
    <t>POR CPS DUR 20X300MG</t>
  </si>
  <si>
    <t>Mebendazol</t>
  </si>
  <si>
    <t>122198</t>
  </si>
  <si>
    <t>VERMOX</t>
  </si>
  <si>
    <t>POR TBL NOB 6X100MG</t>
  </si>
  <si>
    <t>Methylprednisolon-aceponát</t>
  </si>
  <si>
    <t>85350</t>
  </si>
  <si>
    <t>ADVANTAN KRÉM</t>
  </si>
  <si>
    <t>DRM CRM 1X15GM</t>
  </si>
  <si>
    <t>Amoxicilin a enzymový inhibitor</t>
  </si>
  <si>
    <t>5951</t>
  </si>
  <si>
    <t>AMOKSIKLAV 1 G</t>
  </si>
  <si>
    <t>POR TBL FLM 14X1GM</t>
  </si>
  <si>
    <t>Klotrimazol</t>
  </si>
  <si>
    <t>65484</t>
  </si>
  <si>
    <t>CLOTRIMAZOL AL 1%</t>
  </si>
  <si>
    <t>DRM CRM 1X20GM 1%</t>
  </si>
  <si>
    <t>59238</t>
  </si>
  <si>
    <t>Přehled plnění PL - Preskripce léčivých přípravků dle objemu Kč mimo PL</t>
  </si>
  <si>
    <t>J01CR02 - Amoxicilin a enzymový inhibitor</t>
  </si>
  <si>
    <t>J01CR02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</si>
  <si>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</si>
  <si>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</si>
  <si>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</si>
  <si>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</si>
  <si>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</si>
  <si>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</si>
  <si>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</si>
  <si>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</si>
  <si>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</si>
  <si>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</si>
  <si>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ZA314</t>
  </si>
  <si>
    <t>Obinadlo idealast-haft 8 cm x   4 m 9311113</t>
  </si>
  <si>
    <t>ZA337</t>
  </si>
  <si>
    <t>Náplast softpore 1,25 cm x 9,15 m bal. á 24 ks 1320103111</t>
  </si>
  <si>
    <t>ZA413</t>
  </si>
  <si>
    <t>Kompresa gáza 10 cm x 10 cm / 100 ks 17 nití, 8 vrstev 06003</t>
  </si>
  <si>
    <t>ZA444</t>
  </si>
  <si>
    <t>Tampon 20 x 19 cm nesterilní stáčený 1320300404</t>
  </si>
  <si>
    <t>ZA446</t>
  </si>
  <si>
    <t>Vata buničitá přířezy 20 x 30 cm 1230200129</t>
  </si>
  <si>
    <t>ZA467</t>
  </si>
  <si>
    <t>Tyčinka vatová nesterilní 15 cm 9679369</t>
  </si>
  <si>
    <t>ZA562</t>
  </si>
  <si>
    <t>Náplast cosmopor i. v. 6 x 8 cm 9008054</t>
  </si>
  <si>
    <t>ZB084</t>
  </si>
  <si>
    <t>Náplast transpore 2,50 cm x 9,14 m 1527-1</t>
  </si>
  <si>
    <t>ZC854</t>
  </si>
  <si>
    <t xml:space="preserve">Kompresa NT 7,5 x 7,5 cm / 2 ks sterilní 26510 </t>
  </si>
  <si>
    <t>ZF352</t>
  </si>
  <si>
    <t>Náplast transpore bílá 2,50 cm x 9,14 m bal. á 12 ks 1534-1</t>
  </si>
  <si>
    <t>ZH012</t>
  </si>
  <si>
    <t>Náplast micropore 2,50 cm x 5,00 m 840W</t>
  </si>
  <si>
    <t>ZL684</t>
  </si>
  <si>
    <t>Náplast santiband standard poinjekční jednotl. baleno 19 mm x 72 mm 652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</si>
  <si>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</si>
  <si>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</si>
  <si>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</si>
  <si>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</si>
  <si>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</si>
  <si>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</si>
  <si>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</si>
  <si>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</si>
  <si>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</si>
  <si>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</si>
  <si>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</si>
  <si>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</si>
  <si>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ZB766</t>
  </si>
  <si>
    <t>Zkumavka zelená 9 ml 455084</t>
  </si>
  <si>
    <t>ZB768</t>
  </si>
  <si>
    <t>Jehla vakuová 216/38 mm zelená 450076</t>
  </si>
  <si>
    <t>ZB769</t>
  </si>
  <si>
    <t>Jehla vakuová 206/38 mm žlutá 450077</t>
  </si>
  <si>
    <t>ZB771</t>
  </si>
  <si>
    <t>Držák jehly základní 450201</t>
  </si>
  <si>
    <t>ZE091</t>
  </si>
  <si>
    <t>Zátka k plast. zkumavkám 331690213410</t>
  </si>
  <si>
    <t>ZF037</t>
  </si>
  <si>
    <t>Eppendorf Tips 2 - 200 ul bal. á 1000 ks 0030 000.870</t>
  </si>
  <si>
    <t>ZF091</t>
  </si>
  <si>
    <t>Zátka k plast. zkumavkám 331690213010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</si>
  <si>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</si>
  <si>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</si>
  <si>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</si>
  <si>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</si>
  <si>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</si>
  <si>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</si>
  <si>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ZK696</t>
  </si>
  <si>
    <t>Zkumavka jednorázová PS 5 ml nesterilní bal. á 500 ks 331690210570</t>
  </si>
  <si>
    <t>ZA816</t>
  </si>
  <si>
    <t>Zkumavka PS 15 ml sterilní 400915</t>
  </si>
  <si>
    <t>ZB014</t>
  </si>
  <si>
    <t>Zkumavka na ECP analýzu 454067</t>
  </si>
  <si>
    <t>ZB118</t>
  </si>
  <si>
    <t>Microwell plates NUN 269620</t>
  </si>
  <si>
    <t>ZB455</t>
  </si>
  <si>
    <t>Destička terasakiho 400919</t>
  </si>
  <si>
    <t>ZB789</t>
  </si>
  <si>
    <t>Víčko k mikrotitr.destičce 400921</t>
  </si>
  <si>
    <t>ZC915</t>
  </si>
  <si>
    <t>Zkumavka 9,0 ml LI-H 02.1065</t>
  </si>
  <si>
    <t>ZC916</t>
  </si>
  <si>
    <t>Zkumavka 4,5 ml LI-H 05.1106</t>
  </si>
  <si>
    <t>ZD001</t>
  </si>
  <si>
    <t>Kyveta ředící OVIC11</t>
  </si>
  <si>
    <t>ZD285</t>
  </si>
  <si>
    <t>Platíčko Elisa 96 jamek 655061</t>
  </si>
  <si>
    <t>ZE837</t>
  </si>
  <si>
    <t>Pipeta pasteurova 3 ml 331690270550</t>
  </si>
  <si>
    <t>ZE951</t>
  </si>
  <si>
    <t>Štítky CRYO 32 x 13 mm R267271</t>
  </si>
  <si>
    <t>ZH774</t>
  </si>
  <si>
    <t>Zátka PE s lamelou pr. 11/12 mm BSA 062</t>
  </si>
  <si>
    <t>ZH997</t>
  </si>
  <si>
    <t>Destičky PCR-TWIN. tec. PCR Plate   96 skirted bezbarvé á 25 ks 0030128.648</t>
  </si>
  <si>
    <t>ZJ137</t>
  </si>
  <si>
    <t>Víčko oranžové U340025.O</t>
  </si>
  <si>
    <t>ZK695</t>
  </si>
  <si>
    <t>Zkumavka jednorázová PP 5 ml bal. á 250 ks 331690210100</t>
  </si>
  <si>
    <t>ZK726</t>
  </si>
  <si>
    <t>Nádoba na kontaminovaný odpad PBS 12 l I003501400</t>
  </si>
  <si>
    <t>ZK729</t>
  </si>
  <si>
    <t>Pipeta pasteurova nesterilní objem 3,0 ml makro se stupnicí bal. á 500 ks 331092600111</t>
  </si>
  <si>
    <t>ZE836</t>
  </si>
  <si>
    <t>Miska petri 331550000030</t>
  </si>
  <si>
    <t>ZH443</t>
  </si>
  <si>
    <t>Kyveta měřící 60x 5 segmentů OVIB31</t>
  </si>
  <si>
    <t>ZG232</t>
  </si>
  <si>
    <t>Stojan na zkumavky typ Z modrý B3 184086</t>
  </si>
  <si>
    <t>ZA876</t>
  </si>
  <si>
    <t>Zkumavka čistá 13 x 75 4 ml 454001</t>
  </si>
  <si>
    <t>ZM006</t>
  </si>
  <si>
    <t>Stojánek na mikrozkumavky 1,5 - 2ml 96 míst růžový 331982110217</t>
  </si>
  <si>
    <t>ZA815</t>
  </si>
  <si>
    <t>Zkumavka PS 15 ml nesterilní bal. á 1200 ks 400913</t>
  </si>
  <si>
    <t>ZB290</t>
  </si>
  <si>
    <t>Špička žlutá 2-100ul 70.760.002</t>
  </si>
  <si>
    <t>ZB366</t>
  </si>
  <si>
    <t>Zkumavka PS 10 ml nesterilní á 2000 ks 400912</t>
  </si>
  <si>
    <t>ZB605</t>
  </si>
  <si>
    <t>Špička modrá krátká manžeta 1108</t>
  </si>
  <si>
    <t>ZC036</t>
  </si>
  <si>
    <t>Baňka erlen 250 ml 632417106250</t>
  </si>
  <si>
    <t>ZC590</t>
  </si>
  <si>
    <t>Zkumavky centrifugační 50 ml á 360 ks 91050</t>
  </si>
  <si>
    <t>ZC774</t>
  </si>
  <si>
    <t>Sklo podložní myté 76 x 26 mm 635901000076</t>
  </si>
  <si>
    <t>ZC852</t>
  </si>
  <si>
    <t>Mikrozkumavka eppendorf 1,5 ml 72.690.001</t>
  </si>
  <si>
    <t>ZD868</t>
  </si>
  <si>
    <t>Mikrozkumavka eppendorf 1,5 ml 331690230530</t>
  </si>
  <si>
    <t>ZE250</t>
  </si>
  <si>
    <t>Špička finntip 5 ml bal. á 500 ks 9402030</t>
  </si>
  <si>
    <t>ZE262</t>
  </si>
  <si>
    <t>Špička žlutá 1-200ul 331693391121</t>
  </si>
  <si>
    <t>ZI392</t>
  </si>
  <si>
    <t>Špička s filtrem CappExpel Plus 10ul á 960 ks 5030060</t>
  </si>
  <si>
    <t>ZI560</t>
  </si>
  <si>
    <t>Špička žlutá dlouhá manžeta gilson 1 - 200 ul FLME28063</t>
  </si>
  <si>
    <t>ZA455</t>
  </si>
  <si>
    <t>Sklo krycí 24 x 60 mm 2576</t>
  </si>
  <si>
    <t>ZB454</t>
  </si>
  <si>
    <t>Špička finntip 250 ul bal. á 20.000 ks 9400220</t>
  </si>
  <si>
    <t>ZB861</t>
  </si>
  <si>
    <t>Špička pipetovací standard TIPS 0,1-10ul  0030.000.811</t>
  </si>
  <si>
    <t>ZC042</t>
  </si>
  <si>
    <t>Kádinka vysoká 600 ml sklo 632417012600</t>
  </si>
  <si>
    <t>ZC380</t>
  </si>
  <si>
    <t>Špička eppendorf 0,5-20ul bal. á 1000 ks 0030.000.854</t>
  </si>
  <si>
    <t>ZD093</t>
  </si>
  <si>
    <t>Zkumavka falcon nesterilní 12 x 75 mm 352008</t>
  </si>
  <si>
    <t>ZE179</t>
  </si>
  <si>
    <t>Špička eppendorf 50-1250ul 0030.000.935</t>
  </si>
  <si>
    <t>ZE263</t>
  </si>
  <si>
    <t>Špička micro tips 0,1-10ul LW1154</t>
  </si>
  <si>
    <t>ZF220</t>
  </si>
  <si>
    <t>Špička 50-1000ul 331693391202</t>
  </si>
  <si>
    <t>ZG223</t>
  </si>
  <si>
    <t>Mikrozkumavka šroubovací  1,5 ml bal. á 500 ks U344410</t>
  </si>
  <si>
    <t>ZH571</t>
  </si>
  <si>
    <t>Špička DF1000ST 100-1000ul bal. 10 x 96 ks F171703</t>
  </si>
  <si>
    <t>ZI765</t>
  </si>
  <si>
    <t>Zkumavka PS 15 ml sterilní se zátkou s kulatým dnem bal. á 20 ks 331000020115</t>
  </si>
  <si>
    <t>ZK582</t>
  </si>
  <si>
    <t>Vialka šroubovací 4 ml čirá bal. á 100 ks 635213090222</t>
  </si>
  <si>
    <t>ZK584</t>
  </si>
  <si>
    <t>Uzávěr PP šroubovací ND13 kaučuk/TEF 635213150439</t>
  </si>
  <si>
    <t>ZI675</t>
  </si>
  <si>
    <t>Zkumavka odběrová se šroubovacím víčkem 12 ml sterilní á 500 ksK005601</t>
  </si>
  <si>
    <t>ZI004</t>
  </si>
  <si>
    <t>Mikrozkumavka eppendorf 3810X 1,5 ml PCR čisté  bal. 10 x 1000 ks 0030125.215-10</t>
  </si>
  <si>
    <t>ZF178</t>
  </si>
  <si>
    <t>Zkumavka 2 ml U346500.N</t>
  </si>
  <si>
    <t>ZK600</t>
  </si>
  <si>
    <t>Špička universal bal. á 1000 ks 50-1200ul BIX3700</t>
  </si>
  <si>
    <t>ZD370</t>
  </si>
  <si>
    <t>Rukavice nitril promedica bez p.M á 100 ks 98897</t>
  </si>
  <si>
    <t>ZI757</t>
  </si>
  <si>
    <t>Rukavice vinyl bez p. S á 100 ks EFEKTVR02</t>
  </si>
  <si>
    <t>ZI758</t>
  </si>
  <si>
    <t>Rukavice vinyl bez p. M á 100 ks EFEKTVR03</t>
  </si>
  <si>
    <t>ZL131</t>
  </si>
  <si>
    <t>Rukavice nitril promedica bez p.L á 100 ks 98898</t>
  </si>
  <si>
    <t>ZL388</t>
  </si>
  <si>
    <t>Rukavice nitril promedica bez p.S á 100 ks 98896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</si>
  <si>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</si>
  <si>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</si>
  <si>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</si>
  <si>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</si>
  <si>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</si>
  <si>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</si>
  <si>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910064</t>
  </si>
  <si>
    <t>-GIEMSA-ROMANOWSKI UN 1992   1000 ML</t>
  </si>
  <si>
    <t>910065</t>
  </si>
  <si>
    <t>-MAY-GRUNWALD UN 1992   1000 ML</t>
  </si>
  <si>
    <t>804536</t>
  </si>
  <si>
    <t xml:space="preserve">-Diagnostikum připr. </t>
  </si>
  <si>
    <t>803799</t>
  </si>
  <si>
    <t>-RPMI-1640 medium,w l-glutamine and s R8758-100 ml</t>
  </si>
  <si>
    <t>801631</t>
  </si>
  <si>
    <t xml:space="preserve">-PRIMER </t>
  </si>
  <si>
    <t>802358</t>
  </si>
  <si>
    <t>-Running buffer w/EDTA 10x, 25ml 402824</t>
  </si>
  <si>
    <t>501128</t>
  </si>
  <si>
    <t>-CD3/CD16+CD56 342403</t>
  </si>
  <si>
    <t>800804</t>
  </si>
  <si>
    <t>-FACS Flow 20 l 342003</t>
  </si>
  <si>
    <t>801165</t>
  </si>
  <si>
    <t>-BSA 22% 1106-010</t>
  </si>
  <si>
    <t>801376</t>
  </si>
  <si>
    <t>-FACS Clean 340345</t>
  </si>
  <si>
    <t>801439</t>
  </si>
  <si>
    <t>-ETHIDIUM BROMID, 5x1 ml P047</t>
  </si>
  <si>
    <t>802068</t>
  </si>
  <si>
    <t>-Ethanolum 96% UN 1170   1000 ml</t>
  </si>
  <si>
    <t>800930</t>
  </si>
  <si>
    <t>-D Sterile water 1000 ml PP X200031, obj. kod 3553957</t>
  </si>
  <si>
    <t>805207</t>
  </si>
  <si>
    <t>-Arrow DNA Blood kit 500, 96preps 12.17.02</t>
  </si>
  <si>
    <t>805425</t>
  </si>
  <si>
    <t>-10x96 iPLEX GOLD Compl.Genot. w SpectroCHIP II 10158</t>
  </si>
  <si>
    <t>394119</t>
  </si>
  <si>
    <t>-Skin (Pemphigoid) Positive control 508331</t>
  </si>
  <si>
    <t>394120</t>
  </si>
  <si>
    <t>-Skin (Pemphigus) Positive control 508332</t>
  </si>
  <si>
    <t>394121</t>
  </si>
  <si>
    <t>-FITC IgG (H+L) Monkey Adsorbed Conjugate no EB 504011</t>
  </si>
  <si>
    <t>394248</t>
  </si>
  <si>
    <t>-BAG-HISTO TYPE Celiac Disease 70941</t>
  </si>
  <si>
    <t>395360</t>
  </si>
  <si>
    <t>-F256*WALNUT/JUGLANS SPP./16CAP 14-4521-01</t>
  </si>
  <si>
    <t>395400</t>
  </si>
  <si>
    <t>-MASTAZYME ENA Screen 7 733023</t>
  </si>
  <si>
    <t>395401</t>
  </si>
  <si>
    <t>-MASTAZYME ANA Profile HJS 733018</t>
  </si>
  <si>
    <t>395515</t>
  </si>
  <si>
    <t>-Myositis Profile DL 1530-1601 G</t>
  </si>
  <si>
    <t>395534</t>
  </si>
  <si>
    <t>-F353 Allergen rGly m4 14-5340-01</t>
  </si>
  <si>
    <t>395740</t>
  </si>
  <si>
    <t>-GENOVISION HLA-A LOW resol. screening 101.403-48u</t>
  </si>
  <si>
    <t>395741</t>
  </si>
  <si>
    <t>-GENOVISION HLA-B LOW screenning 101.503-48u</t>
  </si>
  <si>
    <t>395995</t>
  </si>
  <si>
    <t>-HLA Wipe test 102.101.01u</t>
  </si>
  <si>
    <t>396152</t>
  </si>
  <si>
    <t>-Anti-tissue Transglutaminase IgG ORG 540G</t>
  </si>
  <si>
    <t>396153</t>
  </si>
  <si>
    <t>-ANTI-dsDNA IgG ORG 604G</t>
  </si>
  <si>
    <t>396170</t>
  </si>
  <si>
    <t>-ImmunoCAP Spec. IgE Calibrator Strip 0-100 10945901</t>
  </si>
  <si>
    <t>396208</t>
  </si>
  <si>
    <t>-HLA-SuBiTo C high res (25 test) 002 092 025</t>
  </si>
  <si>
    <t>396237</t>
  </si>
  <si>
    <t>-NanoDrop CF-1 Calibration Fluid CF1</t>
  </si>
  <si>
    <t>396245</t>
  </si>
  <si>
    <t>-Iga FITC/Evans Conjugate 44835</t>
  </si>
  <si>
    <t>396312</t>
  </si>
  <si>
    <t>-GENOVISION DRB1*11 101.115-24u</t>
  </si>
  <si>
    <t>396378</t>
  </si>
  <si>
    <t>-BD FACS Lysing Solution 349202</t>
  </si>
  <si>
    <t>396403</t>
  </si>
  <si>
    <t>-Red Blood Cell Lysing Buffer Hybri-Max 100 ml R7757</t>
  </si>
  <si>
    <t>396414</t>
  </si>
  <si>
    <t>-HLA-C low resolution screening 101.603-24u</t>
  </si>
  <si>
    <t>396480</t>
  </si>
  <si>
    <t>-I208 rApi m 1 Phospholipase A2 Honey bee 14-4987-01</t>
  </si>
  <si>
    <t>396481</t>
  </si>
  <si>
    <t>-I211 rVes v 1 Phospholipase A1,C ommon Wasp 14-4995-01</t>
  </si>
  <si>
    <t>396482</t>
  </si>
  <si>
    <t>-i209 rVes v 5 Common Wasp 14-4992-01</t>
  </si>
  <si>
    <t>396564</t>
  </si>
  <si>
    <t xml:space="preserve">-DNase I roztok (1 mg / ml)  07900 </t>
  </si>
  <si>
    <t>396598</t>
  </si>
  <si>
    <t>-GENOVISION A*68 101.418-12u</t>
  </si>
  <si>
    <t>396601</t>
  </si>
  <si>
    <t>-Genetic analyzer buffer vials (4ml) 401955</t>
  </si>
  <si>
    <t>396643</t>
  </si>
  <si>
    <t>-Formamide 100ml F9037</t>
  </si>
  <si>
    <t>396679</t>
  </si>
  <si>
    <t>-IMUNOSCAN CC PLUS 96TST 20-ra-96plus</t>
  </si>
  <si>
    <t>396728</t>
  </si>
  <si>
    <t>-Sodium Hydroxide s8045-500g</t>
  </si>
  <si>
    <t>396736</t>
  </si>
  <si>
    <t>-HLA-SuBiTo DQB1 high res (25 testo) 002 094 025</t>
  </si>
  <si>
    <t>396740</t>
  </si>
  <si>
    <t>-Immunoscan CCPlus RA-96Plus</t>
  </si>
  <si>
    <t>500275</t>
  </si>
  <si>
    <t>-Monkey Endomysium 12 slides x 8 wells 44710</t>
  </si>
  <si>
    <t>500890</t>
  </si>
  <si>
    <t>-GENOVISION HLA-DR LOW resol. screening 101.103-48u</t>
  </si>
  <si>
    <t>501081</t>
  </si>
  <si>
    <t>-Running Buffer(10x) with EDTA 402824</t>
  </si>
  <si>
    <t>501084</t>
  </si>
  <si>
    <t>-Genovision A*01 101.41106u</t>
  </si>
  <si>
    <t>800093</t>
  </si>
  <si>
    <t>-CD3 APC 345767</t>
  </si>
  <si>
    <t>800094</t>
  </si>
  <si>
    <t>800127</t>
  </si>
  <si>
    <t>-AbScreen HLA class II BIO823410</t>
  </si>
  <si>
    <t>800148</t>
  </si>
  <si>
    <t>-HUMAN IGG SUBCLASS SD COMBI RK021</t>
  </si>
  <si>
    <t>800256</t>
  </si>
  <si>
    <t>-N-HIGH SENSITIVITY-CRP OQIY21</t>
  </si>
  <si>
    <t>800257</t>
  </si>
  <si>
    <t>-N-ZUSATZREAGENZ 5ML OUMU15</t>
  </si>
  <si>
    <t>800258</t>
  </si>
  <si>
    <t>-N RHEUMA STANDARD SL OQKZ13</t>
  </si>
  <si>
    <t>800259</t>
  </si>
  <si>
    <t>-N LATEX IGE MONO REAGENT OQTG15</t>
  </si>
  <si>
    <t>800260</t>
  </si>
  <si>
    <t>-N SUPPLEMENTARY REAGENT OQTD11</t>
  </si>
  <si>
    <t>800311</t>
  </si>
  <si>
    <t>-CD19 APC 345791</t>
  </si>
  <si>
    <t>800353</t>
  </si>
  <si>
    <t>-CD3/CD19 342404</t>
  </si>
  <si>
    <t>800421</t>
  </si>
  <si>
    <t>-CD2 APC 341024</t>
  </si>
  <si>
    <t>800474</t>
  </si>
  <si>
    <t>-GENOVISION DRB1*12 101.128-12u</t>
  </si>
  <si>
    <t>800475</t>
  </si>
  <si>
    <t>-GENOVISION DRB1*08 101.127-04u</t>
  </si>
  <si>
    <t>800477</t>
  </si>
  <si>
    <t>-GENOVISION DQ LOW 101.201-48u</t>
  </si>
  <si>
    <t>800478</t>
  </si>
  <si>
    <t>-GENOVISION DQB1*06 101.212-24</t>
  </si>
  <si>
    <t>800479</t>
  </si>
  <si>
    <t>-GENOVISION DQB1*03 101.214-24u</t>
  </si>
  <si>
    <t>800480</t>
  </si>
  <si>
    <t>-GENOVISION DQB1*04 101.215-12</t>
  </si>
  <si>
    <t>800483</t>
  </si>
  <si>
    <t>-GENOVISION HLA-CW*03 101.611-12</t>
  </si>
  <si>
    <t>800484</t>
  </si>
  <si>
    <t>-GENOVISION HLA-CW*08 101.623-12</t>
  </si>
  <si>
    <t>800485</t>
  </si>
  <si>
    <t>-GENOVISION HLA-CW*05 101.613-12</t>
  </si>
  <si>
    <t>800486</t>
  </si>
  <si>
    <t>-GENOVISION HLA-CW*06 101.614-12</t>
  </si>
  <si>
    <t>800487</t>
  </si>
  <si>
    <t>-GENOVISION HLA-CW*07 101.615-24</t>
  </si>
  <si>
    <t>800490</t>
  </si>
  <si>
    <t>-GENOVISION HLA-A2 101.412-24</t>
  </si>
  <si>
    <t>800491</t>
  </si>
  <si>
    <t>-GENOVISION HLA-A3 101.413-04u</t>
  </si>
  <si>
    <t>800492</t>
  </si>
  <si>
    <t>-GENOVISION HLA-B38 101.565-12</t>
  </si>
  <si>
    <t>800494</t>
  </si>
  <si>
    <t>-GENOVISION HLA-A11 101.416-04u</t>
  </si>
  <si>
    <t>800497</t>
  </si>
  <si>
    <t>-GENOVISION HLA-B51 101.561-03u</t>
  </si>
  <si>
    <t>800500</t>
  </si>
  <si>
    <t>-GENOVISION HLA-B13 101.515-12</t>
  </si>
  <si>
    <t>800505</t>
  </si>
  <si>
    <t>-GENOVISION HLA-B18 101.519-12</t>
  </si>
  <si>
    <t>800520</t>
  </si>
  <si>
    <t>-GENOVISION HLA-B35 101.522-03</t>
  </si>
  <si>
    <t>800564</t>
  </si>
  <si>
    <t>-T3 BETULA VERRUCOSA 14410201</t>
  </si>
  <si>
    <t>800565</t>
  </si>
  <si>
    <t>-T2 ALNUS INCANA 14-4146-01</t>
  </si>
  <si>
    <t>800566</t>
  </si>
  <si>
    <t>-W6 ARTEMISIA VULGARIS 14-4103-01</t>
  </si>
  <si>
    <t>800567</t>
  </si>
  <si>
    <t>-W8 TARAXACUM VULGARE 14-4155-01</t>
  </si>
  <si>
    <t>800570</t>
  </si>
  <si>
    <t>-GX1 /G3,4,5,6,8/ 14416301</t>
  </si>
  <si>
    <t>800571</t>
  </si>
  <si>
    <t>-G6 PHLEUM PRATENSE 14-4100-01</t>
  </si>
  <si>
    <t>800572</t>
  </si>
  <si>
    <t>-D1 DERMATOPHAGOIDES PTERONYSSI 14-4107-01</t>
  </si>
  <si>
    <t>800573</t>
  </si>
  <si>
    <t>-D2 DERMATOPHAGOIDES FARINAE 14-4108-01</t>
  </si>
  <si>
    <t>800574</t>
  </si>
  <si>
    <t>-D70 ACARUS SIRO 14-4300-01</t>
  </si>
  <si>
    <t>800575</t>
  </si>
  <si>
    <t>-D74 EUROGLYPHUS MAYNEI 14-4342-01</t>
  </si>
  <si>
    <t>800576</t>
  </si>
  <si>
    <t>-H1 GREER LABS.INC. 14-4116-01</t>
  </si>
  <si>
    <t>800577</t>
  </si>
  <si>
    <t>-E1 CAT DANDER 14-4109-01</t>
  </si>
  <si>
    <t>800579</t>
  </si>
  <si>
    <t>-E3 HORSE DANDER 14-4122-01</t>
  </si>
  <si>
    <t>800580</t>
  </si>
  <si>
    <t>-E5 DOG DANDER 14-4110-01</t>
  </si>
  <si>
    <t>800581</t>
  </si>
  <si>
    <t>-E201 CANARY BIRD FEATHERS 14-4824-01</t>
  </si>
  <si>
    <t>800582</t>
  </si>
  <si>
    <t>-E213 PARROT FEATHERS 14-4832-01</t>
  </si>
  <si>
    <t>800583</t>
  </si>
  <si>
    <t>-E84 HAMSTER EPITHELIUM 14-4310-01</t>
  </si>
  <si>
    <t>800584</t>
  </si>
  <si>
    <t>-E6 GUINEA PIG EPITHELIUM 14-4167-01</t>
  </si>
  <si>
    <t>800586</t>
  </si>
  <si>
    <t>-I1 APIS MELLIFERA,HONEY BEEN 14-4143-01</t>
  </si>
  <si>
    <t>800587</t>
  </si>
  <si>
    <t>-I3 VESPULA SPP.,COMMON WASP 14-4525-01</t>
  </si>
  <si>
    <t>800588</t>
  </si>
  <si>
    <t>-I71 AEDES COMMUNIS 14-4316-01</t>
  </si>
  <si>
    <t>800589</t>
  </si>
  <si>
    <t>-M2 CLADOSPORIUM HERBARUM 14-4105-01</t>
  </si>
  <si>
    <t>800590</t>
  </si>
  <si>
    <t>-M6 ALTERNARIA ALTERNATA 14-4106-01</t>
  </si>
  <si>
    <t>800591</t>
  </si>
  <si>
    <t>-C1 PENICILLOYL G 14-4164-01</t>
  </si>
  <si>
    <t>800592</t>
  </si>
  <si>
    <t>-C2 PENICILLOYL V 14-4165-01</t>
  </si>
  <si>
    <t>800593</t>
  </si>
  <si>
    <t>-C5 AMPICILLOYL 14-4450-01</t>
  </si>
  <si>
    <t>800594</t>
  </si>
  <si>
    <t>-FX5E /F1,2,3,4,13,14/ 14427501</t>
  </si>
  <si>
    <t>800595</t>
  </si>
  <si>
    <t>-FX73 MEAT MIX 14-4825-01</t>
  </si>
  <si>
    <t>800596</t>
  </si>
  <si>
    <t>-F1 EGG WHITE 14-4111-01</t>
  </si>
  <si>
    <t>800597</t>
  </si>
  <si>
    <t>-F2 MILK 14-4112-01</t>
  </si>
  <si>
    <t>800598</t>
  </si>
  <si>
    <t>-F81 CHEDDAR CHEESE 14-4293-01</t>
  </si>
  <si>
    <t>800599</t>
  </si>
  <si>
    <t>-F4 WHEAT 14-4113-01</t>
  </si>
  <si>
    <t>800600</t>
  </si>
  <si>
    <t>-F5 RYE 14-4123-01</t>
  </si>
  <si>
    <t>800601</t>
  </si>
  <si>
    <t>-F7 OAT 14-4173-01</t>
  </si>
  <si>
    <t>800603</t>
  </si>
  <si>
    <t>-F31 CARROT 14-4210-01</t>
  </si>
  <si>
    <t>800604</t>
  </si>
  <si>
    <t>-F33 ORANGE 14-4129-01</t>
  </si>
  <si>
    <t>800605</t>
  </si>
  <si>
    <t>-F85 CELERY 14-4296-01</t>
  </si>
  <si>
    <t>800607</t>
  </si>
  <si>
    <t>-F84 KIWI FRUIT 14-4295-01</t>
  </si>
  <si>
    <t>800608</t>
  </si>
  <si>
    <t>-F49 APPLE 14-4220-01</t>
  </si>
  <si>
    <t>800609</t>
  </si>
  <si>
    <t>-F14 SOYA BEAN 14-4115-01</t>
  </si>
  <si>
    <t>800610</t>
  </si>
  <si>
    <t>-F17 HAZEL NUT 14-4528-01</t>
  </si>
  <si>
    <t>800611</t>
  </si>
  <si>
    <t>-F13 PEANUT 14-4126-01</t>
  </si>
  <si>
    <t>800612</t>
  </si>
  <si>
    <t>-F93 COCOA 14-4335-01</t>
  </si>
  <si>
    <t>800686</t>
  </si>
  <si>
    <t>-N REAKTION BUFFER 5000 ML OUMS65</t>
  </si>
  <si>
    <t>800687</t>
  </si>
  <si>
    <t>-DILUENS 5000 ML OUMT65</t>
  </si>
  <si>
    <t>800688</t>
  </si>
  <si>
    <t>-N/T-PROT.KTR.SL/M OQIO13</t>
  </si>
  <si>
    <t>800711</t>
  </si>
  <si>
    <t>-GENOVISION HLA DR /LOW/ 101.101-48</t>
  </si>
  <si>
    <t>800713</t>
  </si>
  <si>
    <t>-ANTI-EINZELSTRANG DNA 20-605ORG</t>
  </si>
  <si>
    <t>800805</t>
  </si>
  <si>
    <t>-SEROTEC antiCD42a (MCA594,cloneFMC-25) 0,25MG SE-MCA594</t>
  </si>
  <si>
    <t>800821</t>
  </si>
  <si>
    <t>-CD4/CD8 342407</t>
  </si>
  <si>
    <t>800834</t>
  </si>
  <si>
    <t>-HUMAN C1 INACTIVATOR-NL-RID RN019.3</t>
  </si>
  <si>
    <t>800835</t>
  </si>
  <si>
    <t>-M1 Penicillium notatum 14-4160-01</t>
  </si>
  <si>
    <t>800906</t>
  </si>
  <si>
    <t>-T4 CORYLUS AVELLANA 14-4147-01</t>
  </si>
  <si>
    <t>800907</t>
  </si>
  <si>
    <t>-T12 SALIX CAPREA 14-4151-01</t>
  </si>
  <si>
    <t>800908</t>
  </si>
  <si>
    <t>-G12 SECALE CEREALE 14410101</t>
  </si>
  <si>
    <t>800910</t>
  </si>
  <si>
    <t>-M3 ASPERGILLUS FUMIGATUS 14-4119-01</t>
  </si>
  <si>
    <t>800911</t>
  </si>
  <si>
    <t>-M7 BOTRYTIS CINEREA 14-4258-01</t>
  </si>
  <si>
    <t>800913</t>
  </si>
  <si>
    <t>-F75 EGG YOLK 14-4184-01</t>
  </si>
  <si>
    <t>800914</t>
  </si>
  <si>
    <t>-F3 FISH /COD/ 14-4159-01</t>
  </si>
  <si>
    <t>800915</t>
  </si>
  <si>
    <t>-F25 TOMATO 14-4182-01</t>
  </si>
  <si>
    <t>800916</t>
  </si>
  <si>
    <t>-F47 GARLIC 14-4218-01</t>
  </si>
  <si>
    <t>800917</t>
  </si>
  <si>
    <t>-F44 STRAWBERRY 14-4216-01</t>
  </si>
  <si>
    <t>800918</t>
  </si>
  <si>
    <t>-F280 BLACK PEPPER 14-4817-01</t>
  </si>
  <si>
    <t>800919</t>
  </si>
  <si>
    <t>-F218 PAPRIKA/SWEET PEPPER 14-4816-01</t>
  </si>
  <si>
    <t>800921</t>
  </si>
  <si>
    <t>-S-PHADIATOP 14440535</t>
  </si>
  <si>
    <t>800923</t>
  </si>
  <si>
    <t>-N-PROTEIN-STAND-SL OQIM13</t>
  </si>
  <si>
    <t>800924</t>
  </si>
  <si>
    <t>-N/T RHEUMAKTR. SL/2 3X1 ML OQDC13</t>
  </si>
  <si>
    <t>800948</t>
  </si>
  <si>
    <t>-TAQ DNA POLYMERAZA 1,1 10X500U T114</t>
  </si>
  <si>
    <t>800967</t>
  </si>
  <si>
    <t>-e82 Rabbit epithelium 14-4308-01</t>
  </si>
  <si>
    <t>800973</t>
  </si>
  <si>
    <t>-GENOVISION DQB1*02 101.213-24</t>
  </si>
  <si>
    <t>800977</t>
  </si>
  <si>
    <t>-RF-AGM 10161</t>
  </si>
  <si>
    <t>801012</t>
  </si>
  <si>
    <t>-GENOVISION HLA-A LOW 101.401-48</t>
  </si>
  <si>
    <t>801013</t>
  </si>
  <si>
    <t>-GENOVISION HLA-B LOW 101.501-48</t>
  </si>
  <si>
    <t>801021</t>
  </si>
  <si>
    <t>-I75 VESPA CRABRO 14-4340-01</t>
  </si>
  <si>
    <t>801022</t>
  </si>
  <si>
    <t>-F79 GLUTEN 14-4291-01</t>
  </si>
  <si>
    <t>801023</t>
  </si>
  <si>
    <t>-F48 ONION 14-4219-01</t>
  </si>
  <si>
    <t>801024</t>
  </si>
  <si>
    <t>-F235*LENTIL/LENS ESCULATA/ 14-4815-01</t>
  </si>
  <si>
    <t>801026</t>
  </si>
  <si>
    <t>-F224 POPPY SEED 14-5097-10</t>
  </si>
  <si>
    <t>801109</t>
  </si>
  <si>
    <t>-CD25 APC 340907</t>
  </si>
  <si>
    <t>801112</t>
  </si>
  <si>
    <t>-TRIZMA BASE Biotech.Performance Certified 1kg T6066</t>
  </si>
  <si>
    <t>801153</t>
  </si>
  <si>
    <t>-N-ALPHA1-ANTITRYPS OSAZ09</t>
  </si>
  <si>
    <t>801162</t>
  </si>
  <si>
    <t>-GENOVISION HLA DR*15 101.125-06u</t>
  </si>
  <si>
    <t>801163</t>
  </si>
  <si>
    <t>-GENOVISION HLA-CW*02 101.622-12</t>
  </si>
  <si>
    <t>801206</t>
  </si>
  <si>
    <t>-EDTA MOLECULAR BIOLOGY REAG2NA 500 G</t>
  </si>
  <si>
    <t>801244</t>
  </si>
  <si>
    <t>-G5 LOLIUM PERENNE 14-4134-01</t>
  </si>
  <si>
    <t>801246</t>
  </si>
  <si>
    <t>-C6 AMOXICILLOYL 14-4451-01</t>
  </si>
  <si>
    <t>801247</t>
  </si>
  <si>
    <t>-F77 BETA-LACTOGLOBULIN 14-4523-01</t>
  </si>
  <si>
    <t>801248</t>
  </si>
  <si>
    <t>-F78 CASEIN 14-4524-01</t>
  </si>
  <si>
    <t>801249</t>
  </si>
  <si>
    <t>-F26 PORK 14-4183-01</t>
  </si>
  <si>
    <t>801250</t>
  </si>
  <si>
    <t>-WASHING SOLUTION UNICAP 10942201</t>
  </si>
  <si>
    <t>801310</t>
  </si>
  <si>
    <t>-Anti-IgE ImmunoCAPś f. UNICAP 14441701</t>
  </si>
  <si>
    <t>801319</t>
  </si>
  <si>
    <t>-GENOVISION DRB*13 101.116-03</t>
  </si>
  <si>
    <t>801327</t>
  </si>
  <si>
    <t>-GENOVISION HLA-CW*04 101.612-12</t>
  </si>
  <si>
    <t>801329</t>
  </si>
  <si>
    <t>-M5 CANDIDA ALBICANS /YEAST/ 14-4120-01</t>
  </si>
  <si>
    <t>801330</t>
  </si>
  <si>
    <t>-K80 FORMALDEHYDE/FORMALIN 14-4341-01</t>
  </si>
  <si>
    <t>801415</t>
  </si>
  <si>
    <t>-e85 Chicken feathers 14-4170-01</t>
  </si>
  <si>
    <t>801426</t>
  </si>
  <si>
    <t>-GENOVISION DRB1*14 101.117-03u</t>
  </si>
  <si>
    <t>801464</t>
  </si>
  <si>
    <t>-F76 ALPHA-LACTALBUMIN 14-4522-01</t>
  </si>
  <si>
    <t>801480</t>
  </si>
  <si>
    <t>-GENOVISION B*15 101.516-04u</t>
  </si>
  <si>
    <t>801483</t>
  </si>
  <si>
    <t>-CD3/Anti-HLA-DR 337603</t>
  </si>
  <si>
    <t>801490</t>
  </si>
  <si>
    <t>-GENOVISION A*30 101.429-12</t>
  </si>
  <si>
    <t>801525</t>
  </si>
  <si>
    <t>-NEODISHER GK OQRK51</t>
  </si>
  <si>
    <t>801532</t>
  </si>
  <si>
    <t xml:space="preserve">-PBS PH 7,4 Exbio </t>
  </si>
  <si>
    <t>801644</t>
  </si>
  <si>
    <t>-O-PHENYLENEDIAMINE FREE BASE 50 TBL P5412</t>
  </si>
  <si>
    <t>801726</t>
  </si>
  <si>
    <t>-Liver5 (M2/LKM1/LC1/SLA/f-Actin) LISD-24</t>
  </si>
  <si>
    <t>801743</t>
  </si>
  <si>
    <t>-AGAROSE SERVA FOR DNA ELECTROPHORESIS 1140405</t>
  </si>
  <si>
    <t>801784</t>
  </si>
  <si>
    <t>-DS DNA IGG ELISA 10142</t>
  </si>
  <si>
    <t>801796</t>
  </si>
  <si>
    <t>-AbScreen HLA class I BIO823400</t>
  </si>
  <si>
    <t>801806</t>
  </si>
  <si>
    <t>-K82*LATEX,HEVEA BRAZILIENSIS 14-4511-01</t>
  </si>
  <si>
    <t>801838</t>
  </si>
  <si>
    <t>-N-IGA 5 ML OSAR15</t>
  </si>
  <si>
    <t>801922</t>
  </si>
  <si>
    <t>-RW203 RAPE /BRASSICA NAPUS/ 14-5024-01</t>
  </si>
  <si>
    <t>801937</t>
  </si>
  <si>
    <t>-BORIC ACID FOR MOLECULAR BIOLOGY 1kg B6768</t>
  </si>
  <si>
    <t>802003</t>
  </si>
  <si>
    <t>-C3-COMPLEMENT AS. 67839</t>
  </si>
  <si>
    <t>802004</t>
  </si>
  <si>
    <t>-C4-COMPLEMENT AS. 67871</t>
  </si>
  <si>
    <t>802014</t>
  </si>
  <si>
    <t>-F83 CHICKEN MEAT 14-4185-01</t>
  </si>
  <si>
    <t>802019</t>
  </si>
  <si>
    <t>-N-IgM 5 ml OSAT15</t>
  </si>
  <si>
    <t>802055</t>
  </si>
  <si>
    <t>-BN II ADITIV 100 ml OQKY61</t>
  </si>
  <si>
    <t>802094</t>
  </si>
  <si>
    <t>-N-IgG 5 ML OSAS15</t>
  </si>
  <si>
    <t>802130</t>
  </si>
  <si>
    <t>-GENOVISION HLA  A*31 101.430-12U</t>
  </si>
  <si>
    <t>802188</t>
  </si>
  <si>
    <t>-ASCA - A 10507</t>
  </si>
  <si>
    <t>802193</t>
  </si>
  <si>
    <t>-ANTI-NUCLEOSOME 96t</t>
  </si>
  <si>
    <t>802224</t>
  </si>
  <si>
    <t>-E83 SWINE EPITHELIUM 14-4309-01</t>
  </si>
  <si>
    <t>802225</t>
  </si>
  <si>
    <t>-E81 SHEEP EPITHELIUM 14-4307-01</t>
  </si>
  <si>
    <t>802226</t>
  </si>
  <si>
    <t>-F244*CUCUMBER 14-4839-01</t>
  </si>
  <si>
    <t>802227</t>
  </si>
  <si>
    <t>-F15 WHITE BEAN 14-4177-01</t>
  </si>
  <si>
    <t>802228</t>
  </si>
  <si>
    <t>-F95*PEACH 14-4337-01</t>
  </si>
  <si>
    <t>802229</t>
  </si>
  <si>
    <t>-F237*APRICOT/PRUNUS ARMENIACA/ 14-4812-01</t>
  </si>
  <si>
    <t>802230</t>
  </si>
  <si>
    <t>-F255*PLUM 14-4840-01</t>
  </si>
  <si>
    <t>802231</t>
  </si>
  <si>
    <t>-F242*CHERRY/PRUNUS AVIUM/ 14-4811-01</t>
  </si>
  <si>
    <t>802233</t>
  </si>
  <si>
    <t>-F8 MAIZE 14-4124-01</t>
  </si>
  <si>
    <t>802234</t>
  </si>
  <si>
    <t>-F20 ALMOND 14-4179-01</t>
  </si>
  <si>
    <t>802257</t>
  </si>
  <si>
    <t>-W9 Plantago lanceolata 14-4156-01</t>
  </si>
  <si>
    <t>802275</t>
  </si>
  <si>
    <t>-GENOVISION DNA Size Marker 103.202-100</t>
  </si>
  <si>
    <t>802276</t>
  </si>
  <si>
    <t>-GENOVISION A*25 101.423-06u</t>
  </si>
  <si>
    <t>802277</t>
  </si>
  <si>
    <t>-GENOVISION A*26 101.424-12U</t>
  </si>
  <si>
    <t>802312</t>
  </si>
  <si>
    <t>-GOAT ANTI MOUSE IgG 115005071</t>
  </si>
  <si>
    <t>802350</t>
  </si>
  <si>
    <t>-AlleleSEQR HLA-A (25 testů) 8K6001</t>
  </si>
  <si>
    <t>803117</t>
  </si>
  <si>
    <t>-UniCAP ECP 10926101</t>
  </si>
  <si>
    <t>803118</t>
  </si>
  <si>
    <t>-UniCAP ECP Calibrators 10926001</t>
  </si>
  <si>
    <t>803171</t>
  </si>
  <si>
    <t>-Anti CD42d (anti V) M1637</t>
  </si>
  <si>
    <t>803238</t>
  </si>
  <si>
    <t>-Ficoll PM400 á 500 g F4375-500G</t>
  </si>
  <si>
    <t>803277</t>
  </si>
  <si>
    <t>-GENOVISION HLA-CW*17 101.628-06u</t>
  </si>
  <si>
    <t>803306</t>
  </si>
  <si>
    <t>-GENOVISION A*24 101.422-03u</t>
  </si>
  <si>
    <t>803359</t>
  </si>
  <si>
    <t>-F92* BANANA 14-4334-01</t>
  </si>
  <si>
    <t>803384</t>
  </si>
  <si>
    <t>-GENOVISION HLA-B*40 101.523-03u</t>
  </si>
  <si>
    <t>803422</t>
  </si>
  <si>
    <t>-BD FACS 7-Color Setup Beads 335775</t>
  </si>
  <si>
    <t>803443</t>
  </si>
  <si>
    <t>-AlleleSEQR DRB-1 (25 tests) 8K6301</t>
  </si>
  <si>
    <t>803444</t>
  </si>
  <si>
    <t>-AlleleSEQR HLA-B (25 tests) 8K6101</t>
  </si>
  <si>
    <t>803451</t>
  </si>
  <si>
    <t>-E70 GOOSE FEATHERS 14-4169-01</t>
  </si>
  <si>
    <t>803540</t>
  </si>
  <si>
    <t>-AlleleSEQR DQB1 (25 tests) 8K6401</t>
  </si>
  <si>
    <t>803541</t>
  </si>
  <si>
    <t>-AlleleSEQR HLA-C (25 tests) 8K6201</t>
  </si>
  <si>
    <t>803604</t>
  </si>
  <si>
    <t>-F10 SESAME SEED 14-4175-01</t>
  </si>
  <si>
    <t>803605</t>
  </si>
  <si>
    <t>-K84 SUNFLOWER SEED 14-4367-01</t>
  </si>
  <si>
    <t>803606</t>
  </si>
  <si>
    <t>-W1 AMBROSIA ELATIOR 14-4162-01</t>
  </si>
  <si>
    <t>803671</t>
  </si>
  <si>
    <t>-RPMI-1640 medium,w l-glutamine and s R8758-500 ml</t>
  </si>
  <si>
    <t>803751</t>
  </si>
  <si>
    <t>-GENOVISION HLA DRB1*04 101.114-03u</t>
  </si>
  <si>
    <t>803755</t>
  </si>
  <si>
    <t>-T15 FRAXINUS AMERICANA 14-4230-01</t>
  </si>
  <si>
    <t>803850</t>
  </si>
  <si>
    <t>-GENOVISION HLA-B7 II. 101.512-03u</t>
  </si>
  <si>
    <t>803852</t>
  </si>
  <si>
    <t>-ImmunoCAP Spec.IgE Curve Control 10940801</t>
  </si>
  <si>
    <t>803853</t>
  </si>
  <si>
    <t>-Development Soln. (6x100 Det.) 10947801</t>
  </si>
  <si>
    <t>803854</t>
  </si>
  <si>
    <t>-Stop Soln. (6x100 Det.) 10947901</t>
  </si>
  <si>
    <t>803877</t>
  </si>
  <si>
    <t>-DNA Prep Reagent System 6607055</t>
  </si>
  <si>
    <t>803883</t>
  </si>
  <si>
    <t>-IgG1 FITC/IgG1 PE Isotypic control 1388</t>
  </si>
  <si>
    <t>803886</t>
  </si>
  <si>
    <t>-ImmunoCAP Spec. IgE Conjugate,400 10931001</t>
  </si>
  <si>
    <t>803888</t>
  </si>
  <si>
    <t>-ImmunoCAP Spec.IgE Curve Control 10931201</t>
  </si>
  <si>
    <t>803890</t>
  </si>
  <si>
    <t>-ImmunoCAP Stop Solution 10944201</t>
  </si>
  <si>
    <t>803891</t>
  </si>
  <si>
    <t>-ImmunoCAP Development Solution 10944101</t>
  </si>
  <si>
    <t>803892</t>
  </si>
  <si>
    <t>-ImmunoCAP Maint.Solut.Kit 10947601</t>
  </si>
  <si>
    <t>803914</t>
  </si>
  <si>
    <t>-GOAT ANTI HUMAN  IgG 1,0 ml 109035098</t>
  </si>
  <si>
    <t>803960</t>
  </si>
  <si>
    <t>-Goodpasture (GBM), 24t GBD-24</t>
  </si>
  <si>
    <t>803985</t>
  </si>
  <si>
    <t>-QFN-TB Gold ELISA 0594 0201</t>
  </si>
  <si>
    <t>803986</t>
  </si>
  <si>
    <t>-QFN-TB Gold zku (Nil+TB Ag+ Mit po 100ks) 0590 0301</t>
  </si>
  <si>
    <t>804003</t>
  </si>
  <si>
    <t>-T205 ELDERTREE/SAMBUCUS NIGRA 14-5002-01</t>
  </si>
  <si>
    <t>804009</t>
  </si>
  <si>
    <t>-GENOVISION HLA-B27 101.521-04u</t>
  </si>
  <si>
    <t>804080</t>
  </si>
  <si>
    <t>-t215 Bet v1 (recombinant) 14-5225-01</t>
  </si>
  <si>
    <t>804081</t>
  </si>
  <si>
    <t>-t221 rBet v2, rBet v4 (recombinant) 14-5310-01</t>
  </si>
  <si>
    <t>804082</t>
  </si>
  <si>
    <t>-g213 rPhl p1, rPhl p5b (recombinant) 14-5312-01</t>
  </si>
  <si>
    <t>804155</t>
  </si>
  <si>
    <t>-ImmunoCAP ECP Control (6x0,5ml) 10926901</t>
  </si>
  <si>
    <t>804165</t>
  </si>
  <si>
    <t>-Immuno-Trol Control 6607077</t>
  </si>
  <si>
    <t>804290</t>
  </si>
  <si>
    <t>-Newborn calf serum 100 ml N4637</t>
  </si>
  <si>
    <t>804312</t>
  </si>
  <si>
    <t>-GENOVISION B*37 101.54106u</t>
  </si>
  <si>
    <t>804380</t>
  </si>
  <si>
    <t>-IgG1 APC 555751</t>
  </si>
  <si>
    <t>804439</t>
  </si>
  <si>
    <t>-IMTEC-RA33-Antibodies ITC60015</t>
  </si>
  <si>
    <t>804556</t>
  </si>
  <si>
    <t>-EIA CCP IgG CCPG96</t>
  </si>
  <si>
    <t>804574</t>
  </si>
  <si>
    <t>-Specific IgG4 Conjugate 48 determi 10946501</t>
  </si>
  <si>
    <t>804575</t>
  </si>
  <si>
    <t>-Specific IgG4 Calibrators 1 curve 10946601</t>
  </si>
  <si>
    <t>804576</t>
  </si>
  <si>
    <t>-Specific IgG4 Curve Controls 10946701</t>
  </si>
  <si>
    <t>804577</t>
  </si>
  <si>
    <t>-IgA/IgG Calibrator ImmunoCAP´s 14442401</t>
  </si>
  <si>
    <t>804587</t>
  </si>
  <si>
    <t>-LabScreen Mixed Class I+II 100 test LSM12</t>
  </si>
  <si>
    <t>804589</t>
  </si>
  <si>
    <t>-LabScreen Single Antigen HLA II 25 test LS2A01</t>
  </si>
  <si>
    <t>804632</t>
  </si>
  <si>
    <t>-UniCAP Specific IgA/IgG Sample Dil 10949801</t>
  </si>
  <si>
    <t>804766</t>
  </si>
  <si>
    <t>-N Latex RF Kit 4x75 OPCE05</t>
  </si>
  <si>
    <t>804866</t>
  </si>
  <si>
    <t>-LABScreen Single antigen HLA Class I OL-LS1A04</t>
  </si>
  <si>
    <t>804904</t>
  </si>
  <si>
    <t>-Gastritis (Parietal Cell Ab/Intrinsic factor AB) IFPCAD-24</t>
  </si>
  <si>
    <t>804930</t>
  </si>
  <si>
    <t>-LABScreen Negative Control Serum OL-LS-NC</t>
  </si>
  <si>
    <t>804951</t>
  </si>
  <si>
    <t>-AEA kit, 48 testu - Monkey esophagus 44548</t>
  </si>
  <si>
    <t>805015</t>
  </si>
  <si>
    <t>-Anti-tissue Transglutaminase IgA ORG 540A</t>
  </si>
  <si>
    <t>805023</t>
  </si>
  <si>
    <t>-Rosette Sep HLA T cell Enrichment Cocktail 15061HLA</t>
  </si>
  <si>
    <t>805102</t>
  </si>
  <si>
    <t>-HLA-SuBiTo DRB1 high res (25 testo) 002 093 025</t>
  </si>
  <si>
    <t>805107</t>
  </si>
  <si>
    <t>-310 Capillaries, 47cm 402839</t>
  </si>
  <si>
    <t>805108</t>
  </si>
  <si>
    <t>-POP-6 TM Performance Optimized Polymer 402837</t>
  </si>
  <si>
    <t>805256</t>
  </si>
  <si>
    <t>-EIA Gliadin DA IgA GDA096</t>
  </si>
  <si>
    <t>805257</t>
  </si>
  <si>
    <t>-EIA Gliadin DA IgG GDG096</t>
  </si>
  <si>
    <t>805269</t>
  </si>
  <si>
    <t>-ImmunoCAP spec.IgE f1 control 10945001</t>
  </si>
  <si>
    <t>805294</t>
  </si>
  <si>
    <t>-ImmunoCAP Spec. IgE Calibrators 0-1 10946001</t>
  </si>
  <si>
    <t>805350</t>
  </si>
  <si>
    <t>-Anti PR3 (ANCA -C) 5B18L</t>
  </si>
  <si>
    <t>805351</t>
  </si>
  <si>
    <t>-Anti MPO (ANCA -P) 5B19L</t>
  </si>
  <si>
    <t>805443</t>
  </si>
  <si>
    <t>-N/T Rheumatology Control SL/1 OQDB 13</t>
  </si>
  <si>
    <t>805448</t>
  </si>
  <si>
    <t>-EIA Milk IgA MiA096</t>
  </si>
  <si>
    <t>805449</t>
  </si>
  <si>
    <t>-EIA Milk IgG MiG096</t>
  </si>
  <si>
    <t>805456</t>
  </si>
  <si>
    <t>-NOVA Lite ANCA(Ethanol FHN) 20x12wells 508298.20</t>
  </si>
  <si>
    <t>805457</t>
  </si>
  <si>
    <t>-NOVA Lite HEp-2 ANA 20x12 wells 508100.20</t>
  </si>
  <si>
    <t>805458</t>
  </si>
  <si>
    <t>-FITC Hi Sens IgG conj with EB 508126</t>
  </si>
  <si>
    <t>805480</t>
  </si>
  <si>
    <t>-HLA-SuBiTo A high res (25 test) 002 090 025</t>
  </si>
  <si>
    <t>805481</t>
  </si>
  <si>
    <t>-HLA-SuBiTo B high res (25 test) 002 091 025</t>
  </si>
  <si>
    <t>805510</t>
  </si>
  <si>
    <t>-MicroVue C1 Inhibitor Plus EIA Kit Microvue Compl QI A037</t>
  </si>
  <si>
    <t>805532</t>
  </si>
  <si>
    <t>-FITC IgA Conjugate no EB 504023</t>
  </si>
  <si>
    <t>910050</t>
  </si>
  <si>
    <t>-E4 COW DANDER 14-4166-01</t>
  </si>
  <si>
    <t>396772</t>
  </si>
  <si>
    <t>-Anti AB Neutralising Reagent 504056</t>
  </si>
  <si>
    <t>396842</t>
  </si>
  <si>
    <t>-ImmunoCAP Allergen w203 14502401</t>
  </si>
  <si>
    <t>396843</t>
  </si>
  <si>
    <t>-TRITON X-100 x100</t>
  </si>
  <si>
    <t>800606</t>
  </si>
  <si>
    <t>-F259 GRAPE /VITIS VINIFERA/ 14-4809-01</t>
  </si>
  <si>
    <t>800974</t>
  </si>
  <si>
    <t>-GENOVISION DQB1*05 101.211-24</t>
  </si>
  <si>
    <t>801306</t>
  </si>
  <si>
    <t>-GENOVISION B*08 101.513-04</t>
  </si>
  <si>
    <t>801687</t>
  </si>
  <si>
    <t>-CD49B VLA2 PURIF. 0717</t>
  </si>
  <si>
    <t>801749</t>
  </si>
  <si>
    <t>-Negativní kontr.pol., AB serum 10 ml 1146-010</t>
  </si>
  <si>
    <t>802232</t>
  </si>
  <si>
    <t>-F35 POTATO 14-4211-01</t>
  </si>
  <si>
    <t>802235</t>
  </si>
  <si>
    <t>-RF220 CINNAMON 14-5063-10</t>
  </si>
  <si>
    <t>803094</t>
  </si>
  <si>
    <t xml:space="preserve">-Pufr pH-4, Hamilton, 500 ml </t>
  </si>
  <si>
    <t>803095</t>
  </si>
  <si>
    <t xml:space="preserve">-Pufr pH-7, Hamilton, 500 ml </t>
  </si>
  <si>
    <t>804025</t>
  </si>
  <si>
    <t>-W203 Rape (Brassica napus) 14-5024-01</t>
  </si>
  <si>
    <t>804083</t>
  </si>
  <si>
    <t>-g214 rPhl p7, rPhl p12 (recombinant) 14-5313-01</t>
  </si>
  <si>
    <t>396886</t>
  </si>
  <si>
    <t>-Agencourt AMPure XP 5 ml kit A63880</t>
  </si>
  <si>
    <t>396889</t>
  </si>
  <si>
    <t>-SequalPrep Long PCR Kit + dNTPs (1000U) A10498</t>
  </si>
  <si>
    <t>501243</t>
  </si>
  <si>
    <t>-GENOVISION A*02 101.412-24u</t>
  </si>
  <si>
    <t>801740</t>
  </si>
  <si>
    <t>-QIAquick gel extraction kit (50) 28704</t>
  </si>
  <si>
    <t>802174</t>
  </si>
  <si>
    <t>-GENOVISION HLA-CW*12 101.624-12u</t>
  </si>
  <si>
    <t>803146</t>
  </si>
  <si>
    <t>-GENOVISION HLA-B44 101.563-03u</t>
  </si>
  <si>
    <t>804549</t>
  </si>
  <si>
    <t>-GENOVISION DRB1*01 101.111-06</t>
  </si>
  <si>
    <t>804601</t>
  </si>
  <si>
    <t>-GENOVISION Cw*18 101.629-06u</t>
  </si>
  <si>
    <t>396883</t>
  </si>
  <si>
    <t>-3M sodium acetate buffer, pH 5.0, 250 ml 3957201</t>
  </si>
  <si>
    <t>396885</t>
  </si>
  <si>
    <t>-MiSeq Reag. cartr. Nano Kit v2, 300 cycl Illumina FC-103-1001</t>
  </si>
  <si>
    <t>396887</t>
  </si>
  <si>
    <t>-Illumina NexteraXT DNA sample prep kit 96 FC-131-1096</t>
  </si>
  <si>
    <t>396888</t>
  </si>
  <si>
    <t>-Illumina NexteraXT DNA prepar. index kit (8x12) FC-131-1002</t>
  </si>
  <si>
    <t>396978</t>
  </si>
  <si>
    <t>-Genovision DRB1*13 101.11624u</t>
  </si>
  <si>
    <t>800509</t>
  </si>
  <si>
    <t>-CD41 A GP IIB IIIA/P2/ PURIF. 0145</t>
  </si>
  <si>
    <t>805206</t>
  </si>
  <si>
    <t>-Triton X 100 - ALDRICH X100</t>
  </si>
  <si>
    <t>805344</t>
  </si>
  <si>
    <t>-Genovision DRB1*08 101.12712u</t>
  </si>
  <si>
    <t>396902</t>
  </si>
  <si>
    <t>-DNAse 1mg/ml solution  1ml 7900</t>
  </si>
  <si>
    <t>397026</t>
  </si>
  <si>
    <t>-DNA Library prep kit B HPV151</t>
  </si>
  <si>
    <t>397027</t>
  </si>
  <si>
    <t>-Taq DNA polymerase Kit 400x25ul rxn AB-0908</t>
  </si>
  <si>
    <t>397086</t>
  </si>
  <si>
    <t>-ImmunoCAP Allergen f416,rTri a 19 Omega-5Gli. 14-4954-01</t>
  </si>
  <si>
    <t>800473</t>
  </si>
  <si>
    <t>-GENOVISION HLA-Cw LOW 101.601-24u</t>
  </si>
  <si>
    <t>802237</t>
  </si>
  <si>
    <t>-RF212 MUSCHROOM /CHAMPIGNON/ 14-5086-10</t>
  </si>
  <si>
    <t>802238</t>
  </si>
  <si>
    <t>-F12 PEA 14-4176-01</t>
  </si>
  <si>
    <t xml:space="preserve">813 - Laboratoř alergologická a imunologická            </t>
  </si>
  <si>
    <t>813</t>
  </si>
  <si>
    <t>V</t>
  </si>
  <si>
    <t xml:space="preserve">09119  </t>
  </si>
  <si>
    <t xml:space="preserve">ODBĚR KRVE ZE ŽÍLY U DOSPĚLÉHO NEBO DÍTĚTE NAD 10 </t>
  </si>
  <si>
    <t xml:space="preserve">94119  </t>
  </si>
  <si>
    <t xml:space="preserve">IZOLACE A UCHOVÁNÍ LIDSKÉ DNA (RNA)               </t>
  </si>
  <si>
    <t xml:space="preserve">91431  </t>
  </si>
  <si>
    <t>ZVLÁŠTĚ NÁROČNÉ IZOLACE BUNĚK GRADIENTOVOU CENTRIF</t>
  </si>
  <si>
    <t xml:space="preserve">94199  </t>
  </si>
  <si>
    <t xml:space="preserve">AMPLIFIKACE METODOU PCR                           </t>
  </si>
  <si>
    <t xml:space="preserve">94123  </t>
  </si>
  <si>
    <t xml:space="preserve">PCR ANALÝZA LIDSKÉ DNA                            </t>
  </si>
  <si>
    <t xml:space="preserve">94193  </t>
  </si>
  <si>
    <t xml:space="preserve">ELEKTROFORÉZA NUKLEOVÝCH KYSELIN                  </t>
  </si>
  <si>
    <t xml:space="preserve">91427  </t>
  </si>
  <si>
    <t>IZOLACE MONONUKLEÁRŮ Z PERIFERNÍ KRVE GRADIENTOVOU</t>
  </si>
  <si>
    <t xml:space="preserve">97111  </t>
  </si>
  <si>
    <t xml:space="preserve">SEPARACE SÉRA NEBO PLAZMY                         </t>
  </si>
  <si>
    <t xml:space="preserve">91439  </t>
  </si>
  <si>
    <t>IMUNOFENOTYPIZACE BUNĚČNÝCH SUBPOPULACÍ DLE POVRCH</t>
  </si>
  <si>
    <t xml:space="preserve">94191  </t>
  </si>
  <si>
    <t xml:space="preserve">FOTOGRAFIE GELU                                   </t>
  </si>
  <si>
    <t xml:space="preserve">91131  </t>
  </si>
  <si>
    <t xml:space="preserve">STANOVENÍ IgA                                     </t>
  </si>
  <si>
    <t xml:space="preserve">91173  </t>
  </si>
  <si>
    <t xml:space="preserve">STANOVENÍ IgA ELISA                               </t>
  </si>
  <si>
    <t xml:space="preserve">91133  </t>
  </si>
  <si>
    <t xml:space="preserve">STANOVENÍ IgM                                     </t>
  </si>
  <si>
    <t xml:space="preserve">91153  </t>
  </si>
  <si>
    <t xml:space="preserve">STANOVENÍ  C - REAKTIVNÍHO PROTEINU               </t>
  </si>
  <si>
    <t xml:space="preserve">91171  </t>
  </si>
  <si>
    <t xml:space="preserve">STANOVENÍ IgG ELISA                               </t>
  </si>
  <si>
    <t xml:space="preserve">91129  </t>
  </si>
  <si>
    <t xml:space="preserve">STANOVENÍ IgG                                     </t>
  </si>
  <si>
    <t xml:space="preserve">91197  </t>
  </si>
  <si>
    <t xml:space="preserve">STANOVENÍ CYTOKINU ELISA                          </t>
  </si>
  <si>
    <t xml:space="preserve">91239  </t>
  </si>
  <si>
    <t>STANOVENÍ EOSINOFILNÍHO KATIONICKÉHO PROTEINU (ECP</t>
  </si>
  <si>
    <t xml:space="preserve">22321  </t>
  </si>
  <si>
    <t xml:space="preserve">URČENÍ SPECIFITY TROMBOCYTÁRNÍ PROTILÁTKY         </t>
  </si>
  <si>
    <t xml:space="preserve">86425  </t>
  </si>
  <si>
    <t xml:space="preserve">URČENÍ SPECIFICITY PROTILÁTKY V SÉRU              </t>
  </si>
  <si>
    <t xml:space="preserve">91199  </t>
  </si>
  <si>
    <t xml:space="preserve">STANOVENÍ IgA PROTI POTRAVINOVÝM ALERGENŮM ELISA  </t>
  </si>
  <si>
    <t xml:space="preserve">91211  </t>
  </si>
  <si>
    <t xml:space="preserve">STANOVENÍ IgG PROTI POTRAVINOVÝM ALERGENŮM ELISA  </t>
  </si>
  <si>
    <t xml:space="preserve">91565  </t>
  </si>
  <si>
    <t>IMUNOANALYTICKÉ STANOVENÍ AUTOPROTILÁTEK PROTI TKÁ</t>
  </si>
  <si>
    <t xml:space="preserve">86413  </t>
  </si>
  <si>
    <t xml:space="preserve">SCREENING PROTILÁTEK NA PANELU 30TI DÁRCŮ         </t>
  </si>
  <si>
    <t xml:space="preserve">91557  </t>
  </si>
  <si>
    <t>URČENÍ SPECIFICITY ANTI-HLA PROTILÁTEK V SÉRU METO</t>
  </si>
  <si>
    <t xml:space="preserve">86415  </t>
  </si>
  <si>
    <t>SCREENING PROTILÁTEK NA PANELU 100 DÁRCŮ POMOCÍ DT</t>
  </si>
  <si>
    <t xml:space="preserve">91277  </t>
  </si>
  <si>
    <t xml:space="preserve">STANOVENÍ p-ANCA ELISA                            </t>
  </si>
  <si>
    <t xml:space="preserve">22217  </t>
  </si>
  <si>
    <t xml:space="preserve">SCREENINGOVÉ VYŠETŘENÍ TROMBOCYTÁRNÍCH PROTILÁTEK </t>
  </si>
  <si>
    <t xml:space="preserve">91237  </t>
  </si>
  <si>
    <t>STANOVENÍ SPECIFICKÉHO IgE PROTI SMĚSÍM ALERGENŮ -</t>
  </si>
  <si>
    <t xml:space="preserve">91253  </t>
  </si>
  <si>
    <t xml:space="preserve">STANOVENÍ ANTI ds-DNA Ab ELISA                    </t>
  </si>
  <si>
    <t xml:space="preserve">91317  </t>
  </si>
  <si>
    <t>PRŮKAZ ANTINUKLEÁRNÍCH PROTILÁTEK - JINÉ SUBSTRÁTY</t>
  </si>
  <si>
    <t xml:space="preserve">86213  </t>
  </si>
  <si>
    <t xml:space="preserve">URČOVÁNÍ HLA ANTIGENŮ I. TŘÍDY - KOMBINOVANÝ SET  </t>
  </si>
  <si>
    <t xml:space="preserve">91235  </t>
  </si>
  <si>
    <t>STANOVENÍ SPECIFICKÉHO IgE PROTI JEDNOTLIVÝM ALERG</t>
  </si>
  <si>
    <t xml:space="preserve">91487  </t>
  </si>
  <si>
    <t>DETEKCE AUTOPROTILÁTEK METODOU NEPŘÍMÉ IMUNOFLUORE</t>
  </si>
  <si>
    <t xml:space="preserve">91279  </t>
  </si>
  <si>
    <t xml:space="preserve">STANOVENÍ c-ANCA ELISA                            </t>
  </si>
  <si>
    <t xml:space="preserve">91285  </t>
  </si>
  <si>
    <t xml:space="preserve">STANOVENÍ REVMATOIDNÍHO FAKTORU IgM ELISA         </t>
  </si>
  <si>
    <t xml:space="preserve">91189  </t>
  </si>
  <si>
    <t xml:space="preserve">STANOVENÍ IgE                                     </t>
  </si>
  <si>
    <t xml:space="preserve">91263  </t>
  </si>
  <si>
    <t xml:space="preserve">STANOVENÍ ANTI SS-A/Ro Ab ELISA                   </t>
  </si>
  <si>
    <t xml:space="preserve">91501  </t>
  </si>
  <si>
    <t>STANOVENÍ HLADIN REVMATOIDNÍHO FAKTORU (RF) NEFELO</t>
  </si>
  <si>
    <t xml:space="preserve">86323  </t>
  </si>
  <si>
    <t xml:space="preserve">CROSS - MATCH DÁRCŮ JEDNODUCHÝ A PRODLOUŽENÝ      </t>
  </si>
  <si>
    <t xml:space="preserve">91255  </t>
  </si>
  <si>
    <t xml:space="preserve">STANOVENÍ ANTI ss-DNA Ab ELISA                    </t>
  </si>
  <si>
    <t xml:space="preserve">91269  </t>
  </si>
  <si>
    <t xml:space="preserve">STANOVENÍ ANTI U1-RNP Ab ELISA                    </t>
  </si>
  <si>
    <t xml:space="preserve">91323  </t>
  </si>
  <si>
    <t xml:space="preserve">PRŮKAZ ANCA IF                                    </t>
  </si>
  <si>
    <t xml:space="preserve">91355  </t>
  </si>
  <si>
    <t xml:space="preserve">STANOVENÍ CIK METODOU PEG-IKEM                    </t>
  </si>
  <si>
    <t xml:space="preserve">82241  </t>
  </si>
  <si>
    <t>IN VITRO STIMULACE T LYMFOCYTŮ SPECIFICKÝMI ANTIGE</t>
  </si>
  <si>
    <t xml:space="preserve">91116  </t>
  </si>
  <si>
    <t xml:space="preserve">STANOVENÍ IgG4 RID                                </t>
  </si>
  <si>
    <t xml:space="preserve">91489  </t>
  </si>
  <si>
    <t>IMUNOANALYTICKÉ STANOVENÍ AUTOPROTILÁTEK PROTI LKM</t>
  </si>
  <si>
    <t xml:space="preserve">91493  </t>
  </si>
  <si>
    <t>IMUNOANALYTICKÉ STANOVENÍ AUTOPROTILÁTEK PROTI SPE</t>
  </si>
  <si>
    <t xml:space="preserve">86217  </t>
  </si>
  <si>
    <t xml:space="preserve">URČOVÁNÍ HLA-B 27                                 </t>
  </si>
  <si>
    <t xml:space="preserve">86327  </t>
  </si>
  <si>
    <t xml:space="preserve">CROSS MATCH S DTT                                 </t>
  </si>
  <si>
    <t xml:space="preserve">91273  </t>
  </si>
  <si>
    <t xml:space="preserve">STANOVENÍ ANTI GBM Ab ELISA                       </t>
  </si>
  <si>
    <t xml:space="preserve">91567  </t>
  </si>
  <si>
    <t xml:space="preserve">IMUNOANALYTICKÉ STANOVENÍ AUTOPROTILÁTEK          </t>
  </si>
  <si>
    <t xml:space="preserve">91113  </t>
  </si>
  <si>
    <t xml:space="preserve">STANOVENÍ IgG2 RID                                </t>
  </si>
  <si>
    <t xml:space="preserve">91161  </t>
  </si>
  <si>
    <t xml:space="preserve">STANOVENÍ C4 SLOŽKY KOMPLEMENTU                   </t>
  </si>
  <si>
    <t xml:space="preserve">91259  </t>
  </si>
  <si>
    <t xml:space="preserve">STANOVENÍ ANTI NUKLEOHISTON Ab ELISA              </t>
  </si>
  <si>
    <t xml:space="preserve">91159  </t>
  </si>
  <si>
    <t xml:space="preserve">STANOVENÍ C3 SLOŽKY KOMPLEMENTU                   </t>
  </si>
  <si>
    <t xml:space="preserve">91111  </t>
  </si>
  <si>
    <t xml:space="preserve">STANOVENÍ IgG1 RID                                </t>
  </si>
  <si>
    <t xml:space="preserve">91451  </t>
  </si>
  <si>
    <t>STANOVENÍ OPSONOFAGOCYTÁRNÍHO INDEXU INGESCÍ MIKRO</t>
  </si>
  <si>
    <t xml:space="preserve">91149  </t>
  </si>
  <si>
    <t xml:space="preserve">STANOVENÍ A1 - ANTITRYPSINU                       </t>
  </si>
  <si>
    <t xml:space="preserve">91267  </t>
  </si>
  <si>
    <t xml:space="preserve">STANOVENÍ ANTI Sm Ab ELISA                        </t>
  </si>
  <si>
    <t xml:space="preserve">91261  </t>
  </si>
  <si>
    <t xml:space="preserve">STANOVENÍ ANTI ENA Ab ELISA                       </t>
  </si>
  <si>
    <t xml:space="preserve">91289  </t>
  </si>
  <si>
    <t xml:space="preserve">STANOVENÍ REVMATOIDNÍHO FAKTORU IgA ELISA         </t>
  </si>
  <si>
    <t xml:space="preserve">91287  </t>
  </si>
  <si>
    <t xml:space="preserve">STANOVENÍ REVMATOIDNÍHO FAKTORU IgG ELISA         </t>
  </si>
  <si>
    <t xml:space="preserve">91165  </t>
  </si>
  <si>
    <t xml:space="preserve">STANOVENÍ LYZOZYMU TURBIDIMETRICKY                </t>
  </si>
  <si>
    <t xml:space="preserve">91265  </t>
  </si>
  <si>
    <t xml:space="preserve">STANOVENÍ ANTI SS-B/La Ab ELISA                   </t>
  </si>
  <si>
    <t xml:space="preserve">91449  </t>
  </si>
  <si>
    <t>STANOVENÍ FAGOCYTÁRNÍ AKTIVITY LEUKOCYTŮ INGESCÍ P</t>
  </si>
  <si>
    <t xml:space="preserve">91271  </t>
  </si>
  <si>
    <t xml:space="preserve">STANOVENÍ ANTI Scl-70 Ab ELISA                    </t>
  </si>
  <si>
    <t xml:space="preserve">91115  </t>
  </si>
  <si>
    <t xml:space="preserve">STANOVENÍ IgG3 RID                                </t>
  </si>
  <si>
    <t xml:space="preserve">91241  </t>
  </si>
  <si>
    <t>STANOVENÍ SPECIFICKÉHO IgG4 PROTI JEDNOTLIVÝM ALER</t>
  </si>
  <si>
    <t xml:space="preserve">86125  </t>
  </si>
  <si>
    <t>STATIM - CROSS MATCH NEPŘÍBUZNÝCH DÁRCŮ JEDNODUCHÝ</t>
  </si>
  <si>
    <t xml:space="preserve">86121  </t>
  </si>
  <si>
    <t>CROSS - MATCH NEPŘÍBUZNÝCH DÁRCŮ JEDNODUCHÝ SKUPIN</t>
  </si>
  <si>
    <t xml:space="preserve">86421  </t>
  </si>
  <si>
    <t xml:space="preserve">ROZMRAZOVÁNÍ LYMFOCYTŮ                            </t>
  </si>
  <si>
    <t xml:space="preserve">86243  </t>
  </si>
  <si>
    <t>URČOVÁNÍ HLA HAPLOTYPŮ A GENOTYPU Z RODINNÉ STUDIE</t>
  </si>
  <si>
    <t xml:space="preserve">91125  </t>
  </si>
  <si>
    <t xml:space="preserve">STANOVENÍ INHIBITORU C1 ESTERÁZY RID              </t>
  </si>
  <si>
    <t xml:space="preserve">86419  </t>
  </si>
  <si>
    <t xml:space="preserve">ZMRAŽOVÁNÍ A UCHOVÁVÁNÍ LYMFOCYTŮ STUPŇOVITĚ      </t>
  </si>
  <si>
    <t xml:space="preserve">91283  </t>
  </si>
  <si>
    <t xml:space="preserve">STANOVENÍ ANTISPERMATOZOIDÁLNÍCH PROTILÁTEK ELISA </t>
  </si>
  <si>
    <t xml:space="preserve">91461  </t>
  </si>
  <si>
    <t>KULTIVACE PRO PRŮKAZ PRODUKCE IMUNOGLOBULINŮ A CYT</t>
  </si>
  <si>
    <t xml:space="preserve">91363  </t>
  </si>
  <si>
    <t xml:space="preserve">STANOVENÍ AKTIVITY INHIBITORU C1 ESTERÁZY         </t>
  </si>
  <si>
    <t xml:space="preserve">91559  </t>
  </si>
  <si>
    <t xml:space="preserve">86123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</si>
  <si>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</si>
  <si>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</si>
  <si>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</si>
  <si>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</si>
  <si>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</si>
  <si>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</si>
  <si>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</si>
  <si>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</si>
  <si>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</si>
  <si>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</si>
  <si>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</si>
  <si>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</si>
  <si>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</si>
  <si>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</si>
  <si>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</si>
  <si>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</si>
  <si>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</si>
  <si>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</si>
  <si>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</si>
  <si>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</si>
  <si>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</si>
  <si>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</si>
  <si>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</si>
  <si>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</si>
  <si>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</si>
  <si>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</si>
  <si>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</si>
  <si>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</si>
  <si>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</si>
  <si>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</si>
  <si>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 xml:space="preserve">86113  </t>
  </si>
  <si>
    <t>STATIM CROSS - MATCH NEPŘÍBUZNÝCH DÁRCŮ JEDNODUCHÝ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</si>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</sst>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43">
    <xf numFmtId="0" fontId="0" fillId="0" borderId="0" xfId="0"/>
    <xf numFmtId="0" fontId="32" fillId="2" borderId="16" xfId="81" applyFont="1" applyFill="1" applyBorder="1"/>
    <xf numFmtId="0" fontId="33" fillId="2" borderId="17" xfId="81" applyFont="1" applyFill="1" applyBorder="1"/>
    <xf numFmtId="3" fontId="33" fillId="2" borderId="18" xfId="81" applyNumberFormat="1" applyFont="1" applyFill="1" applyBorder="1"/>
    <xf numFmtId="10" fontId="33" fillId="2" borderId="19" xfId="81" applyNumberFormat="1" applyFont="1" applyFill="1" applyBorder="1"/>
    <xf numFmtId="0" fontId="33" fillId="4" borderId="17" xfId="81" applyFont="1" applyFill="1" applyBorder="1"/>
    <xf numFmtId="3" fontId="33" fillId="4" borderId="18" xfId="81" applyNumberFormat="1" applyFont="1" applyFill="1" applyBorder="1"/>
    <xf numFmtId="10" fontId="33" fillId="4" borderId="19" xfId="81" applyNumberFormat="1" applyFont="1" applyFill="1" applyBorder="1"/>
    <xf numFmtId="172" fontId="33" fillId="3" borderId="18" xfId="81" applyNumberFormat="1" applyFont="1" applyFill="1" applyBorder="1"/>
    <xf numFmtId="10" fontId="33" fillId="3" borderId="19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3" xfId="81" applyNumberFormat="1" applyFont="1" applyFill="1" applyBorder="1"/>
    <xf numFmtId="10" fontId="32" fillId="5" borderId="24" xfId="81" applyNumberFormat="1" applyFont="1" applyFill="1" applyBorder="1"/>
    <xf numFmtId="3" fontId="32" fillId="5" borderId="7" xfId="81" applyNumberFormat="1" applyFont="1" applyFill="1" applyBorder="1"/>
    <xf numFmtId="10" fontId="32" fillId="5" borderId="9" xfId="81" applyNumberFormat="1" applyFont="1" applyFill="1" applyBorder="1"/>
    <xf numFmtId="3" fontId="32" fillId="5" borderId="11" xfId="81" applyNumberFormat="1" applyFont="1" applyFill="1" applyBorder="1"/>
    <xf numFmtId="10" fontId="32" fillId="5" borderId="13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2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42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41" fillId="2" borderId="7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/>
    </xf>
    <xf numFmtId="0" fontId="42" fillId="2" borderId="20" xfId="0" applyFont="1" applyFill="1" applyBorder="1" applyAlignment="1">
      <alignment horizontal="center" vertical="center" wrapText="1"/>
    </xf>
    <xf numFmtId="0" fontId="42" fillId="2" borderId="22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28" xfId="81" applyNumberFormat="1" applyFont="1" applyFill="1" applyBorder="1"/>
    <xf numFmtId="3" fontId="32" fillId="5" borderId="24" xfId="81" applyNumberFormat="1" applyFont="1" applyFill="1" applyBorder="1"/>
    <xf numFmtId="3" fontId="32" fillId="5" borderId="8" xfId="81" applyNumberFormat="1" applyFont="1" applyFill="1" applyBorder="1"/>
    <xf numFmtId="3" fontId="32" fillId="5" borderId="9" xfId="81" applyNumberFormat="1" applyFont="1" applyFill="1" applyBorder="1"/>
    <xf numFmtId="3" fontId="32" fillId="5" borderId="12" xfId="81" applyNumberFormat="1" applyFont="1" applyFill="1" applyBorder="1"/>
    <xf numFmtId="3" fontId="32" fillId="5" borderId="13" xfId="81" applyNumberFormat="1" applyFont="1" applyFill="1" applyBorder="1"/>
    <xf numFmtId="3" fontId="33" fillId="2" borderId="26" xfId="81" applyNumberFormat="1" applyFont="1" applyFill="1" applyBorder="1"/>
    <xf numFmtId="3" fontId="33" fillId="2" borderId="19" xfId="81" applyNumberFormat="1" applyFont="1" applyFill="1" applyBorder="1"/>
    <xf numFmtId="3" fontId="33" fillId="4" borderId="26" xfId="81" applyNumberFormat="1" applyFont="1" applyFill="1" applyBorder="1"/>
    <xf numFmtId="3" fontId="33" fillId="4" borderId="19" xfId="81" applyNumberFormat="1" applyFont="1" applyFill="1" applyBorder="1"/>
    <xf numFmtId="172" fontId="33" fillId="3" borderId="26" xfId="81" applyNumberFormat="1" applyFont="1" applyFill="1" applyBorder="1"/>
    <xf numFmtId="172" fontId="33" fillId="3" borderId="19" xfId="81" applyNumberFormat="1" applyFont="1" applyFill="1" applyBorder="1"/>
    <xf numFmtId="0" fontId="35" fillId="2" borderId="22" xfId="74" applyFont="1" applyFill="1" applyBorder="1" applyAlignment="1">
      <alignment horizontal="center"/>
    </xf>
    <xf numFmtId="0" fontId="35" fillId="2" borderId="21" xfId="74" applyFont="1" applyFill="1" applyBorder="1" applyAlignment="1">
      <alignment horizontal="center"/>
    </xf>
    <xf numFmtId="0" fontId="35" fillId="2" borderId="23" xfId="81" applyFont="1" applyFill="1" applyBorder="1" applyAlignment="1">
      <alignment horizontal="center"/>
    </xf>
    <xf numFmtId="0" fontId="35" fillId="2" borderId="24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6" xfId="78" applyNumberFormat="1" applyFont="1" applyFill="1" applyBorder="1" applyAlignment="1">
      <alignment horizontal="right"/>
    </xf>
    <xf numFmtId="9" fontId="33" fillId="0" borderId="26" xfId="78" applyNumberFormat="1" applyFont="1" applyFill="1" applyBorder="1" applyAlignment="1">
      <alignment horizontal="right"/>
    </xf>
    <xf numFmtId="3" fontId="33" fillId="0" borderId="19" xfId="78" applyNumberFormat="1" applyFont="1" applyFill="1" applyBorder="1" applyAlignment="1">
      <alignment horizontal="right"/>
    </xf>
    <xf numFmtId="0" fontId="35" fillId="2" borderId="20" xfId="81" applyFont="1" applyFill="1" applyBorder="1" applyAlignment="1">
      <alignment horizontal="center"/>
    </xf>
    <xf numFmtId="0" fontId="36" fillId="2" borderId="28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2" xfId="0" applyFont="1" applyFill="1" applyBorder="1" applyAlignment="1"/>
    <xf numFmtId="0" fontId="44" fillId="0" borderId="0" xfId="0" applyFont="1" applyFill="1" applyBorder="1" applyAlignment="1"/>
    <xf numFmtId="0" fontId="36" fillId="0" borderId="46" xfId="0" applyFont="1" applyFill="1" applyBorder="1"/>
    <xf numFmtId="0" fontId="0" fillId="0" borderId="0" xfId="0" applyFill="1"/>
    <xf numFmtId="0" fontId="0" fillId="0" borderId="46" xfId="0" applyFill="1" applyBorder="1" applyAlignment="1"/>
    <xf numFmtId="0" fontId="9" fillId="0" borderId="0" xfId="81" applyFill="1"/>
    <xf numFmtId="0" fontId="10" fillId="0" borderId="42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10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40" fillId="0" borderId="8" xfId="0" applyNumberFormat="1" applyFont="1" applyFill="1" applyBorder="1" applyAlignment="1">
      <alignment horizontal="right" vertical="top"/>
    </xf>
    <xf numFmtId="3" fontId="37" fillId="0" borderId="31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3" fontId="38" fillId="0" borderId="22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2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6" xfId="0" applyFont="1" applyFill="1" applyBorder="1" applyAlignment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29" xfId="0" applyFont="1" applyFill="1" applyBorder="1" applyAlignment="1"/>
    <xf numFmtId="0" fontId="36" fillId="0" borderId="30" xfId="0" applyFont="1" applyFill="1" applyBorder="1" applyAlignment="1"/>
    <xf numFmtId="0" fontId="36" fillId="0" borderId="62" xfId="0" applyFont="1" applyFill="1" applyBorder="1" applyAlignment="1"/>
    <xf numFmtId="0" fontId="33" fillId="2" borderId="25" xfId="78" applyFont="1" applyFill="1" applyBorder="1" applyAlignment="1">
      <alignment horizontal="right"/>
    </xf>
    <xf numFmtId="3" fontId="33" fillId="2" borderId="61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8" xfId="53" applyFont="1" applyFill="1" applyBorder="1" applyAlignment="1">
      <alignment horizontal="right"/>
    </xf>
    <xf numFmtId="0" fontId="30" fillId="3" borderId="7" xfId="1" applyFill="1" applyBorder="1"/>
    <xf numFmtId="0" fontId="36" fillId="0" borderId="24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9" xfId="0" applyFont="1" applyFill="1" applyBorder="1"/>
    <xf numFmtId="0" fontId="30" fillId="6" borderId="60" xfId="1" applyFill="1" applyBorder="1"/>
    <xf numFmtId="0" fontId="36" fillId="5" borderId="21" xfId="0" applyFont="1" applyFill="1" applyBorder="1"/>
    <xf numFmtId="0" fontId="36" fillId="5" borderId="42" xfId="0" applyFont="1" applyFill="1" applyBorder="1"/>
    <xf numFmtId="0" fontId="30" fillId="2" borderId="3" xfId="1" applyFill="1" applyBorder="1"/>
    <xf numFmtId="0" fontId="36" fillId="5" borderId="46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40" fillId="0" borderId="9" xfId="0" applyNumberFormat="1" applyFont="1" applyFill="1" applyBorder="1" applyAlignment="1">
      <alignment horizontal="right" vertical="top"/>
    </xf>
    <xf numFmtId="9" fontId="38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28" xfId="53" applyNumberFormat="1" applyFont="1" applyFill="1" applyBorder="1"/>
    <xf numFmtId="3" fontId="35" fillId="0" borderId="24" xfId="53" applyNumberFormat="1" applyFont="1" applyFill="1" applyBorder="1"/>
    <xf numFmtId="0" fontId="0" fillId="0" borderId="0" xfId="0" applyBorder="1" applyAlignment="1"/>
    <xf numFmtId="165" fontId="35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6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6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6" xfId="0" applyNumberFormat="1" applyFont="1" applyFill="1" applyBorder="1" applyAlignment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9" fontId="46" fillId="0" borderId="46" xfId="0" applyNumberFormat="1" applyFont="1" applyFill="1" applyBorder="1" applyAlignment="1"/>
    <xf numFmtId="0" fontId="35" fillId="2" borderId="46" xfId="0" applyNumberFormat="1" applyFont="1" applyFill="1" applyBorder="1" applyAlignment="1">
      <alignment horizontal="center"/>
    </xf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49" xfId="0" applyNumberFormat="1" applyFont="1" applyFill="1" applyBorder="1"/>
    <xf numFmtId="3" fontId="29" fillId="2" borderId="51" xfId="0" applyNumberFormat="1" applyFont="1" applyFill="1" applyBorder="1"/>
    <xf numFmtId="9" fontId="29" fillId="2" borderId="61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9" fillId="2" borderId="55" xfId="0" applyFont="1" applyFill="1" applyBorder="1" applyAlignment="1"/>
    <xf numFmtId="0" fontId="29" fillId="2" borderId="33" xfId="0" applyFont="1" applyFill="1" applyBorder="1" applyAlignment="1">
      <alignment horizontal="left" indent="2"/>
    </xf>
    <xf numFmtId="0" fontId="29" fillId="4" borderId="34" xfId="0" applyFont="1" applyFill="1" applyBorder="1" applyAlignment="1">
      <alignment horizontal="left" indent="2"/>
    </xf>
    <xf numFmtId="0" fontId="29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42" xfId="0" applyNumberFormat="1" applyBorder="1" applyAlignment="1"/>
    <xf numFmtId="9" fontId="0" fillId="4" borderId="19" xfId="0" applyNumberFormat="1" applyFill="1" applyBorder="1" applyAlignment="1"/>
    <xf numFmtId="9" fontId="0" fillId="0" borderId="46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9" fillId="0" borderId="42" xfId="0" applyFont="1" applyFill="1" applyBorder="1" applyAlignment="1">
      <alignment horizontal="left" indent="2"/>
    </xf>
    <xf numFmtId="0" fontId="0" fillId="0" borderId="42" xfId="0" applyBorder="1" applyAlignment="1"/>
    <xf numFmtId="3" fontId="0" fillId="0" borderId="42" xfId="0" applyNumberFormat="1" applyBorder="1" applyAlignment="1"/>
    <xf numFmtId="0" fontId="30" fillId="2" borderId="16" xfId="1" applyFill="1" applyBorder="1"/>
    <xf numFmtId="0" fontId="30" fillId="0" borderId="0" xfId="1" applyFill="1"/>
    <xf numFmtId="0" fontId="30" fillId="4" borderId="32" xfId="1" applyFill="1" applyBorder="1"/>
    <xf numFmtId="0" fontId="30" fillId="4" borderId="16" xfId="1" applyFill="1" applyBorder="1"/>
    <xf numFmtId="0" fontId="30" fillId="2" borderId="33" xfId="1" applyFill="1" applyBorder="1" applyAlignment="1">
      <alignment horizontal="left" indent="2"/>
    </xf>
    <xf numFmtId="0" fontId="30" fillId="2" borderId="33" xfId="1" applyFill="1" applyBorder="1" applyAlignment="1">
      <alignment horizontal="left" indent="4"/>
    </xf>
    <xf numFmtId="0" fontId="30" fillId="4" borderId="33" xfId="1" applyFill="1" applyBorder="1" applyAlignment="1">
      <alignment horizontal="left" indent="2"/>
    </xf>
    <xf numFmtId="0" fontId="53" fillId="2" borderId="33" xfId="1" applyFont="1" applyFill="1" applyBorder="1" applyAlignment="1">
      <alignment horizontal="left" indent="2"/>
    </xf>
    <xf numFmtId="0" fontId="53" fillId="2" borderId="33" xfId="1" applyFont="1" applyFill="1" applyBorder="1" applyAlignment="1"/>
    <xf numFmtId="0" fontId="54" fillId="3" borderId="17" xfId="1" applyFont="1" applyFill="1" applyBorder="1"/>
    <xf numFmtId="0" fontId="54" fillId="2" borderId="33" xfId="1" applyFont="1" applyFill="1" applyBorder="1" applyAlignment="1"/>
    <xf numFmtId="0" fontId="54" fillId="4" borderId="17" xfId="1" applyFont="1" applyFill="1" applyBorder="1" applyAlignment="1">
      <alignment horizontal="left"/>
    </xf>
    <xf numFmtId="0" fontId="54" fillId="2" borderId="17" xfId="1" applyFont="1" applyFill="1" applyBorder="1" applyAlignment="1"/>
    <xf numFmtId="0" fontId="54" fillId="4" borderId="55" xfId="1" applyFont="1" applyFill="1" applyBorder="1" applyAlignment="1">
      <alignment horizontal="left"/>
    </xf>
    <xf numFmtId="0" fontId="54" fillId="4" borderId="33" xfId="1" applyFont="1" applyFill="1" applyBorder="1" applyAlignment="1">
      <alignment horizontal="left"/>
    </xf>
    <xf numFmtId="0" fontId="29" fillId="2" borderId="25" xfId="0" applyFont="1" applyFill="1" applyBorder="1" applyAlignment="1">
      <alignment horizontal="right"/>
    </xf>
    <xf numFmtId="170" fontId="29" fillId="0" borderId="18" xfId="0" applyNumberFormat="1" applyFont="1" applyFill="1" applyBorder="1" applyAlignment="1"/>
    <xf numFmtId="170" fontId="29" fillId="0" borderId="26" xfId="0" applyNumberFormat="1" applyFont="1" applyFill="1" applyBorder="1" applyAlignment="1"/>
    <xf numFmtId="9" fontId="29" fillId="0" borderId="48" xfId="0" applyNumberFormat="1" applyFont="1" applyFill="1" applyBorder="1" applyAlignment="1"/>
    <xf numFmtId="9" fontId="29" fillId="0" borderId="19" xfId="0" applyNumberFormat="1" applyFont="1" applyFill="1" applyBorder="1" applyAlignment="1"/>
    <xf numFmtId="170" fontId="29" fillId="0" borderId="27" xfId="0" applyNumberFormat="1" applyFont="1" applyFill="1" applyBorder="1" applyAlignment="1"/>
    <xf numFmtId="0" fontId="43" fillId="3" borderId="25" xfId="0" applyFont="1" applyFill="1" applyBorder="1" applyAlignment="1"/>
    <xf numFmtId="0" fontId="0" fillId="0" borderId="43" xfId="0" applyBorder="1" applyAlignment="1"/>
    <xf numFmtId="0" fontId="43" fillId="2" borderId="25" xfId="0" applyFont="1" applyFill="1" applyBorder="1" applyAlignment="1"/>
    <xf numFmtId="0" fontId="43" fillId="4" borderId="25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5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5" fillId="2" borderId="20" xfId="8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3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7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42" fillId="2" borderId="28" xfId="0" applyFont="1" applyFill="1" applyBorder="1" applyAlignment="1">
      <alignment horizontal="center" vertical="center"/>
    </xf>
    <xf numFmtId="0" fontId="36" fillId="2" borderId="24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3" xfId="53" applyNumberFormat="1" applyFont="1" applyFill="1" applyBorder="1" applyAlignment="1">
      <alignment horizontal="right"/>
    </xf>
    <xf numFmtId="165" fontId="34" fillId="2" borderId="28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3" xfId="78" applyNumberFormat="1" applyFont="1" applyFill="1" applyBorder="1" applyAlignment="1">
      <alignment horizontal="left"/>
    </xf>
    <xf numFmtId="0" fontId="36" fillId="2" borderId="50" xfId="0" applyFont="1" applyFill="1" applyBorder="1" applyAlignment="1"/>
    <xf numFmtId="3" fontId="33" fillId="2" borderId="52" xfId="78" applyNumberFormat="1" applyFont="1" applyFill="1" applyBorder="1" applyAlignment="1"/>
    <xf numFmtId="0" fontId="43" fillId="2" borderId="63" xfId="0" applyFon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43" fillId="2" borderId="52" xfId="0" applyFont="1" applyFill="1" applyBorder="1" applyAlignment="1">
      <alignment horizontal="left"/>
    </xf>
    <xf numFmtId="3" fontId="43" fillId="2" borderId="52" xfId="0" applyNumberFormat="1" applyFont="1" applyFill="1" applyBorder="1" applyAlignment="1">
      <alignment horizontal="left"/>
    </xf>
    <xf numFmtId="3" fontId="0" fillId="2" borderId="47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1" xfId="0" applyFont="1" applyFill="1" applyBorder="1" applyAlignment="1">
      <alignment vertical="center"/>
    </xf>
    <xf numFmtId="3" fontId="35" fillId="2" borderId="63" xfId="26" applyNumberFormat="1" applyFont="1" applyFill="1" applyBorder="1" applyAlignment="1">
      <alignment horizontal="center"/>
    </xf>
    <xf numFmtId="3" fontId="35" fillId="2" borderId="46" xfId="26" applyNumberFormat="1" applyFont="1" applyFill="1" applyBorder="1" applyAlignment="1">
      <alignment horizontal="center"/>
    </xf>
    <xf numFmtId="3" fontId="35" fillId="2" borderId="47" xfId="26" applyNumberFormat="1" applyFont="1" applyFill="1" applyBorder="1" applyAlignment="1">
      <alignment horizontal="center"/>
    </xf>
    <xf numFmtId="3" fontId="35" fillId="2" borderId="47" xfId="0" applyNumberFormat="1" applyFont="1" applyFill="1" applyBorder="1" applyAlignment="1">
      <alignment horizontal="center" vertical="top"/>
    </xf>
    <xf numFmtId="0" fontId="35" fillId="2" borderId="29" xfId="0" applyFont="1" applyFill="1" applyBorder="1" applyAlignment="1">
      <alignment horizontal="center" vertical="top" wrapText="1"/>
    </xf>
    <xf numFmtId="0" fontId="35" fillId="2" borderId="29" xfId="0" applyFont="1" applyFill="1" applyBorder="1" applyAlignment="1">
      <alignment horizontal="center" vertical="top"/>
    </xf>
    <xf numFmtId="49" fontId="35" fillId="2" borderId="29" xfId="0" applyNumberFormat="1" applyFont="1" applyFill="1" applyBorder="1" applyAlignment="1">
      <alignment horizontal="center" vertical="top"/>
    </xf>
    <xf numFmtId="0" fontId="35" fillId="2" borderId="29" xfId="0" applyFont="1" applyFill="1" applyBorder="1" applyAlignment="1">
      <alignment horizontal="center" vertical="center"/>
    </xf>
    <xf numFmtId="0" fontId="35" fillId="2" borderId="63" xfId="0" quotePrefix="1" applyFont="1" applyFill="1" applyBorder="1" applyAlignment="1">
      <alignment horizontal="center"/>
    </xf>
    <xf numFmtId="0" fontId="35" fillId="2" borderId="47" xfId="0" applyFont="1" applyFill="1" applyBorder="1" applyAlignment="1">
      <alignment horizontal="center"/>
    </xf>
    <xf numFmtId="9" fontId="51" fillId="2" borderId="47" xfId="0" applyNumberFormat="1" applyFont="1" applyFill="1" applyBorder="1" applyAlignment="1">
      <alignment horizontal="center" vertical="top"/>
    </xf>
    <xf numFmtId="0" fontId="35" fillId="2" borderId="63" xfId="0" quotePrefix="1" applyNumberFormat="1" applyFont="1" applyFill="1" applyBorder="1" applyAlignment="1">
      <alignment horizontal="center"/>
    </xf>
    <xf numFmtId="0" fontId="35" fillId="2" borderId="47" xfId="0" applyNumberFormat="1" applyFont="1" applyFill="1" applyBorder="1" applyAlignment="1">
      <alignment horizontal="center"/>
    </xf>
    <xf numFmtId="0" fontId="51" fillId="2" borderId="47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56" fillId="7" borderId="73" xfId="0" applyNumberFormat="1" applyFont="1" applyFill="1" applyBorder="1" applyAlignment="1">
      <alignment horizontal="right" vertical="top"/>
    </xf>
    <xf numFmtId="174" fontId="56" fillId="7" borderId="74" xfId="0" applyNumberFormat="1" applyFont="1" applyFill="1" applyBorder="1" applyAlignment="1">
      <alignment horizontal="right" vertical="top"/>
    </xf>
    <xf numFmtId="3" fontId="56" fillId="0" borderId="73" xfId="0" applyNumberFormat="1" applyFont="1" applyBorder="1" applyAlignment="1">
      <alignment horizontal="right" vertical="top"/>
    </xf>
    <xf numFmtId="3" fontId="57" fillId="7" borderId="76" xfId="0" applyNumberFormat="1" applyFont="1" applyFill="1" applyBorder="1" applyAlignment="1">
      <alignment horizontal="right" vertical="top"/>
    </xf>
    <xf numFmtId="174" fontId="57" fillId="7" borderId="77" xfId="0" applyNumberFormat="1" applyFont="1" applyFill="1" applyBorder="1" applyAlignment="1">
      <alignment horizontal="right" vertical="top"/>
    </xf>
    <xf numFmtId="3" fontId="57" fillId="0" borderId="76" xfId="0" applyNumberFormat="1" applyFont="1" applyBorder="1" applyAlignment="1">
      <alignment horizontal="right" vertical="top"/>
    </xf>
    <xf numFmtId="0" fontId="57" fillId="7" borderId="77" xfId="0" applyFont="1" applyFill="1" applyBorder="1" applyAlignment="1">
      <alignment horizontal="right" vertical="top"/>
    </xf>
    <xf numFmtId="0" fontId="56" fillId="7" borderId="74" xfId="0" applyFont="1" applyFill="1" applyBorder="1" applyAlignment="1">
      <alignment horizontal="right" vertical="top"/>
    </xf>
    <xf numFmtId="3" fontId="57" fillId="0" borderId="78" xfId="0" applyNumberFormat="1" applyFont="1" applyBorder="1" applyAlignment="1">
      <alignment horizontal="right" vertical="top"/>
    </xf>
    <xf numFmtId="0" fontId="57" fillId="0" borderId="79" xfId="0" applyFont="1" applyBorder="1" applyAlignment="1">
      <alignment horizontal="right" vertical="top"/>
    </xf>
    <xf numFmtId="174" fontId="57" fillId="7" borderId="79" xfId="0" applyNumberFormat="1" applyFont="1" applyFill="1" applyBorder="1" applyAlignment="1">
      <alignment horizontal="right" vertical="top"/>
    </xf>
    <xf numFmtId="0" fontId="56" fillId="8" borderId="72" xfId="0" applyFont="1" applyFill="1" applyBorder="1" applyAlignment="1">
      <alignment vertical="top"/>
    </xf>
    <xf numFmtId="0" fontId="56" fillId="8" borderId="72" xfId="0" applyFont="1" applyFill="1" applyBorder="1" applyAlignment="1">
      <alignment vertical="top" indent="2"/>
    </xf>
    <xf numFmtId="0" fontId="56" fillId="8" borderId="72" xfId="0" applyFont="1" applyFill="1" applyBorder="1" applyAlignment="1">
      <alignment vertical="top" indent="4"/>
    </xf>
    <xf numFmtId="0" fontId="57" fillId="8" borderId="75" xfId="0" applyFont="1" applyFill="1" applyBorder="1" applyAlignment="1">
      <alignment vertical="top" indent="6"/>
    </xf>
    <xf numFmtId="0" fontId="56" fillId="8" borderId="72" xfId="0" applyFont="1" applyFill="1" applyBorder="1" applyAlignment="1">
      <alignment vertical="top" indent="8"/>
    </xf>
    <xf numFmtId="0" fontId="57" fillId="8" borderId="75" xfId="0" applyFont="1" applyFill="1" applyBorder="1" applyAlignment="1">
      <alignment vertical="top" indent="2"/>
    </xf>
    <xf numFmtId="0" fontId="57" fillId="8" borderId="75" xfId="0" applyFont="1" applyFill="1" applyBorder="1" applyAlignment="1">
      <alignment vertical="top" indent="4"/>
    </xf>
    <xf numFmtId="0" fontId="56" fillId="8" borderId="72" xfId="0" applyFont="1" applyFill="1" applyBorder="1" applyAlignment="1">
      <alignment vertical="top" indent="6"/>
    </xf>
    <xf numFmtId="0" fontId="57" fillId="8" borderId="75" xfId="0" applyFont="1" applyFill="1" applyBorder="1" applyAlignment="1">
      <alignment vertical="top"/>
    </xf>
    <xf numFmtId="0" fontId="36" fillId="8" borderId="72" xfId="0" applyFont="1" applyFill="1" applyBorder="1"/>
    <xf numFmtId="0" fontId="57" fillId="8" borderId="17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49" xfId="53" applyNumberFormat="1" applyFont="1" applyFill="1" applyBorder="1" applyAlignment="1">
      <alignment horizontal="left"/>
    </xf>
    <xf numFmtId="165" fontId="35" fillId="2" borderId="51" xfId="53" applyNumberFormat="1" applyFont="1" applyFill="1" applyBorder="1" applyAlignment="1">
      <alignment horizontal="left"/>
    </xf>
    <xf numFmtId="165" fontId="35" fillId="2" borderId="58" xfId="53" applyNumberFormat="1" applyFont="1" applyFill="1" applyBorder="1" applyAlignment="1">
      <alignment horizontal="left"/>
    </xf>
    <xf numFmtId="3" fontId="35" fillId="2" borderId="58" xfId="53" applyNumberFormat="1" applyFont="1" applyFill="1" applyBorder="1" applyAlignment="1">
      <alignment horizontal="left"/>
    </xf>
    <xf numFmtId="3" fontId="35" fillId="2" borderId="67" xfId="53" applyNumberFormat="1" applyFont="1" applyFill="1" applyBorder="1" applyAlignment="1">
      <alignment horizontal="left"/>
    </xf>
    <xf numFmtId="3" fontId="0" fillId="0" borderId="51" xfId="0" applyNumberFormat="1" applyFill="1" applyBorder="1"/>
    <xf numFmtId="3" fontId="0" fillId="0" borderId="61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3" fillId="2" borderId="49" xfId="79" applyFont="1" applyFill="1" applyBorder="1" applyAlignment="1">
      <alignment horizontal="left"/>
    </xf>
    <xf numFmtId="0" fontId="29" fillId="8" borderId="44" xfId="0" applyFont="1" applyFill="1" applyBorder="1"/>
    <xf numFmtId="0" fontId="29" fillId="8" borderId="45" xfId="0" applyFont="1" applyFill="1" applyBorder="1"/>
    <xf numFmtId="3" fontId="3" fillId="2" borderId="12" xfId="80" applyNumberFormat="1" applyFont="1" applyFill="1" applyBorder="1"/>
    <xf numFmtId="0" fontId="3" fillId="2" borderId="12" xfId="80" applyFont="1" applyFill="1" applyBorder="1"/>
    <xf numFmtId="3" fontId="0" fillId="0" borderId="23" xfId="0" applyNumberFormat="1" applyFill="1" applyBorder="1"/>
    <xf numFmtId="3" fontId="0" fillId="0" borderId="20" xfId="0" applyNumberFormat="1" applyFill="1" applyBorder="1"/>
    <xf numFmtId="3" fontId="0" fillId="0" borderId="54" xfId="0" applyNumberFormat="1" applyFill="1" applyBorder="1"/>
    <xf numFmtId="3" fontId="0" fillId="0" borderId="56" xfId="0" applyNumberFormat="1" applyFill="1" applyBorder="1"/>
    <xf numFmtId="9" fontId="3" fillId="2" borderId="12" xfId="80" applyNumberFormat="1" applyFont="1" applyFill="1" applyBorder="1"/>
    <xf numFmtId="9" fontId="3" fillId="2" borderId="13" xfId="80" applyNumberFormat="1" applyFont="1" applyFill="1" applyBorder="1"/>
    <xf numFmtId="9" fontId="0" fillId="0" borderId="51" xfId="0" applyNumberFormat="1" applyFill="1" applyBorder="1"/>
    <xf numFmtId="9" fontId="0" fillId="0" borderId="28" xfId="0" applyNumberFormat="1" applyFill="1" applyBorder="1"/>
    <xf numFmtId="9" fontId="0" fillId="0" borderId="24" xfId="0" applyNumberFormat="1" applyFill="1" applyBorder="1"/>
    <xf numFmtId="9" fontId="0" fillId="0" borderId="22" xfId="0" applyNumberFormat="1" applyFill="1" applyBorder="1"/>
    <xf numFmtId="9" fontId="0" fillId="0" borderId="21" xfId="0" applyNumberFormat="1" applyFill="1" applyBorder="1"/>
    <xf numFmtId="0" fontId="0" fillId="0" borderId="44" xfId="0" applyFill="1" applyBorder="1"/>
    <xf numFmtId="0" fontId="0" fillId="0" borderId="45" xfId="0" applyFill="1" applyBorder="1"/>
    <xf numFmtId="3" fontId="0" fillId="0" borderId="53" xfId="0" applyNumberFormat="1" applyFill="1" applyBorder="1"/>
    <xf numFmtId="3" fontId="0" fillId="0" borderId="31" xfId="0" applyNumberFormat="1" applyFill="1" applyBorder="1"/>
    <xf numFmtId="0" fontId="3" fillId="2" borderId="80" xfId="79" applyFont="1" applyFill="1" applyBorder="1" applyAlignment="1">
      <alignment horizontal="left"/>
    </xf>
    <xf numFmtId="0" fontId="3" fillId="2" borderId="81" xfId="79" applyFont="1" applyFill="1" applyBorder="1" applyAlignment="1">
      <alignment horizontal="left"/>
    </xf>
    <xf numFmtId="0" fontId="3" fillId="2" borderId="82" xfId="80" applyFont="1" applyFill="1" applyBorder="1" applyAlignment="1">
      <alignment horizontal="left"/>
    </xf>
    <xf numFmtId="0" fontId="3" fillId="2" borderId="82" xfId="79" applyFont="1" applyFill="1" applyBorder="1" applyAlignment="1">
      <alignment horizontal="left"/>
    </xf>
    <xf numFmtId="0" fontId="3" fillId="2" borderId="83" xfId="79" applyFont="1" applyFill="1" applyBorder="1" applyAlignment="1">
      <alignment horizontal="left"/>
    </xf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0" borderId="8" xfId="0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166" fontId="0" fillId="0" borderId="8" xfId="0" applyNumberFormat="1" applyFill="1" applyBorder="1"/>
    <xf numFmtId="9" fontId="0" fillId="0" borderId="8" xfId="0" applyNumberFormat="1" applyFill="1" applyBorder="1"/>
    <xf numFmtId="9" fontId="0" fillId="0" borderId="9" xfId="0" applyNumberFormat="1" applyFill="1" applyBorder="1"/>
    <xf numFmtId="0" fontId="0" fillId="0" borderId="22" xfId="0" applyFill="1" applyBorder="1" applyAlignment="1">
      <alignment horizontal="right"/>
    </xf>
    <xf numFmtId="0" fontId="0" fillId="0" borderId="22" xfId="0" applyFill="1" applyBorder="1" applyAlignment="1">
      <alignment horizontal="left"/>
    </xf>
    <xf numFmtId="166" fontId="0" fillId="0" borderId="22" xfId="0" applyNumberFormat="1" applyFill="1" applyBorder="1"/>
    <xf numFmtId="0" fontId="43" fillId="2" borderId="49" xfId="0" applyFont="1" applyFill="1" applyBorder="1"/>
    <xf numFmtId="3" fontId="43" fillId="2" borderId="59" xfId="0" applyNumberFormat="1" applyFont="1" applyFill="1" applyBorder="1"/>
    <xf numFmtId="9" fontId="43" fillId="2" borderId="57" xfId="0" applyNumberFormat="1" applyFont="1" applyFill="1" applyBorder="1"/>
    <xf numFmtId="3" fontId="43" fillId="2" borderId="67" xfId="0" applyNumberFormat="1" applyFont="1" applyFill="1" applyBorder="1"/>
    <xf numFmtId="0" fontId="0" fillId="0" borderId="18" xfId="0" applyFill="1" applyBorder="1"/>
    <xf numFmtId="3" fontId="0" fillId="0" borderId="26" xfId="0" applyNumberFormat="1" applyFill="1" applyBorder="1"/>
    <xf numFmtId="9" fontId="0" fillId="0" borderId="26" xfId="0" applyNumberFormat="1" applyFill="1" applyBorder="1"/>
    <xf numFmtId="3" fontId="0" fillId="0" borderId="19" xfId="0" applyNumberFormat="1" applyFill="1" applyBorder="1"/>
    <xf numFmtId="0" fontId="29" fillId="8" borderId="18" xfId="0" applyFont="1" applyFill="1" applyBorder="1"/>
    <xf numFmtId="3" fontId="29" fillId="8" borderId="26" xfId="0" applyNumberFormat="1" applyFont="1" applyFill="1" applyBorder="1"/>
    <xf numFmtId="9" fontId="29" fillId="8" borderId="26" xfId="0" applyNumberFormat="1" applyFont="1" applyFill="1" applyBorder="1"/>
    <xf numFmtId="3" fontId="29" fillId="8" borderId="19" xfId="0" applyNumberFormat="1" applyFont="1" applyFill="1" applyBorder="1"/>
    <xf numFmtId="0" fontId="29" fillId="0" borderId="49" xfId="0" applyFont="1" applyFill="1" applyBorder="1"/>
    <xf numFmtId="0" fontId="43" fillId="2" borderId="51" xfId="0" applyFont="1" applyFill="1" applyBorder="1"/>
    <xf numFmtId="3" fontId="43" fillId="2" borderId="0" xfId="0" applyNumberFormat="1" applyFont="1" applyFill="1" applyBorder="1"/>
    <xf numFmtId="3" fontId="43" fillId="2" borderId="15" xfId="0" applyNumberFormat="1" applyFont="1" applyFill="1" applyBorder="1"/>
    <xf numFmtId="0" fontId="0" fillId="0" borderId="26" xfId="0" applyFill="1" applyBorder="1"/>
    <xf numFmtId="0" fontId="0" fillId="2" borderId="67" xfId="0" applyFill="1" applyBorder="1" applyAlignment="1">
      <alignment vertical="center"/>
    </xf>
    <xf numFmtId="0" fontId="35" fillId="2" borderId="14" xfId="26" applyNumberFormat="1" applyFont="1" applyFill="1" applyBorder="1"/>
    <xf numFmtId="0" fontId="35" fillId="2" borderId="0" xfId="26" applyNumberFormat="1" applyFont="1" applyFill="1" applyBorder="1"/>
    <xf numFmtId="0" fontId="35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9" fontId="0" fillId="0" borderId="19" xfId="0" applyNumberFormat="1" applyFill="1" applyBorder="1"/>
    <xf numFmtId="0" fontId="29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5" fillId="2" borderId="30" xfId="0" applyFont="1" applyFill="1" applyBorder="1" applyAlignment="1">
      <alignment horizontal="center" vertical="top"/>
    </xf>
    <xf numFmtId="49" fontId="35" fillId="2" borderId="30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center"/>
    </xf>
    <xf numFmtId="3" fontId="35" fillId="2" borderId="14" xfId="0" applyNumberFormat="1" applyFont="1" applyFill="1" applyBorder="1" applyAlignment="1">
      <alignment horizontal="left"/>
    </xf>
    <xf numFmtId="3" fontId="35" fillId="2" borderId="15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5" xfId="0" applyNumberFormat="1" applyFont="1" applyFill="1" applyBorder="1" applyAlignment="1">
      <alignment horizontal="center" vertical="top"/>
    </xf>
    <xf numFmtId="3" fontId="35" fillId="2" borderId="15" xfId="0" applyNumberFormat="1" applyFont="1" applyFill="1" applyBorder="1" applyAlignment="1">
      <alignment horizontal="center" vertical="top"/>
    </xf>
    <xf numFmtId="170" fontId="0" fillId="0" borderId="28" xfId="0" applyNumberFormat="1" applyFill="1" applyBorder="1"/>
    <xf numFmtId="170" fontId="0" fillId="0" borderId="8" xfId="0" applyNumberFormat="1" applyFill="1" applyBorder="1"/>
    <xf numFmtId="170" fontId="0" fillId="0" borderId="22" xfId="0" applyNumberFormat="1" applyFill="1" applyBorder="1"/>
    <xf numFmtId="0" fontId="29" fillId="0" borderId="23" xfId="0" applyFont="1" applyFill="1" applyBorder="1"/>
    <xf numFmtId="0" fontId="29" fillId="0" borderId="7" xfId="0" applyFont="1" applyFill="1" applyBorder="1"/>
    <xf numFmtId="0" fontId="29" fillId="0" borderId="20" xfId="0" applyFont="1" applyFill="1" applyBorder="1"/>
    <xf numFmtId="0" fontId="35" fillId="2" borderId="14" xfId="0" applyNumberFormat="1" applyFont="1" applyFill="1" applyBorder="1" applyAlignment="1">
      <alignment horizontal="left"/>
    </xf>
    <xf numFmtId="0" fontId="35" fillId="2" borderId="15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4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1.9947096069489958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277184"/>
        <c:axId val="1083124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1.2694664080282556</c:v>
                </c:pt>
                <c:pt idx="1">
                  <c:v>1.2694664080282556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857600"/>
        <c:axId val="1088859520"/>
      </c:scatterChart>
      <c:catAx>
        <c:axId val="10752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312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12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5277184"/>
        <c:crosses val="autoZero"/>
        <c:crossBetween val="between"/>
      </c:valAx>
      <c:valAx>
        <c:axId val="10888576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88859520"/>
        <c:crosses val="max"/>
        <c:crossBetween val="midCat"/>
      </c:valAx>
      <c:valAx>
        <c:axId val="1088859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888576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5" t="s">
        <v>131</v>
      </c>
      <c r="B1" s="236"/>
      <c r="C1" s="60"/>
    </row>
    <row r="2" spans="1:3" ht="14.4" customHeight="1" thickBot="1" x14ac:dyDescent="0.35">
      <c r="A2" s="312" t="s">
        <v>188</v>
      </c>
      <c r="B2" s="62"/>
    </row>
    <row r="3" spans="1:3" ht="14.4" customHeight="1" thickBot="1" x14ac:dyDescent="0.35">
      <c r="A3" s="231" t="s">
        <v>169</v>
      </c>
      <c r="B3" s="232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162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190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3" t="s">
        <v>132</v>
      </c>
      <c r="B10" s="232"/>
      <c r="C10" s="60"/>
    </row>
    <row r="11" spans="1:3" ht="14.4" customHeight="1" x14ac:dyDescent="0.3">
      <c r="A11" s="133" t="str">
        <f t="shared" ref="A11:A19" si="1">HYPERLINK("#'"&amp;C11&amp;"'!A1",C11)</f>
        <v>Léky Žádanky</v>
      </c>
      <c r="B11" s="127" t="s">
        <v>164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163</v>
      </c>
      <c r="C12" s="63" t="s">
        <v>138</v>
      </c>
    </row>
    <row r="13" spans="1:3" ht="14.4" customHeight="1" x14ac:dyDescent="0.3">
      <c r="A13" s="128" t="str">
        <f t="shared" si="1"/>
        <v>Léky Recepty</v>
      </c>
      <c r="B13" s="129" t="s">
        <v>165</v>
      </c>
      <c r="C13" s="63" t="s">
        <v>139</v>
      </c>
    </row>
    <row r="14" spans="1:3" s="172" customFormat="1" ht="14.4" customHeight="1" x14ac:dyDescent="0.3">
      <c r="A14" s="128" t="str">
        <f t="shared" si="1"/>
        <v>LRp Lékaři</v>
      </c>
      <c r="B14" s="129" t="s">
        <v>177</v>
      </c>
      <c r="C14" s="63" t="s">
        <v>178</v>
      </c>
    </row>
    <row r="15" spans="1:3" ht="14.4" customHeight="1" x14ac:dyDescent="0.3">
      <c r="A15" s="128" t="str">
        <f t="shared" si="1"/>
        <v>LRp Detail</v>
      </c>
      <c r="B15" s="129" t="s">
        <v>166</v>
      </c>
      <c r="C15" s="63" t="s">
        <v>140</v>
      </c>
    </row>
    <row r="16" spans="1:3" ht="14.4" customHeight="1" x14ac:dyDescent="0.3">
      <c r="A16" s="128" t="str">
        <f t="shared" si="1"/>
        <v>LRp PL</v>
      </c>
      <c r="B16" s="129" t="s">
        <v>461</v>
      </c>
      <c r="C16" s="63" t="s">
        <v>174</v>
      </c>
    </row>
    <row r="17" spans="1:3" s="169" customFormat="1" ht="14.4" customHeight="1" x14ac:dyDescent="0.3">
      <c r="A17" s="128" t="str">
        <f t="shared" ref="A17" si="2">HYPERLINK("#'"&amp;C17&amp;"'!A1",C17)</f>
        <v>LRp PL Detail</v>
      </c>
      <c r="B17" s="129" t="s">
        <v>161</v>
      </c>
      <c r="C17" s="63" t="s">
        <v>175</v>
      </c>
    </row>
    <row r="18" spans="1:3" ht="14.4" customHeight="1" x14ac:dyDescent="0.3">
      <c r="A18" s="133" t="str">
        <f t="shared" si="1"/>
        <v>Materiál Žádanky</v>
      </c>
      <c r="B18" s="129" t="s">
        <v>167</v>
      </c>
      <c r="C18" s="63" t="s">
        <v>141</v>
      </c>
    </row>
    <row r="19" spans="1:3" ht="14.4" customHeight="1" thickBot="1" x14ac:dyDescent="0.35">
      <c r="A19" s="128" t="str">
        <f t="shared" si="1"/>
        <v>MŽ Detail</v>
      </c>
      <c r="B19" s="129" t="s">
        <v>168</v>
      </c>
      <c r="C19" s="63" t="s">
        <v>142</v>
      </c>
    </row>
    <row r="20" spans="1:3" ht="14.4" customHeight="1" thickBot="1" x14ac:dyDescent="0.35">
      <c r="A20" s="134"/>
      <c r="B20" s="134"/>
    </row>
    <row r="21" spans="1:3" ht="14.4" customHeight="1" thickBot="1" x14ac:dyDescent="0.35">
      <c r="A21" s="234" t="s">
        <v>133</v>
      </c>
      <c r="B21" s="232"/>
      <c r="C21" s="60"/>
    </row>
    <row r="22" spans="1:3" ht="14.4" customHeight="1" x14ac:dyDescent="0.3">
      <c r="A22" s="135" t="str">
        <f t="shared" ref="A22:A25" si="3">HYPERLINK("#'"&amp;C22&amp;"'!A1",C22)</f>
        <v>ZV Vykáz.-A</v>
      </c>
      <c r="B22" s="127" t="s">
        <v>149</v>
      </c>
      <c r="C22" s="63" t="s">
        <v>145</v>
      </c>
    </row>
    <row r="23" spans="1:3" ht="14.4" customHeight="1" x14ac:dyDescent="0.3">
      <c r="A23" s="128" t="str">
        <f t="shared" si="3"/>
        <v>ZV Vykáz.-A Detail</v>
      </c>
      <c r="B23" s="129" t="s">
        <v>150</v>
      </c>
      <c r="C23" s="63" t="s">
        <v>146</v>
      </c>
    </row>
    <row r="24" spans="1:3" ht="14.4" customHeight="1" x14ac:dyDescent="0.3">
      <c r="A24" s="128" t="str">
        <f t="shared" si="3"/>
        <v>ZV Vykáz.-H</v>
      </c>
      <c r="B24" s="129" t="s">
        <v>151</v>
      </c>
      <c r="C24" s="63" t="s">
        <v>147</v>
      </c>
    </row>
    <row r="25" spans="1:3" ht="14.4" customHeight="1" thickBot="1" x14ac:dyDescent="0.35">
      <c r="A25" s="128" t="str">
        <f t="shared" si="3"/>
        <v>ZV Vykáz.-H Detail</v>
      </c>
      <c r="B25" s="129" t="s">
        <v>152</v>
      </c>
      <c r="C25" s="63" t="s">
        <v>148</v>
      </c>
    </row>
    <row r="26" spans="1:3" ht="14.4" customHeight="1" x14ac:dyDescent="0.3">
      <c r="A26" s="64"/>
      <c r="B26" s="64"/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0" t="s">
        <v>177</v>
      </c>
      <c r="B1" s="280"/>
      <c r="C1" s="280"/>
      <c r="D1" s="280"/>
      <c r="E1" s="280"/>
      <c r="F1" s="280"/>
      <c r="G1" s="280"/>
      <c r="H1" s="280"/>
      <c r="I1" s="280"/>
      <c r="J1" s="237"/>
      <c r="K1" s="237"/>
      <c r="L1" s="237"/>
      <c r="M1" s="237"/>
    </row>
    <row r="2" spans="1:13" ht="14.4" customHeight="1" thickBot="1" x14ac:dyDescent="0.35">
      <c r="A2" s="312" t="s">
        <v>188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4"/>
      <c r="B3" s="282" t="s">
        <v>18</v>
      </c>
      <c r="C3" s="284"/>
      <c r="D3" s="281"/>
      <c r="E3" s="173"/>
      <c r="F3" s="281" t="s">
        <v>19</v>
      </c>
      <c r="G3" s="281"/>
      <c r="H3" s="281"/>
      <c r="I3" s="281"/>
      <c r="J3" s="281" t="s">
        <v>176</v>
      </c>
      <c r="K3" s="281"/>
      <c r="L3" s="281"/>
      <c r="M3" s="283"/>
    </row>
    <row r="4" spans="1:13" ht="14.4" customHeight="1" thickBot="1" x14ac:dyDescent="0.35">
      <c r="A4" s="364" t="s">
        <v>160</v>
      </c>
      <c r="B4" s="367" t="s">
        <v>22</v>
      </c>
      <c r="C4" s="368"/>
      <c r="D4" s="367" t="s">
        <v>23</v>
      </c>
      <c r="E4" s="368"/>
      <c r="F4" s="367" t="s">
        <v>22</v>
      </c>
      <c r="G4" s="373" t="s">
        <v>5</v>
      </c>
      <c r="H4" s="367" t="s">
        <v>23</v>
      </c>
      <c r="I4" s="373" t="s">
        <v>5</v>
      </c>
      <c r="J4" s="367" t="s">
        <v>22</v>
      </c>
      <c r="K4" s="373" t="s">
        <v>5</v>
      </c>
      <c r="L4" s="367" t="s">
        <v>23</v>
      </c>
      <c r="M4" s="374" t="s">
        <v>5</v>
      </c>
    </row>
    <row r="5" spans="1:13" ht="14.4" customHeight="1" x14ac:dyDescent="0.3">
      <c r="A5" s="365" t="s">
        <v>436</v>
      </c>
      <c r="B5" s="369">
        <v>292.27999999999997</v>
      </c>
      <c r="C5" s="347">
        <v>1</v>
      </c>
      <c r="D5" s="371">
        <v>4</v>
      </c>
      <c r="E5" s="380" t="s">
        <v>436</v>
      </c>
      <c r="F5" s="369">
        <v>292.27999999999997</v>
      </c>
      <c r="G5" s="376">
        <v>1</v>
      </c>
      <c r="H5" s="350">
        <v>4</v>
      </c>
      <c r="I5" s="377">
        <v>1</v>
      </c>
      <c r="J5" s="382"/>
      <c r="K5" s="376">
        <v>0</v>
      </c>
      <c r="L5" s="350"/>
      <c r="M5" s="377">
        <v>0</v>
      </c>
    </row>
    <row r="6" spans="1:13" ht="14.4" customHeight="1" thickBot="1" x14ac:dyDescent="0.35">
      <c r="A6" s="366" t="s">
        <v>437</v>
      </c>
      <c r="B6" s="370">
        <v>523.47</v>
      </c>
      <c r="C6" s="359">
        <v>1</v>
      </c>
      <c r="D6" s="372">
        <v>3</v>
      </c>
      <c r="E6" s="381" t="s">
        <v>437</v>
      </c>
      <c r="F6" s="370">
        <v>523.47</v>
      </c>
      <c r="G6" s="378">
        <v>1</v>
      </c>
      <c r="H6" s="362">
        <v>3</v>
      </c>
      <c r="I6" s="379">
        <v>1</v>
      </c>
      <c r="J6" s="383"/>
      <c r="K6" s="378">
        <v>0</v>
      </c>
      <c r="L6" s="362"/>
      <c r="M6" s="37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7.7773437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3" t="s">
        <v>166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</row>
    <row r="2" spans="1:21" ht="14.4" customHeight="1" thickBot="1" x14ac:dyDescent="0.35">
      <c r="A2" s="312" t="s">
        <v>188</v>
      </c>
      <c r="B2" s="83"/>
      <c r="C2" s="92"/>
      <c r="D2" s="92"/>
      <c r="E2" s="176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90" t="s">
        <v>153</v>
      </c>
      <c r="L3" s="291"/>
      <c r="M3" s="96">
        <f>SUBTOTAL(9,M7:M1048576)</f>
        <v>815.75</v>
      </c>
      <c r="N3" s="96">
        <f>SUBTOTAL(9,N7:N1048576)</f>
        <v>8</v>
      </c>
      <c r="O3" s="96">
        <f>SUBTOTAL(9,O7:O1048576)</f>
        <v>7</v>
      </c>
      <c r="P3" s="96">
        <f>SUBTOTAL(9,P7:P1048576)</f>
        <v>815.75</v>
      </c>
      <c r="Q3" s="97">
        <f>IF(M3=0,0,P3/M3)</f>
        <v>1</v>
      </c>
      <c r="R3" s="96">
        <f>SUBTOTAL(9,R7:R1048576)</f>
        <v>8</v>
      </c>
      <c r="S3" s="97">
        <f>IF(N3=0,0,R3/N3)</f>
        <v>1</v>
      </c>
      <c r="T3" s="96">
        <f>SUBTOTAL(9,T7:T1048576)</f>
        <v>7</v>
      </c>
      <c r="U3" s="98">
        <f>IF(O3=0,0,T3/O3)</f>
        <v>1</v>
      </c>
    </row>
    <row r="4" spans="1:21" ht="14.4" customHeight="1" x14ac:dyDescent="0.3">
      <c r="A4" s="99"/>
      <c r="B4" s="100"/>
      <c r="C4" s="100"/>
      <c r="D4" s="101"/>
      <c r="E4" s="175"/>
      <c r="F4" s="100"/>
      <c r="G4" s="100"/>
      <c r="H4" s="100"/>
      <c r="I4" s="100"/>
      <c r="J4" s="100"/>
      <c r="K4" s="100"/>
      <c r="L4" s="100"/>
      <c r="M4" s="292" t="s">
        <v>18</v>
      </c>
      <c r="N4" s="293"/>
      <c r="O4" s="293"/>
      <c r="P4" s="294" t="s">
        <v>24</v>
      </c>
      <c r="Q4" s="293"/>
      <c r="R4" s="293"/>
      <c r="S4" s="293"/>
      <c r="T4" s="293"/>
      <c r="U4" s="295"/>
    </row>
    <row r="5" spans="1:21" ht="14.4" customHeight="1" thickBot="1" x14ac:dyDescent="0.35">
      <c r="A5" s="102"/>
      <c r="B5" s="103"/>
      <c r="C5" s="100"/>
      <c r="D5" s="101"/>
      <c r="E5" s="175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5" t="s">
        <v>25</v>
      </c>
      <c r="Q5" s="286"/>
      <c r="R5" s="285" t="s">
        <v>16</v>
      </c>
      <c r="S5" s="286"/>
      <c r="T5" s="285" t="s">
        <v>23</v>
      </c>
      <c r="U5" s="287"/>
    </row>
    <row r="6" spans="1:21" s="85" customFormat="1" ht="14.4" customHeight="1" thickBot="1" x14ac:dyDescent="0.35">
      <c r="A6" s="384" t="s">
        <v>26</v>
      </c>
      <c r="B6" s="385" t="s">
        <v>8</v>
      </c>
      <c r="C6" s="384" t="s">
        <v>27</v>
      </c>
      <c r="D6" s="385" t="s">
        <v>9</v>
      </c>
      <c r="E6" s="385" t="s">
        <v>179</v>
      </c>
      <c r="F6" s="385" t="s">
        <v>28</v>
      </c>
      <c r="G6" s="385" t="s">
        <v>29</v>
      </c>
      <c r="H6" s="385" t="s">
        <v>11</v>
      </c>
      <c r="I6" s="385" t="s">
        <v>13</v>
      </c>
      <c r="J6" s="385" t="s">
        <v>14</v>
      </c>
      <c r="K6" s="385" t="s">
        <v>15</v>
      </c>
      <c r="L6" s="385" t="s">
        <v>30</v>
      </c>
      <c r="M6" s="386" t="s">
        <v>17</v>
      </c>
      <c r="N6" s="387" t="s">
        <v>31</v>
      </c>
      <c r="O6" s="387" t="s">
        <v>31</v>
      </c>
      <c r="P6" s="387" t="s">
        <v>17</v>
      </c>
      <c r="Q6" s="387" t="s">
        <v>5</v>
      </c>
      <c r="R6" s="387" t="s">
        <v>31</v>
      </c>
      <c r="S6" s="387" t="s">
        <v>5</v>
      </c>
      <c r="T6" s="387" t="s">
        <v>31</v>
      </c>
      <c r="U6" s="388" t="s">
        <v>5</v>
      </c>
    </row>
    <row r="7" spans="1:21" ht="14.4" customHeight="1" x14ac:dyDescent="0.3">
      <c r="A7" s="346">
        <v>41</v>
      </c>
      <c r="B7" s="347" t="s">
        <v>389</v>
      </c>
      <c r="C7" s="347">
        <v>89301415</v>
      </c>
      <c r="D7" s="389"/>
      <c r="E7" s="390" t="s">
        <v>436</v>
      </c>
      <c r="F7" s="347" t="s">
        <v>432</v>
      </c>
      <c r="G7" s="347" t="s">
        <v>438</v>
      </c>
      <c r="H7" s="347"/>
      <c r="I7" s="347" t="s">
        <v>439</v>
      </c>
      <c r="J7" s="347" t="s">
        <v>440</v>
      </c>
      <c r="K7" s="347" t="s">
        <v>441</v>
      </c>
      <c r="L7" s="348">
        <v>0</v>
      </c>
      <c r="M7" s="348">
        <v>0</v>
      </c>
      <c r="N7" s="347">
        <v>1</v>
      </c>
      <c r="O7" s="391">
        <v>1</v>
      </c>
      <c r="P7" s="348">
        <v>0</v>
      </c>
      <c r="Q7" s="376"/>
      <c r="R7" s="347">
        <v>1</v>
      </c>
      <c r="S7" s="376">
        <v>1</v>
      </c>
      <c r="T7" s="391">
        <v>1</v>
      </c>
      <c r="U7" s="377">
        <v>1</v>
      </c>
    </row>
    <row r="8" spans="1:21" ht="14.4" customHeight="1" x14ac:dyDescent="0.3">
      <c r="A8" s="352">
        <v>41</v>
      </c>
      <c r="B8" s="353" t="s">
        <v>389</v>
      </c>
      <c r="C8" s="353">
        <v>89301415</v>
      </c>
      <c r="D8" s="392"/>
      <c r="E8" s="393" t="s">
        <v>436</v>
      </c>
      <c r="F8" s="353" t="s">
        <v>432</v>
      </c>
      <c r="G8" s="353" t="s">
        <v>438</v>
      </c>
      <c r="H8" s="353"/>
      <c r="I8" s="353" t="s">
        <v>442</v>
      </c>
      <c r="J8" s="353" t="s">
        <v>440</v>
      </c>
      <c r="K8" s="353" t="s">
        <v>443</v>
      </c>
      <c r="L8" s="354">
        <v>128.9</v>
      </c>
      <c r="M8" s="354">
        <v>128.9</v>
      </c>
      <c r="N8" s="353">
        <v>1</v>
      </c>
      <c r="O8" s="394">
        <v>1</v>
      </c>
      <c r="P8" s="354">
        <v>128.9</v>
      </c>
      <c r="Q8" s="395">
        <v>1</v>
      </c>
      <c r="R8" s="353">
        <v>1</v>
      </c>
      <c r="S8" s="395">
        <v>1</v>
      </c>
      <c r="T8" s="394">
        <v>1</v>
      </c>
      <c r="U8" s="396">
        <v>1</v>
      </c>
    </row>
    <row r="9" spans="1:21" ht="14.4" customHeight="1" x14ac:dyDescent="0.3">
      <c r="A9" s="352">
        <v>41</v>
      </c>
      <c r="B9" s="353" t="s">
        <v>389</v>
      </c>
      <c r="C9" s="353">
        <v>89301415</v>
      </c>
      <c r="D9" s="392"/>
      <c r="E9" s="393" t="s">
        <v>436</v>
      </c>
      <c r="F9" s="353" t="s">
        <v>432</v>
      </c>
      <c r="G9" s="353" t="s">
        <v>444</v>
      </c>
      <c r="H9" s="353"/>
      <c r="I9" s="353" t="s">
        <v>445</v>
      </c>
      <c r="J9" s="353" t="s">
        <v>446</v>
      </c>
      <c r="K9" s="353" t="s">
        <v>447</v>
      </c>
      <c r="L9" s="354">
        <v>95.08</v>
      </c>
      <c r="M9" s="354">
        <v>95.08</v>
      </c>
      <c r="N9" s="353">
        <v>1</v>
      </c>
      <c r="O9" s="394">
        <v>1</v>
      </c>
      <c r="P9" s="354">
        <v>95.08</v>
      </c>
      <c r="Q9" s="395">
        <v>1</v>
      </c>
      <c r="R9" s="353">
        <v>1</v>
      </c>
      <c r="S9" s="395">
        <v>1</v>
      </c>
      <c r="T9" s="394">
        <v>1</v>
      </c>
      <c r="U9" s="396">
        <v>1</v>
      </c>
    </row>
    <row r="10" spans="1:21" ht="14.4" customHeight="1" x14ac:dyDescent="0.3">
      <c r="A10" s="352">
        <v>41</v>
      </c>
      <c r="B10" s="353" t="s">
        <v>389</v>
      </c>
      <c r="C10" s="353">
        <v>89301415</v>
      </c>
      <c r="D10" s="392"/>
      <c r="E10" s="393" t="s">
        <v>436</v>
      </c>
      <c r="F10" s="353" t="s">
        <v>432</v>
      </c>
      <c r="G10" s="353" t="s">
        <v>448</v>
      </c>
      <c r="H10" s="353"/>
      <c r="I10" s="353" t="s">
        <v>449</v>
      </c>
      <c r="J10" s="353" t="s">
        <v>450</v>
      </c>
      <c r="K10" s="353" t="s">
        <v>451</v>
      </c>
      <c r="L10" s="354">
        <v>68.3</v>
      </c>
      <c r="M10" s="354">
        <v>68.3</v>
      </c>
      <c r="N10" s="353">
        <v>1</v>
      </c>
      <c r="O10" s="394">
        <v>1</v>
      </c>
      <c r="P10" s="354">
        <v>68.3</v>
      </c>
      <c r="Q10" s="395">
        <v>1</v>
      </c>
      <c r="R10" s="353">
        <v>1</v>
      </c>
      <c r="S10" s="395">
        <v>1</v>
      </c>
      <c r="T10" s="394">
        <v>1</v>
      </c>
      <c r="U10" s="396">
        <v>1</v>
      </c>
    </row>
    <row r="11" spans="1:21" ht="14.4" customHeight="1" x14ac:dyDescent="0.3">
      <c r="A11" s="352">
        <v>41</v>
      </c>
      <c r="B11" s="353" t="s">
        <v>389</v>
      </c>
      <c r="C11" s="353">
        <v>89301415</v>
      </c>
      <c r="D11" s="392"/>
      <c r="E11" s="393" t="s">
        <v>437</v>
      </c>
      <c r="F11" s="353" t="s">
        <v>432</v>
      </c>
      <c r="G11" s="353" t="s">
        <v>452</v>
      </c>
      <c r="H11" s="353"/>
      <c r="I11" s="353" t="s">
        <v>453</v>
      </c>
      <c r="J11" s="353" t="s">
        <v>454</v>
      </c>
      <c r="K11" s="353" t="s">
        <v>455</v>
      </c>
      <c r="L11" s="354">
        <v>333.31</v>
      </c>
      <c r="M11" s="354">
        <v>333.31</v>
      </c>
      <c r="N11" s="353">
        <v>1</v>
      </c>
      <c r="O11" s="394">
        <v>1</v>
      </c>
      <c r="P11" s="354">
        <v>333.31</v>
      </c>
      <c r="Q11" s="395">
        <v>1</v>
      </c>
      <c r="R11" s="353">
        <v>1</v>
      </c>
      <c r="S11" s="395">
        <v>1</v>
      </c>
      <c r="T11" s="394">
        <v>1</v>
      </c>
      <c r="U11" s="396">
        <v>1</v>
      </c>
    </row>
    <row r="12" spans="1:21" ht="14.4" customHeight="1" x14ac:dyDescent="0.3">
      <c r="A12" s="352">
        <v>41</v>
      </c>
      <c r="B12" s="353" t="s">
        <v>389</v>
      </c>
      <c r="C12" s="353">
        <v>89301415</v>
      </c>
      <c r="D12" s="392"/>
      <c r="E12" s="393" t="s">
        <v>437</v>
      </c>
      <c r="F12" s="353" t="s">
        <v>432</v>
      </c>
      <c r="G12" s="353" t="s">
        <v>456</v>
      </c>
      <c r="H12" s="353"/>
      <c r="I12" s="353" t="s">
        <v>457</v>
      </c>
      <c r="J12" s="353" t="s">
        <v>458</v>
      </c>
      <c r="K12" s="353" t="s">
        <v>459</v>
      </c>
      <c r="L12" s="354">
        <v>0</v>
      </c>
      <c r="M12" s="354">
        <v>0</v>
      </c>
      <c r="N12" s="353">
        <v>1</v>
      </c>
      <c r="O12" s="394">
        <v>1</v>
      </c>
      <c r="P12" s="354">
        <v>0</v>
      </c>
      <c r="Q12" s="395"/>
      <c r="R12" s="353">
        <v>1</v>
      </c>
      <c r="S12" s="395">
        <v>1</v>
      </c>
      <c r="T12" s="394">
        <v>1</v>
      </c>
      <c r="U12" s="396">
        <v>1</v>
      </c>
    </row>
    <row r="13" spans="1:21" ht="14.4" customHeight="1" thickBot="1" x14ac:dyDescent="0.35">
      <c r="A13" s="358">
        <v>41</v>
      </c>
      <c r="B13" s="359" t="s">
        <v>389</v>
      </c>
      <c r="C13" s="359">
        <v>89301415</v>
      </c>
      <c r="D13" s="397"/>
      <c r="E13" s="398" t="s">
        <v>437</v>
      </c>
      <c r="F13" s="359" t="s">
        <v>432</v>
      </c>
      <c r="G13" s="359" t="s">
        <v>444</v>
      </c>
      <c r="H13" s="359"/>
      <c r="I13" s="359" t="s">
        <v>460</v>
      </c>
      <c r="J13" s="359" t="s">
        <v>446</v>
      </c>
      <c r="K13" s="359" t="s">
        <v>447</v>
      </c>
      <c r="L13" s="360">
        <v>95.08</v>
      </c>
      <c r="M13" s="360">
        <v>190.16</v>
      </c>
      <c r="N13" s="359">
        <v>2</v>
      </c>
      <c r="O13" s="399">
        <v>1</v>
      </c>
      <c r="P13" s="360">
        <v>190.16</v>
      </c>
      <c r="Q13" s="378">
        <v>1</v>
      </c>
      <c r="R13" s="359">
        <v>2</v>
      </c>
      <c r="S13" s="378">
        <v>1</v>
      </c>
      <c r="T13" s="399">
        <v>1</v>
      </c>
      <c r="U13" s="37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0" t="s">
        <v>461</v>
      </c>
      <c r="B1" s="270"/>
      <c r="C1" s="270"/>
      <c r="D1" s="270"/>
      <c r="E1" s="270"/>
      <c r="F1" s="270"/>
    </row>
    <row r="2" spans="1:6" ht="14.4" customHeight="1" thickBot="1" x14ac:dyDescent="0.35">
      <c r="A2" s="312" t="s">
        <v>188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1" t="s">
        <v>155</v>
      </c>
      <c r="C3" s="272"/>
      <c r="D3" s="273" t="s">
        <v>154</v>
      </c>
      <c r="E3" s="272"/>
      <c r="F3" s="116" t="s">
        <v>6</v>
      </c>
    </row>
    <row r="4" spans="1:6" ht="14.4" customHeight="1" thickBot="1" x14ac:dyDescent="0.35">
      <c r="A4" s="400" t="s">
        <v>173</v>
      </c>
      <c r="B4" s="401" t="s">
        <v>17</v>
      </c>
      <c r="C4" s="402" t="s">
        <v>5</v>
      </c>
      <c r="D4" s="401" t="s">
        <v>17</v>
      </c>
      <c r="E4" s="402" t="s">
        <v>5</v>
      </c>
      <c r="F4" s="403" t="s">
        <v>17</v>
      </c>
    </row>
    <row r="5" spans="1:6" ht="14.4" customHeight="1" thickBot="1" x14ac:dyDescent="0.35">
      <c r="A5" s="412" t="s">
        <v>437</v>
      </c>
      <c r="B5" s="344"/>
      <c r="C5" s="375">
        <v>0</v>
      </c>
      <c r="D5" s="344">
        <v>333.31</v>
      </c>
      <c r="E5" s="375">
        <v>1</v>
      </c>
      <c r="F5" s="345">
        <v>333.31</v>
      </c>
    </row>
    <row r="6" spans="1:6" ht="14.4" customHeight="1" thickBot="1" x14ac:dyDescent="0.35">
      <c r="A6" s="408" t="s">
        <v>6</v>
      </c>
      <c r="B6" s="409"/>
      <c r="C6" s="410">
        <v>0</v>
      </c>
      <c r="D6" s="409">
        <v>333.31</v>
      </c>
      <c r="E6" s="410">
        <v>1</v>
      </c>
      <c r="F6" s="411">
        <v>333.31</v>
      </c>
    </row>
    <row r="7" spans="1:6" ht="14.4" customHeight="1" thickBot="1" x14ac:dyDescent="0.35"/>
    <row r="8" spans="1:6" ht="14.4" customHeight="1" thickBot="1" x14ac:dyDescent="0.35">
      <c r="A8" s="412" t="s">
        <v>462</v>
      </c>
      <c r="B8" s="344"/>
      <c r="C8" s="375">
        <v>0</v>
      </c>
      <c r="D8" s="344">
        <v>333.31</v>
      </c>
      <c r="E8" s="375">
        <v>1</v>
      </c>
      <c r="F8" s="345">
        <v>333.31</v>
      </c>
    </row>
    <row r="9" spans="1:6" ht="14.4" customHeight="1" thickBot="1" x14ac:dyDescent="0.35">
      <c r="A9" s="408" t="s">
        <v>6</v>
      </c>
      <c r="B9" s="409"/>
      <c r="C9" s="410">
        <v>0</v>
      </c>
      <c r="D9" s="409">
        <v>333.31</v>
      </c>
      <c r="E9" s="410">
        <v>1</v>
      </c>
      <c r="F9" s="411">
        <v>333.31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{E6BC2045-586A-492E-9FB0-8F4CADBABBF8}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{64B071BF-6CBD-452A-BA55-95E31097826B}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BC2045-586A-492E-9FB0-8F4CADBABB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64B071BF-6CBD-452A-BA55-95E3109782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0" t="s">
        <v>161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36"/>
      <c r="M1" s="236"/>
    </row>
    <row r="2" spans="1:13" ht="14.4" customHeight="1" thickBot="1" x14ac:dyDescent="0.35">
      <c r="A2" s="312" t="s">
        <v>188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333.31</v>
      </c>
      <c r="K3" s="53">
        <f>IF(M3=0,0,J3/M3)</f>
        <v>1</v>
      </c>
      <c r="L3" s="52">
        <f>SUBTOTAL(9,L6:L1048576)</f>
        <v>1</v>
      </c>
      <c r="M3" s="54">
        <f>SUBTOTAL(9,M6:M1048576)</f>
        <v>333.31</v>
      </c>
    </row>
    <row r="4" spans="1:13" ht="14.4" customHeight="1" thickBot="1" x14ac:dyDescent="0.35">
      <c r="A4" s="50"/>
      <c r="B4" s="50"/>
      <c r="C4" s="50"/>
      <c r="D4" s="50"/>
      <c r="E4" s="51"/>
      <c r="F4" s="274" t="s">
        <v>155</v>
      </c>
      <c r="G4" s="275"/>
      <c r="H4" s="276"/>
      <c r="I4" s="277" t="s">
        <v>154</v>
      </c>
      <c r="J4" s="275"/>
      <c r="K4" s="276"/>
      <c r="L4" s="278" t="s">
        <v>6</v>
      </c>
      <c r="M4" s="279"/>
    </row>
    <row r="5" spans="1:13" ht="14.4" customHeight="1" thickBot="1" x14ac:dyDescent="0.35">
      <c r="A5" s="400" t="s">
        <v>160</v>
      </c>
      <c r="B5" s="413" t="s">
        <v>156</v>
      </c>
      <c r="C5" s="413" t="s">
        <v>92</v>
      </c>
      <c r="D5" s="413" t="s">
        <v>157</v>
      </c>
      <c r="E5" s="413" t="s">
        <v>158</v>
      </c>
      <c r="F5" s="414" t="s">
        <v>31</v>
      </c>
      <c r="G5" s="414" t="s">
        <v>17</v>
      </c>
      <c r="H5" s="402" t="s">
        <v>159</v>
      </c>
      <c r="I5" s="401" t="s">
        <v>31</v>
      </c>
      <c r="J5" s="414" t="s">
        <v>17</v>
      </c>
      <c r="K5" s="402" t="s">
        <v>159</v>
      </c>
      <c r="L5" s="401" t="s">
        <v>31</v>
      </c>
      <c r="M5" s="415" t="s">
        <v>17</v>
      </c>
    </row>
    <row r="6" spans="1:13" ht="14.4" customHeight="1" thickBot="1" x14ac:dyDescent="0.35">
      <c r="A6" s="404" t="s">
        <v>437</v>
      </c>
      <c r="B6" s="416" t="s">
        <v>463</v>
      </c>
      <c r="C6" s="416" t="s">
        <v>453</v>
      </c>
      <c r="D6" s="416" t="s">
        <v>454</v>
      </c>
      <c r="E6" s="416" t="s">
        <v>455</v>
      </c>
      <c r="F6" s="405"/>
      <c r="G6" s="405"/>
      <c r="H6" s="406">
        <v>0</v>
      </c>
      <c r="I6" s="405">
        <v>1</v>
      </c>
      <c r="J6" s="405">
        <v>333.31</v>
      </c>
      <c r="K6" s="406">
        <v>1</v>
      </c>
      <c r="L6" s="405">
        <v>1</v>
      </c>
      <c r="M6" s="407">
        <v>333.31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3" t="s">
        <v>167</v>
      </c>
      <c r="B1" s="264"/>
      <c r="C1" s="264"/>
      <c r="D1" s="264"/>
      <c r="E1" s="264"/>
      <c r="F1" s="264"/>
      <c r="G1" s="237"/>
    </row>
    <row r="2" spans="1:8" ht="14.4" customHeight="1" thickBot="1" x14ac:dyDescent="0.35">
      <c r="A2" s="312" t="s">
        <v>188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171</v>
      </c>
    </row>
    <row r="4" spans="1:8" ht="14.4" customHeight="1" x14ac:dyDescent="0.3">
      <c r="A4" s="335" t="s">
        <v>387</v>
      </c>
      <c r="B4" s="336" t="s">
        <v>388</v>
      </c>
      <c r="C4" s="337" t="s">
        <v>389</v>
      </c>
      <c r="D4" s="337" t="s">
        <v>388</v>
      </c>
      <c r="E4" s="337" t="s">
        <v>388</v>
      </c>
      <c r="F4" s="338" t="s">
        <v>388</v>
      </c>
      <c r="G4" s="337" t="s">
        <v>388</v>
      </c>
      <c r="H4" s="337" t="s">
        <v>90</v>
      </c>
    </row>
    <row r="5" spans="1:8" ht="14.4" customHeight="1" x14ac:dyDescent="0.3">
      <c r="A5" s="335" t="s">
        <v>387</v>
      </c>
      <c r="B5" s="336" t="s">
        <v>464</v>
      </c>
      <c r="C5" s="337" t="s">
        <v>465</v>
      </c>
      <c r="D5" s="337">
        <v>19790000</v>
      </c>
      <c r="E5" s="337">
        <v>20516353.719913717</v>
      </c>
      <c r="F5" s="338">
        <v>1.0367030682119109</v>
      </c>
      <c r="G5" s="337">
        <v>726353.71991371736</v>
      </c>
      <c r="H5" s="337" t="s">
        <v>2</v>
      </c>
    </row>
    <row r="6" spans="1:8" ht="14.4" customHeight="1" x14ac:dyDescent="0.3">
      <c r="A6" s="335" t="s">
        <v>387</v>
      </c>
      <c r="B6" s="336" t="s">
        <v>466</v>
      </c>
      <c r="C6" s="337" t="s">
        <v>467</v>
      </c>
      <c r="D6" s="337">
        <v>19995.590312931501</v>
      </c>
      <c r="E6" s="337">
        <v>19983.000000000011</v>
      </c>
      <c r="F6" s="338">
        <v>0.99937034552446558</v>
      </c>
      <c r="G6" s="337">
        <v>-12.590312931490189</v>
      </c>
      <c r="H6" s="337" t="s">
        <v>2</v>
      </c>
    </row>
    <row r="7" spans="1:8" ht="14.4" customHeight="1" x14ac:dyDescent="0.3">
      <c r="A7" s="335" t="s">
        <v>387</v>
      </c>
      <c r="B7" s="336" t="s">
        <v>468</v>
      </c>
      <c r="C7" s="337" t="s">
        <v>469</v>
      </c>
      <c r="D7" s="337">
        <v>239999.43618663799</v>
      </c>
      <c r="E7" s="337">
        <v>236881.38</v>
      </c>
      <c r="F7" s="338">
        <v>0.98700806870140645</v>
      </c>
      <c r="G7" s="337">
        <v>-3118.0561866379867</v>
      </c>
      <c r="H7" s="337" t="s">
        <v>2</v>
      </c>
    </row>
    <row r="8" spans="1:8" ht="14.4" customHeight="1" x14ac:dyDescent="0.3">
      <c r="A8" s="335" t="s">
        <v>387</v>
      </c>
      <c r="B8" s="336" t="s">
        <v>470</v>
      </c>
      <c r="C8" s="337" t="s">
        <v>471</v>
      </c>
      <c r="D8" s="337">
        <v>163507.28103632099</v>
      </c>
      <c r="E8" s="337">
        <v>162240.02999999997</v>
      </c>
      <c r="F8" s="338">
        <v>0.99224957428018445</v>
      </c>
      <c r="G8" s="337">
        <v>-1267.2510363210167</v>
      </c>
      <c r="H8" s="337" t="s">
        <v>2</v>
      </c>
    </row>
    <row r="9" spans="1:8" ht="14.4" customHeight="1" x14ac:dyDescent="0.3">
      <c r="A9" s="335" t="s">
        <v>387</v>
      </c>
      <c r="B9" s="336" t="s">
        <v>472</v>
      </c>
      <c r="C9" s="337" t="s">
        <v>473</v>
      </c>
      <c r="D9" s="337">
        <v>29998.470658215501</v>
      </c>
      <c r="E9" s="337">
        <v>29921.3</v>
      </c>
      <c r="F9" s="338">
        <v>0.99742751358578452</v>
      </c>
      <c r="G9" s="337">
        <v>-77.170658215502044</v>
      </c>
      <c r="H9" s="337" t="s">
        <v>2</v>
      </c>
    </row>
    <row r="10" spans="1:8" ht="14.4" customHeight="1" x14ac:dyDescent="0.3">
      <c r="A10" s="335" t="s">
        <v>387</v>
      </c>
      <c r="B10" s="336" t="s">
        <v>6</v>
      </c>
      <c r="C10" s="337" t="s">
        <v>389</v>
      </c>
      <c r="D10" s="337">
        <v>20243500.778194107</v>
      </c>
      <c r="E10" s="337">
        <v>20965379.429913718</v>
      </c>
      <c r="F10" s="338">
        <v>1.0356597734566348</v>
      </c>
      <c r="G10" s="337">
        <v>721878.65171961114</v>
      </c>
      <c r="H10" s="337" t="s">
        <v>394</v>
      </c>
    </row>
    <row r="12" spans="1:8" ht="14.4" customHeight="1" x14ac:dyDescent="0.3">
      <c r="A12" s="335" t="s">
        <v>387</v>
      </c>
      <c r="B12" s="336" t="s">
        <v>388</v>
      </c>
      <c r="C12" s="337" t="s">
        <v>389</v>
      </c>
      <c r="D12" s="337" t="s">
        <v>388</v>
      </c>
      <c r="E12" s="337" t="s">
        <v>388</v>
      </c>
      <c r="F12" s="338" t="s">
        <v>388</v>
      </c>
      <c r="G12" s="337" t="s">
        <v>388</v>
      </c>
      <c r="H12" s="337" t="s">
        <v>90</v>
      </c>
    </row>
    <row r="13" spans="1:8" ht="14.4" customHeight="1" x14ac:dyDescent="0.3">
      <c r="A13" s="335" t="s">
        <v>395</v>
      </c>
      <c r="B13" s="336" t="s">
        <v>464</v>
      </c>
      <c r="C13" s="337" t="s">
        <v>465</v>
      </c>
      <c r="D13" s="337">
        <v>19790000</v>
      </c>
      <c r="E13" s="337">
        <v>20516353.719913717</v>
      </c>
      <c r="F13" s="338">
        <v>1.0367030682119109</v>
      </c>
      <c r="G13" s="337">
        <v>726353.71991371736</v>
      </c>
      <c r="H13" s="337" t="s">
        <v>2</v>
      </c>
    </row>
    <row r="14" spans="1:8" ht="14.4" customHeight="1" x14ac:dyDescent="0.3">
      <c r="A14" s="335" t="s">
        <v>395</v>
      </c>
      <c r="B14" s="336" t="s">
        <v>466</v>
      </c>
      <c r="C14" s="337" t="s">
        <v>467</v>
      </c>
      <c r="D14" s="337">
        <v>19995.590312931501</v>
      </c>
      <c r="E14" s="337">
        <v>19983.000000000011</v>
      </c>
      <c r="F14" s="338">
        <v>0.99937034552446558</v>
      </c>
      <c r="G14" s="337">
        <v>-12.590312931490189</v>
      </c>
      <c r="H14" s="337" t="s">
        <v>2</v>
      </c>
    </row>
    <row r="15" spans="1:8" ht="14.4" customHeight="1" x14ac:dyDescent="0.3">
      <c r="A15" s="335" t="s">
        <v>395</v>
      </c>
      <c r="B15" s="336" t="s">
        <v>468</v>
      </c>
      <c r="C15" s="337" t="s">
        <v>469</v>
      </c>
      <c r="D15" s="337">
        <v>239999.43618663799</v>
      </c>
      <c r="E15" s="337">
        <v>236881.38</v>
      </c>
      <c r="F15" s="338">
        <v>0.98700806870140645</v>
      </c>
      <c r="G15" s="337">
        <v>-3118.0561866379867</v>
      </c>
      <c r="H15" s="337" t="s">
        <v>2</v>
      </c>
    </row>
    <row r="16" spans="1:8" ht="14.4" customHeight="1" x14ac:dyDescent="0.3">
      <c r="A16" s="335" t="s">
        <v>395</v>
      </c>
      <c r="B16" s="336" t="s">
        <v>470</v>
      </c>
      <c r="C16" s="337" t="s">
        <v>471</v>
      </c>
      <c r="D16" s="337">
        <v>163507.28103632099</v>
      </c>
      <c r="E16" s="337">
        <v>162240.02999999997</v>
      </c>
      <c r="F16" s="338">
        <v>0.99224957428018445</v>
      </c>
      <c r="G16" s="337">
        <v>-1267.2510363210167</v>
      </c>
      <c r="H16" s="337" t="s">
        <v>2</v>
      </c>
    </row>
    <row r="17" spans="1:8" ht="14.4" customHeight="1" x14ac:dyDescent="0.3">
      <c r="A17" s="335" t="s">
        <v>395</v>
      </c>
      <c r="B17" s="336" t="s">
        <v>472</v>
      </c>
      <c r="C17" s="337" t="s">
        <v>473</v>
      </c>
      <c r="D17" s="337">
        <v>29998.470658215501</v>
      </c>
      <c r="E17" s="337">
        <v>29921.3</v>
      </c>
      <c r="F17" s="338">
        <v>0.99742751358578452</v>
      </c>
      <c r="G17" s="337">
        <v>-77.170658215502044</v>
      </c>
      <c r="H17" s="337" t="s">
        <v>2</v>
      </c>
    </row>
    <row r="18" spans="1:8" ht="14.4" customHeight="1" x14ac:dyDescent="0.3">
      <c r="A18" s="335" t="s">
        <v>395</v>
      </c>
      <c r="B18" s="336" t="s">
        <v>6</v>
      </c>
      <c r="C18" s="337" t="s">
        <v>396</v>
      </c>
      <c r="D18" s="337">
        <v>20243500.778194107</v>
      </c>
      <c r="E18" s="337">
        <v>20965379.429913718</v>
      </c>
      <c r="F18" s="338">
        <v>1.0356597734566348</v>
      </c>
      <c r="G18" s="337">
        <v>721878.65171961114</v>
      </c>
      <c r="H18" s="337" t="s">
        <v>397</v>
      </c>
    </row>
    <row r="19" spans="1:8" ht="14.4" customHeight="1" x14ac:dyDescent="0.3">
      <c r="A19" s="335" t="s">
        <v>388</v>
      </c>
      <c r="B19" s="336" t="s">
        <v>388</v>
      </c>
      <c r="C19" s="337" t="s">
        <v>388</v>
      </c>
      <c r="D19" s="337" t="s">
        <v>388</v>
      </c>
      <c r="E19" s="337" t="s">
        <v>388</v>
      </c>
      <c r="F19" s="338" t="s">
        <v>388</v>
      </c>
      <c r="G19" s="337" t="s">
        <v>388</v>
      </c>
      <c r="H19" s="337" t="s">
        <v>398</v>
      </c>
    </row>
    <row r="20" spans="1:8" ht="14.4" customHeight="1" x14ac:dyDescent="0.3">
      <c r="A20" s="335" t="s">
        <v>387</v>
      </c>
      <c r="B20" s="336" t="s">
        <v>6</v>
      </c>
      <c r="C20" s="337" t="s">
        <v>389</v>
      </c>
      <c r="D20" s="337">
        <v>20243500.778194107</v>
      </c>
      <c r="E20" s="337">
        <v>20965379.429913718</v>
      </c>
      <c r="F20" s="338">
        <v>1.0356597734566348</v>
      </c>
      <c r="G20" s="337">
        <v>721878.65171961114</v>
      </c>
      <c r="H20" s="337" t="s">
        <v>394</v>
      </c>
    </row>
  </sheetData>
  <autoFilter ref="A3:G3"/>
  <mergeCells count="1">
    <mergeCell ref="A1:G1"/>
  </mergeCells>
  <conditionalFormatting sqref="F11 F21:F65536">
    <cfRule type="cellIs" dxfId="19" priority="19" stopIfTrue="1" operator="greaterThan">
      <formula>1</formula>
    </cfRule>
  </conditionalFormatting>
  <conditionalFormatting sqref="G4:G10">
    <cfRule type="cellIs" dxfId="18" priority="12" operator="greaterThan">
      <formula>0</formula>
    </cfRule>
  </conditionalFormatting>
  <conditionalFormatting sqref="F4:F10">
    <cfRule type="cellIs" dxfId="17" priority="14" operator="greaterThan">
      <formula>1</formula>
    </cfRule>
  </conditionalFormatting>
  <conditionalFormatting sqref="B4:B10">
    <cfRule type="expression" dxfId="16" priority="18">
      <formula>AND(LEFT(H4,6)&lt;&gt;"mezera",H4&lt;&gt;"")</formula>
    </cfRule>
  </conditionalFormatting>
  <conditionalFormatting sqref="A4:A10">
    <cfRule type="expression" dxfId="15" priority="15">
      <formula>AND(H4&lt;&gt;"",H4&lt;&gt;"mezeraKL")</formula>
    </cfRule>
  </conditionalFormatting>
  <conditionalFormatting sqref="B4:G10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0">
    <cfRule type="expression" dxfId="12" priority="13">
      <formula>$H4&lt;&gt;""</formula>
    </cfRule>
  </conditionalFormatting>
  <conditionalFormatting sqref="F4:F10">
    <cfRule type="cellIs" dxfId="11" priority="9" operator="greaterThan">
      <formula>1</formula>
    </cfRule>
  </conditionalFormatting>
  <conditionalFormatting sqref="F4:F10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0">
    <cfRule type="expression" dxfId="8" priority="8">
      <formula>$H4&lt;&gt;""</formula>
    </cfRule>
  </conditionalFormatting>
  <conditionalFormatting sqref="G12:G20">
    <cfRule type="cellIs" dxfId="7" priority="1" operator="greaterThan">
      <formula>0</formula>
    </cfRule>
  </conditionalFormatting>
  <conditionalFormatting sqref="F12:F20">
    <cfRule type="cellIs" dxfId="6" priority="3" operator="greaterThan">
      <formula>1</formula>
    </cfRule>
  </conditionalFormatting>
  <conditionalFormatting sqref="B12:B20">
    <cfRule type="expression" dxfId="5" priority="7">
      <formula>AND(LEFT(H12,6)&lt;&gt;"mezera",H12&lt;&gt;"")</formula>
    </cfRule>
  </conditionalFormatting>
  <conditionalFormatting sqref="A12:A20">
    <cfRule type="expression" dxfId="4" priority="4">
      <formula>AND(H12&lt;&gt;"",H12&lt;&gt;"mezeraKL")</formula>
    </cfRule>
  </conditionalFormatting>
  <conditionalFormatting sqref="B12:G20">
    <cfRule type="expression" dxfId="3" priority="5">
      <formula>$H12="SumaNS"</formula>
    </cfRule>
    <cfRule type="expression" dxfId="2" priority="6">
      <formula>OR($H12="KL",$H12="SumaKL")</formula>
    </cfRule>
  </conditionalFormatting>
  <conditionalFormatting sqref="A12:G20">
    <cfRule type="expression" dxfId="1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69" t="s">
        <v>168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4.4" customHeight="1" thickBot="1" x14ac:dyDescent="0.35">
      <c r="A2" s="312" t="s">
        <v>188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5"/>
      <c r="D3" s="266"/>
      <c r="E3" s="266"/>
      <c r="F3" s="266"/>
      <c r="G3" s="266"/>
      <c r="H3" s="150" t="s">
        <v>153</v>
      </c>
      <c r="I3" s="147">
        <f>IF(J3&lt;&gt;0,K3/J3,0)</f>
        <v>53.870926490998244</v>
      </c>
      <c r="J3" s="147">
        <f>SUBTOTAL(9,J5:J1048576)</f>
        <v>389178</v>
      </c>
      <c r="K3" s="148">
        <f>SUBTOTAL(9,K5:K1048576)</f>
        <v>20965379.429913715</v>
      </c>
    </row>
    <row r="4" spans="1:11" s="85" customFormat="1" ht="14.4" customHeight="1" thickBot="1" x14ac:dyDescent="0.35">
      <c r="A4" s="339" t="s">
        <v>7</v>
      </c>
      <c r="B4" s="340" t="s">
        <v>8</v>
      </c>
      <c r="C4" s="340" t="s">
        <v>0</v>
      </c>
      <c r="D4" s="340" t="s">
        <v>9</v>
      </c>
      <c r="E4" s="340" t="s">
        <v>10</v>
      </c>
      <c r="F4" s="340" t="s">
        <v>2</v>
      </c>
      <c r="G4" s="340" t="s">
        <v>92</v>
      </c>
      <c r="H4" s="341" t="s">
        <v>14</v>
      </c>
      <c r="I4" s="342" t="s">
        <v>172</v>
      </c>
      <c r="J4" s="342" t="s">
        <v>16</v>
      </c>
      <c r="K4" s="343" t="s">
        <v>187</v>
      </c>
    </row>
    <row r="5" spans="1:11" ht="14.4" customHeight="1" x14ac:dyDescent="0.3">
      <c r="A5" s="346" t="s">
        <v>387</v>
      </c>
      <c r="B5" s="347" t="s">
        <v>389</v>
      </c>
      <c r="C5" s="348" t="s">
        <v>395</v>
      </c>
      <c r="D5" s="349" t="s">
        <v>396</v>
      </c>
      <c r="E5" s="348" t="s">
        <v>466</v>
      </c>
      <c r="F5" s="349" t="s">
        <v>467</v>
      </c>
      <c r="G5" s="348" t="s">
        <v>474</v>
      </c>
      <c r="H5" s="348" t="s">
        <v>475</v>
      </c>
      <c r="I5" s="350">
        <v>42.461666666666673</v>
      </c>
      <c r="J5" s="350">
        <v>85</v>
      </c>
      <c r="K5" s="351">
        <v>3609.1199999999994</v>
      </c>
    </row>
    <row r="6" spans="1:11" ht="14.4" customHeight="1" x14ac:dyDescent="0.3">
      <c r="A6" s="352" t="s">
        <v>387</v>
      </c>
      <c r="B6" s="353" t="s">
        <v>389</v>
      </c>
      <c r="C6" s="354" t="s">
        <v>395</v>
      </c>
      <c r="D6" s="355" t="s">
        <v>396</v>
      </c>
      <c r="E6" s="354" t="s">
        <v>466</v>
      </c>
      <c r="F6" s="355" t="s">
        <v>467</v>
      </c>
      <c r="G6" s="354" t="s">
        <v>476</v>
      </c>
      <c r="H6" s="354" t="s">
        <v>477</v>
      </c>
      <c r="I6" s="356">
        <v>5.36</v>
      </c>
      <c r="J6" s="356">
        <v>24</v>
      </c>
      <c r="K6" s="357">
        <v>128.62</v>
      </c>
    </row>
    <row r="7" spans="1:11" ht="14.4" customHeight="1" x14ac:dyDescent="0.3">
      <c r="A7" s="352" t="s">
        <v>387</v>
      </c>
      <c r="B7" s="353" t="s">
        <v>389</v>
      </c>
      <c r="C7" s="354" t="s">
        <v>395</v>
      </c>
      <c r="D7" s="355" t="s">
        <v>396</v>
      </c>
      <c r="E7" s="354" t="s">
        <v>466</v>
      </c>
      <c r="F7" s="355" t="s">
        <v>467</v>
      </c>
      <c r="G7" s="354" t="s">
        <v>478</v>
      </c>
      <c r="H7" s="354" t="s">
        <v>479</v>
      </c>
      <c r="I7" s="356">
        <v>0.505</v>
      </c>
      <c r="J7" s="356">
        <v>2100</v>
      </c>
      <c r="K7" s="357">
        <v>1056</v>
      </c>
    </row>
    <row r="8" spans="1:11" ht="14.4" customHeight="1" x14ac:dyDescent="0.3">
      <c r="A8" s="352" t="s">
        <v>387</v>
      </c>
      <c r="B8" s="353" t="s">
        <v>389</v>
      </c>
      <c r="C8" s="354" t="s">
        <v>395</v>
      </c>
      <c r="D8" s="355" t="s">
        <v>396</v>
      </c>
      <c r="E8" s="354" t="s">
        <v>466</v>
      </c>
      <c r="F8" s="355" t="s">
        <v>467</v>
      </c>
      <c r="G8" s="354" t="s">
        <v>480</v>
      </c>
      <c r="H8" s="354" t="s">
        <v>481</v>
      </c>
      <c r="I8" s="356">
        <v>0.4</v>
      </c>
      <c r="J8" s="356">
        <v>800</v>
      </c>
      <c r="K8" s="357">
        <v>320</v>
      </c>
    </row>
    <row r="9" spans="1:11" ht="14.4" customHeight="1" x14ac:dyDescent="0.3">
      <c r="A9" s="352" t="s">
        <v>387</v>
      </c>
      <c r="B9" s="353" t="s">
        <v>389</v>
      </c>
      <c r="C9" s="354" t="s">
        <v>395</v>
      </c>
      <c r="D9" s="355" t="s">
        <v>396</v>
      </c>
      <c r="E9" s="354" t="s">
        <v>466</v>
      </c>
      <c r="F9" s="355" t="s">
        <v>467</v>
      </c>
      <c r="G9" s="354" t="s">
        <v>482</v>
      </c>
      <c r="H9" s="354" t="s">
        <v>483</v>
      </c>
      <c r="I9" s="356">
        <v>27.260833333333334</v>
      </c>
      <c r="J9" s="356">
        <v>472</v>
      </c>
      <c r="K9" s="357">
        <v>12862.8</v>
      </c>
    </row>
    <row r="10" spans="1:11" ht="14.4" customHeight="1" x14ac:dyDescent="0.3">
      <c r="A10" s="352" t="s">
        <v>387</v>
      </c>
      <c r="B10" s="353" t="s">
        <v>389</v>
      </c>
      <c r="C10" s="354" t="s">
        <v>395</v>
      </c>
      <c r="D10" s="355" t="s">
        <v>396</v>
      </c>
      <c r="E10" s="354" t="s">
        <v>466</v>
      </c>
      <c r="F10" s="355" t="s">
        <v>467</v>
      </c>
      <c r="G10" s="354" t="s">
        <v>484</v>
      </c>
      <c r="H10" s="354" t="s">
        <v>485</v>
      </c>
      <c r="I10" s="356">
        <v>0.14000000000000001</v>
      </c>
      <c r="J10" s="356">
        <v>100</v>
      </c>
      <c r="K10" s="357">
        <v>14</v>
      </c>
    </row>
    <row r="11" spans="1:11" ht="14.4" customHeight="1" x14ac:dyDescent="0.3">
      <c r="A11" s="352" t="s">
        <v>387</v>
      </c>
      <c r="B11" s="353" t="s">
        <v>389</v>
      </c>
      <c r="C11" s="354" t="s">
        <v>395</v>
      </c>
      <c r="D11" s="355" t="s">
        <v>396</v>
      </c>
      <c r="E11" s="354" t="s">
        <v>466</v>
      </c>
      <c r="F11" s="355" t="s">
        <v>467</v>
      </c>
      <c r="G11" s="354" t="s">
        <v>486</v>
      </c>
      <c r="H11" s="354" t="s">
        <v>487</v>
      </c>
      <c r="I11" s="356">
        <v>1.38</v>
      </c>
      <c r="J11" s="356">
        <v>100</v>
      </c>
      <c r="K11" s="357">
        <v>138</v>
      </c>
    </row>
    <row r="12" spans="1:11" ht="14.4" customHeight="1" x14ac:dyDescent="0.3">
      <c r="A12" s="352" t="s">
        <v>387</v>
      </c>
      <c r="B12" s="353" t="s">
        <v>389</v>
      </c>
      <c r="C12" s="354" t="s">
        <v>395</v>
      </c>
      <c r="D12" s="355" t="s">
        <v>396</v>
      </c>
      <c r="E12" s="354" t="s">
        <v>466</v>
      </c>
      <c r="F12" s="355" t="s">
        <v>467</v>
      </c>
      <c r="G12" s="354" t="s">
        <v>488</v>
      </c>
      <c r="H12" s="354" t="s">
        <v>489</v>
      </c>
      <c r="I12" s="356">
        <v>8.58</v>
      </c>
      <c r="J12" s="356">
        <v>24</v>
      </c>
      <c r="K12" s="357">
        <v>205.92</v>
      </c>
    </row>
    <row r="13" spans="1:11" ht="14.4" customHeight="1" x14ac:dyDescent="0.3">
      <c r="A13" s="352" t="s">
        <v>387</v>
      </c>
      <c r="B13" s="353" t="s">
        <v>389</v>
      </c>
      <c r="C13" s="354" t="s">
        <v>395</v>
      </c>
      <c r="D13" s="355" t="s">
        <v>396</v>
      </c>
      <c r="E13" s="354" t="s">
        <v>466</v>
      </c>
      <c r="F13" s="355" t="s">
        <v>467</v>
      </c>
      <c r="G13" s="354" t="s">
        <v>490</v>
      </c>
      <c r="H13" s="354" t="s">
        <v>491</v>
      </c>
      <c r="I13" s="356">
        <v>1.18</v>
      </c>
      <c r="J13" s="356">
        <v>100</v>
      </c>
      <c r="K13" s="357">
        <v>118</v>
      </c>
    </row>
    <row r="14" spans="1:11" ht="14.4" customHeight="1" x14ac:dyDescent="0.3">
      <c r="A14" s="352" t="s">
        <v>387</v>
      </c>
      <c r="B14" s="353" t="s">
        <v>389</v>
      </c>
      <c r="C14" s="354" t="s">
        <v>395</v>
      </c>
      <c r="D14" s="355" t="s">
        <v>396</v>
      </c>
      <c r="E14" s="354" t="s">
        <v>466</v>
      </c>
      <c r="F14" s="355" t="s">
        <v>467</v>
      </c>
      <c r="G14" s="354" t="s">
        <v>492</v>
      </c>
      <c r="H14" s="354" t="s">
        <v>493</v>
      </c>
      <c r="I14" s="356">
        <v>26.37</v>
      </c>
      <c r="J14" s="356">
        <v>48</v>
      </c>
      <c r="K14" s="357">
        <v>1265.7</v>
      </c>
    </row>
    <row r="15" spans="1:11" ht="14.4" customHeight="1" x14ac:dyDescent="0.3">
      <c r="A15" s="352" t="s">
        <v>387</v>
      </c>
      <c r="B15" s="353" t="s">
        <v>389</v>
      </c>
      <c r="C15" s="354" t="s">
        <v>395</v>
      </c>
      <c r="D15" s="355" t="s">
        <v>396</v>
      </c>
      <c r="E15" s="354" t="s">
        <v>466</v>
      </c>
      <c r="F15" s="355" t="s">
        <v>467</v>
      </c>
      <c r="G15" s="354" t="s">
        <v>494</v>
      </c>
      <c r="H15" s="354" t="s">
        <v>495</v>
      </c>
      <c r="I15" s="356">
        <v>7.16</v>
      </c>
      <c r="J15" s="356">
        <v>24</v>
      </c>
      <c r="K15" s="357">
        <v>171.84</v>
      </c>
    </row>
    <row r="16" spans="1:11" ht="14.4" customHeight="1" x14ac:dyDescent="0.3">
      <c r="A16" s="352" t="s">
        <v>387</v>
      </c>
      <c r="B16" s="353" t="s">
        <v>389</v>
      </c>
      <c r="C16" s="354" t="s">
        <v>395</v>
      </c>
      <c r="D16" s="355" t="s">
        <v>396</v>
      </c>
      <c r="E16" s="354" t="s">
        <v>466</v>
      </c>
      <c r="F16" s="355" t="s">
        <v>467</v>
      </c>
      <c r="G16" s="354" t="s">
        <v>496</v>
      </c>
      <c r="H16" s="354" t="s">
        <v>497</v>
      </c>
      <c r="I16" s="356">
        <v>0.31</v>
      </c>
      <c r="J16" s="356">
        <v>300</v>
      </c>
      <c r="K16" s="357">
        <v>93</v>
      </c>
    </row>
    <row r="17" spans="1:11" ht="14.4" customHeight="1" x14ac:dyDescent="0.3">
      <c r="A17" s="352" t="s">
        <v>387</v>
      </c>
      <c r="B17" s="353" t="s">
        <v>389</v>
      </c>
      <c r="C17" s="354" t="s">
        <v>395</v>
      </c>
      <c r="D17" s="355" t="s">
        <v>396</v>
      </c>
      <c r="E17" s="354" t="s">
        <v>468</v>
      </c>
      <c r="F17" s="355" t="s">
        <v>469</v>
      </c>
      <c r="G17" s="354" t="s">
        <v>498</v>
      </c>
      <c r="H17" s="354" t="s">
        <v>499</v>
      </c>
      <c r="I17" s="356">
        <v>1.77</v>
      </c>
      <c r="J17" s="356">
        <v>200</v>
      </c>
      <c r="K17" s="357">
        <v>354</v>
      </c>
    </row>
    <row r="18" spans="1:11" ht="14.4" customHeight="1" x14ac:dyDescent="0.3">
      <c r="A18" s="352" t="s">
        <v>387</v>
      </c>
      <c r="B18" s="353" t="s">
        <v>389</v>
      </c>
      <c r="C18" s="354" t="s">
        <v>395</v>
      </c>
      <c r="D18" s="355" t="s">
        <v>396</v>
      </c>
      <c r="E18" s="354" t="s">
        <v>468</v>
      </c>
      <c r="F18" s="355" t="s">
        <v>469</v>
      </c>
      <c r="G18" s="354" t="s">
        <v>500</v>
      </c>
      <c r="H18" s="354" t="s">
        <v>501</v>
      </c>
      <c r="I18" s="356">
        <v>1.7749999999999999</v>
      </c>
      <c r="J18" s="356">
        <v>400</v>
      </c>
      <c r="K18" s="357">
        <v>710</v>
      </c>
    </row>
    <row r="19" spans="1:11" ht="14.4" customHeight="1" x14ac:dyDescent="0.3">
      <c r="A19" s="352" t="s">
        <v>387</v>
      </c>
      <c r="B19" s="353" t="s">
        <v>389</v>
      </c>
      <c r="C19" s="354" t="s">
        <v>395</v>
      </c>
      <c r="D19" s="355" t="s">
        <v>396</v>
      </c>
      <c r="E19" s="354" t="s">
        <v>468</v>
      </c>
      <c r="F19" s="355" t="s">
        <v>469</v>
      </c>
      <c r="G19" s="354" t="s">
        <v>502</v>
      </c>
      <c r="H19" s="354" t="s">
        <v>503</v>
      </c>
      <c r="I19" s="356">
        <v>1.8933333333333333</v>
      </c>
      <c r="J19" s="356">
        <v>950</v>
      </c>
      <c r="K19" s="357">
        <v>1804.5</v>
      </c>
    </row>
    <row r="20" spans="1:11" ht="14.4" customHeight="1" x14ac:dyDescent="0.3">
      <c r="A20" s="352" t="s">
        <v>387</v>
      </c>
      <c r="B20" s="353" t="s">
        <v>389</v>
      </c>
      <c r="C20" s="354" t="s">
        <v>395</v>
      </c>
      <c r="D20" s="355" t="s">
        <v>396</v>
      </c>
      <c r="E20" s="354" t="s">
        <v>468</v>
      </c>
      <c r="F20" s="355" t="s">
        <v>469</v>
      </c>
      <c r="G20" s="354" t="s">
        <v>504</v>
      </c>
      <c r="H20" s="354" t="s">
        <v>505</v>
      </c>
      <c r="I20" s="356">
        <v>2.7450000000000001</v>
      </c>
      <c r="J20" s="356">
        <v>570</v>
      </c>
      <c r="K20" s="357">
        <v>1564</v>
      </c>
    </row>
    <row r="21" spans="1:11" ht="14.4" customHeight="1" x14ac:dyDescent="0.3">
      <c r="A21" s="352" t="s">
        <v>387</v>
      </c>
      <c r="B21" s="353" t="s">
        <v>389</v>
      </c>
      <c r="C21" s="354" t="s">
        <v>395</v>
      </c>
      <c r="D21" s="355" t="s">
        <v>396</v>
      </c>
      <c r="E21" s="354" t="s">
        <v>468</v>
      </c>
      <c r="F21" s="355" t="s">
        <v>469</v>
      </c>
      <c r="G21" s="354" t="s">
        <v>506</v>
      </c>
      <c r="H21" s="354" t="s">
        <v>507</v>
      </c>
      <c r="I21" s="356">
        <v>1.7633333333333334</v>
      </c>
      <c r="J21" s="356">
        <v>300</v>
      </c>
      <c r="K21" s="357">
        <v>528.5</v>
      </c>
    </row>
    <row r="22" spans="1:11" ht="14.4" customHeight="1" x14ac:dyDescent="0.3">
      <c r="A22" s="352" t="s">
        <v>387</v>
      </c>
      <c r="B22" s="353" t="s">
        <v>389</v>
      </c>
      <c r="C22" s="354" t="s">
        <v>395</v>
      </c>
      <c r="D22" s="355" t="s">
        <v>396</v>
      </c>
      <c r="E22" s="354" t="s">
        <v>468</v>
      </c>
      <c r="F22" s="355" t="s">
        <v>469</v>
      </c>
      <c r="G22" s="354" t="s">
        <v>508</v>
      </c>
      <c r="H22" s="354" t="s">
        <v>509</v>
      </c>
      <c r="I22" s="356">
        <v>2.4119999999999999</v>
      </c>
      <c r="J22" s="356">
        <v>700</v>
      </c>
      <c r="K22" s="357">
        <v>1685</v>
      </c>
    </row>
    <row r="23" spans="1:11" ht="14.4" customHeight="1" x14ac:dyDescent="0.3">
      <c r="A23" s="352" t="s">
        <v>387</v>
      </c>
      <c r="B23" s="353" t="s">
        <v>389</v>
      </c>
      <c r="C23" s="354" t="s">
        <v>395</v>
      </c>
      <c r="D23" s="355" t="s">
        <v>396</v>
      </c>
      <c r="E23" s="354" t="s">
        <v>468</v>
      </c>
      <c r="F23" s="355" t="s">
        <v>469</v>
      </c>
      <c r="G23" s="354" t="s">
        <v>510</v>
      </c>
      <c r="H23" s="354" t="s">
        <v>511</v>
      </c>
      <c r="I23" s="356">
        <v>2.82</v>
      </c>
      <c r="J23" s="356">
        <v>350</v>
      </c>
      <c r="K23" s="357">
        <v>987</v>
      </c>
    </row>
    <row r="24" spans="1:11" ht="14.4" customHeight="1" x14ac:dyDescent="0.3">
      <c r="A24" s="352" t="s">
        <v>387</v>
      </c>
      <c r="B24" s="353" t="s">
        <v>389</v>
      </c>
      <c r="C24" s="354" t="s">
        <v>395</v>
      </c>
      <c r="D24" s="355" t="s">
        <v>396</v>
      </c>
      <c r="E24" s="354" t="s">
        <v>468</v>
      </c>
      <c r="F24" s="355" t="s">
        <v>469</v>
      </c>
      <c r="G24" s="354" t="s">
        <v>512</v>
      </c>
      <c r="H24" s="354" t="s">
        <v>513</v>
      </c>
      <c r="I24" s="356">
        <v>1.7549999999999999</v>
      </c>
      <c r="J24" s="356">
        <v>500</v>
      </c>
      <c r="K24" s="357">
        <v>877</v>
      </c>
    </row>
    <row r="25" spans="1:11" ht="14.4" customHeight="1" x14ac:dyDescent="0.3">
      <c r="A25" s="352" t="s">
        <v>387</v>
      </c>
      <c r="B25" s="353" t="s">
        <v>389</v>
      </c>
      <c r="C25" s="354" t="s">
        <v>395</v>
      </c>
      <c r="D25" s="355" t="s">
        <v>396</v>
      </c>
      <c r="E25" s="354" t="s">
        <v>468</v>
      </c>
      <c r="F25" s="355" t="s">
        <v>469</v>
      </c>
      <c r="G25" s="354" t="s">
        <v>514</v>
      </c>
      <c r="H25" s="354" t="s">
        <v>515</v>
      </c>
      <c r="I25" s="356">
        <v>1.7549999999999999</v>
      </c>
      <c r="J25" s="356">
        <v>150</v>
      </c>
      <c r="K25" s="357">
        <v>263.5</v>
      </c>
    </row>
    <row r="26" spans="1:11" ht="14.4" customHeight="1" x14ac:dyDescent="0.3">
      <c r="A26" s="352" t="s">
        <v>387</v>
      </c>
      <c r="B26" s="353" t="s">
        <v>389</v>
      </c>
      <c r="C26" s="354" t="s">
        <v>395</v>
      </c>
      <c r="D26" s="355" t="s">
        <v>396</v>
      </c>
      <c r="E26" s="354" t="s">
        <v>468</v>
      </c>
      <c r="F26" s="355" t="s">
        <v>469</v>
      </c>
      <c r="G26" s="354" t="s">
        <v>516</v>
      </c>
      <c r="H26" s="354" t="s">
        <v>517</v>
      </c>
      <c r="I26" s="356">
        <v>0.01</v>
      </c>
      <c r="J26" s="356">
        <v>500</v>
      </c>
      <c r="K26" s="357">
        <v>5</v>
      </c>
    </row>
    <row r="27" spans="1:11" ht="14.4" customHeight="1" x14ac:dyDescent="0.3">
      <c r="A27" s="352" t="s">
        <v>387</v>
      </c>
      <c r="B27" s="353" t="s">
        <v>389</v>
      </c>
      <c r="C27" s="354" t="s">
        <v>395</v>
      </c>
      <c r="D27" s="355" t="s">
        <v>396</v>
      </c>
      <c r="E27" s="354" t="s">
        <v>468</v>
      </c>
      <c r="F27" s="355" t="s">
        <v>469</v>
      </c>
      <c r="G27" s="354" t="s">
        <v>518</v>
      </c>
      <c r="H27" s="354" t="s">
        <v>519</v>
      </c>
      <c r="I27" s="356">
        <v>0.35000000000000003</v>
      </c>
      <c r="J27" s="356">
        <v>18000</v>
      </c>
      <c r="K27" s="357">
        <v>6319.2</v>
      </c>
    </row>
    <row r="28" spans="1:11" ht="14.4" customHeight="1" x14ac:dyDescent="0.3">
      <c r="A28" s="352" t="s">
        <v>387</v>
      </c>
      <c r="B28" s="353" t="s">
        <v>389</v>
      </c>
      <c r="C28" s="354" t="s">
        <v>395</v>
      </c>
      <c r="D28" s="355" t="s">
        <v>396</v>
      </c>
      <c r="E28" s="354" t="s">
        <v>468</v>
      </c>
      <c r="F28" s="355" t="s">
        <v>469</v>
      </c>
      <c r="G28" s="354" t="s">
        <v>520</v>
      </c>
      <c r="H28" s="354" t="s">
        <v>521</v>
      </c>
      <c r="I28" s="356">
        <v>0.78499999999999992</v>
      </c>
      <c r="J28" s="356">
        <v>2000</v>
      </c>
      <c r="K28" s="357">
        <v>1570.31</v>
      </c>
    </row>
    <row r="29" spans="1:11" ht="14.4" customHeight="1" x14ac:dyDescent="0.3">
      <c r="A29" s="352" t="s">
        <v>387</v>
      </c>
      <c r="B29" s="353" t="s">
        <v>389</v>
      </c>
      <c r="C29" s="354" t="s">
        <v>395</v>
      </c>
      <c r="D29" s="355" t="s">
        <v>396</v>
      </c>
      <c r="E29" s="354" t="s">
        <v>468</v>
      </c>
      <c r="F29" s="355" t="s">
        <v>469</v>
      </c>
      <c r="G29" s="354" t="s">
        <v>522</v>
      </c>
      <c r="H29" s="354" t="s">
        <v>523</v>
      </c>
      <c r="I29" s="356">
        <v>0.3</v>
      </c>
      <c r="J29" s="356">
        <v>25500</v>
      </c>
      <c r="K29" s="357">
        <v>7713.45</v>
      </c>
    </row>
    <row r="30" spans="1:11" ht="14.4" customHeight="1" x14ac:dyDescent="0.3">
      <c r="A30" s="352" t="s">
        <v>387</v>
      </c>
      <c r="B30" s="353" t="s">
        <v>389</v>
      </c>
      <c r="C30" s="354" t="s">
        <v>395</v>
      </c>
      <c r="D30" s="355" t="s">
        <v>396</v>
      </c>
      <c r="E30" s="354" t="s">
        <v>468</v>
      </c>
      <c r="F30" s="355" t="s">
        <v>469</v>
      </c>
      <c r="G30" s="354" t="s">
        <v>524</v>
      </c>
      <c r="H30" s="354" t="s">
        <v>525</v>
      </c>
      <c r="I30" s="356">
        <v>12.103333333333333</v>
      </c>
      <c r="J30" s="356">
        <v>109</v>
      </c>
      <c r="K30" s="357">
        <v>1318.99</v>
      </c>
    </row>
    <row r="31" spans="1:11" ht="14.4" customHeight="1" x14ac:dyDescent="0.3">
      <c r="A31" s="352" t="s">
        <v>387</v>
      </c>
      <c r="B31" s="353" t="s">
        <v>389</v>
      </c>
      <c r="C31" s="354" t="s">
        <v>395</v>
      </c>
      <c r="D31" s="355" t="s">
        <v>396</v>
      </c>
      <c r="E31" s="354" t="s">
        <v>468</v>
      </c>
      <c r="F31" s="355" t="s">
        <v>469</v>
      </c>
      <c r="G31" s="354" t="s">
        <v>526</v>
      </c>
      <c r="H31" s="354" t="s">
        <v>527</v>
      </c>
      <c r="I31" s="356">
        <v>25.5275</v>
      </c>
      <c r="J31" s="356">
        <v>50</v>
      </c>
      <c r="K31" s="357">
        <v>1276.2</v>
      </c>
    </row>
    <row r="32" spans="1:11" ht="14.4" customHeight="1" x14ac:dyDescent="0.3">
      <c r="A32" s="352" t="s">
        <v>387</v>
      </c>
      <c r="B32" s="353" t="s">
        <v>389</v>
      </c>
      <c r="C32" s="354" t="s">
        <v>395</v>
      </c>
      <c r="D32" s="355" t="s">
        <v>396</v>
      </c>
      <c r="E32" s="354" t="s">
        <v>468</v>
      </c>
      <c r="F32" s="355" t="s">
        <v>469</v>
      </c>
      <c r="G32" s="354" t="s">
        <v>528</v>
      </c>
      <c r="H32" s="354" t="s">
        <v>529</v>
      </c>
      <c r="I32" s="356">
        <v>1.74</v>
      </c>
      <c r="J32" s="356">
        <v>400</v>
      </c>
      <c r="K32" s="357">
        <v>696.96</v>
      </c>
    </row>
    <row r="33" spans="1:11" ht="14.4" customHeight="1" x14ac:dyDescent="0.3">
      <c r="A33" s="352" t="s">
        <v>387</v>
      </c>
      <c r="B33" s="353" t="s">
        <v>389</v>
      </c>
      <c r="C33" s="354" t="s">
        <v>395</v>
      </c>
      <c r="D33" s="355" t="s">
        <v>396</v>
      </c>
      <c r="E33" s="354" t="s">
        <v>468</v>
      </c>
      <c r="F33" s="355" t="s">
        <v>469</v>
      </c>
      <c r="G33" s="354" t="s">
        <v>530</v>
      </c>
      <c r="H33" s="354" t="s">
        <v>531</v>
      </c>
      <c r="I33" s="356">
        <v>0.59076923076923071</v>
      </c>
      <c r="J33" s="356">
        <v>50000</v>
      </c>
      <c r="K33" s="357">
        <v>29644.5</v>
      </c>
    </row>
    <row r="34" spans="1:11" ht="14.4" customHeight="1" x14ac:dyDescent="0.3">
      <c r="A34" s="352" t="s">
        <v>387</v>
      </c>
      <c r="B34" s="353" t="s">
        <v>389</v>
      </c>
      <c r="C34" s="354" t="s">
        <v>395</v>
      </c>
      <c r="D34" s="355" t="s">
        <v>396</v>
      </c>
      <c r="E34" s="354" t="s">
        <v>468</v>
      </c>
      <c r="F34" s="355" t="s">
        <v>469</v>
      </c>
      <c r="G34" s="354" t="s">
        <v>532</v>
      </c>
      <c r="H34" s="354" t="s">
        <v>533</v>
      </c>
      <c r="I34" s="356">
        <v>1.95</v>
      </c>
      <c r="J34" s="356">
        <v>2200</v>
      </c>
      <c r="K34" s="357">
        <v>4239.95</v>
      </c>
    </row>
    <row r="35" spans="1:11" ht="14.4" customHeight="1" x14ac:dyDescent="0.3">
      <c r="A35" s="352" t="s">
        <v>387</v>
      </c>
      <c r="B35" s="353" t="s">
        <v>389</v>
      </c>
      <c r="C35" s="354" t="s">
        <v>395</v>
      </c>
      <c r="D35" s="355" t="s">
        <v>396</v>
      </c>
      <c r="E35" s="354" t="s">
        <v>468</v>
      </c>
      <c r="F35" s="355" t="s">
        <v>469</v>
      </c>
      <c r="G35" s="354" t="s">
        <v>534</v>
      </c>
      <c r="H35" s="354" t="s">
        <v>535</v>
      </c>
      <c r="I35" s="356">
        <v>4.78</v>
      </c>
      <c r="J35" s="356">
        <v>400</v>
      </c>
      <c r="K35" s="357">
        <v>1912</v>
      </c>
    </row>
    <row r="36" spans="1:11" ht="14.4" customHeight="1" x14ac:dyDescent="0.3">
      <c r="A36" s="352" t="s">
        <v>387</v>
      </c>
      <c r="B36" s="353" t="s">
        <v>389</v>
      </c>
      <c r="C36" s="354" t="s">
        <v>395</v>
      </c>
      <c r="D36" s="355" t="s">
        <v>396</v>
      </c>
      <c r="E36" s="354" t="s">
        <v>468</v>
      </c>
      <c r="F36" s="355" t="s">
        <v>469</v>
      </c>
      <c r="G36" s="354" t="s">
        <v>536</v>
      </c>
      <c r="H36" s="354" t="s">
        <v>537</v>
      </c>
      <c r="I36" s="356">
        <v>37.909999999999997</v>
      </c>
      <c r="J36" s="356">
        <v>240</v>
      </c>
      <c r="K36" s="357">
        <v>9099.2000000000007</v>
      </c>
    </row>
    <row r="37" spans="1:11" ht="14.4" customHeight="1" x14ac:dyDescent="0.3">
      <c r="A37" s="352" t="s">
        <v>387</v>
      </c>
      <c r="B37" s="353" t="s">
        <v>389</v>
      </c>
      <c r="C37" s="354" t="s">
        <v>395</v>
      </c>
      <c r="D37" s="355" t="s">
        <v>396</v>
      </c>
      <c r="E37" s="354" t="s">
        <v>468</v>
      </c>
      <c r="F37" s="355" t="s">
        <v>469</v>
      </c>
      <c r="G37" s="354" t="s">
        <v>538</v>
      </c>
      <c r="H37" s="354" t="s">
        <v>539</v>
      </c>
      <c r="I37" s="356">
        <v>7.66</v>
      </c>
      <c r="J37" s="356">
        <v>8000</v>
      </c>
      <c r="K37" s="357">
        <v>61142</v>
      </c>
    </row>
    <row r="38" spans="1:11" ht="14.4" customHeight="1" x14ac:dyDescent="0.3">
      <c r="A38" s="352" t="s">
        <v>387</v>
      </c>
      <c r="B38" s="353" t="s">
        <v>389</v>
      </c>
      <c r="C38" s="354" t="s">
        <v>395</v>
      </c>
      <c r="D38" s="355" t="s">
        <v>396</v>
      </c>
      <c r="E38" s="354" t="s">
        <v>468</v>
      </c>
      <c r="F38" s="355" t="s">
        <v>469</v>
      </c>
      <c r="G38" s="354" t="s">
        <v>540</v>
      </c>
      <c r="H38" s="354" t="s">
        <v>541</v>
      </c>
      <c r="I38" s="356">
        <v>5.29</v>
      </c>
      <c r="J38" s="356">
        <v>3500</v>
      </c>
      <c r="K38" s="357">
        <v>18515.170000000002</v>
      </c>
    </row>
    <row r="39" spans="1:11" ht="14.4" customHeight="1" x14ac:dyDescent="0.3">
      <c r="A39" s="352" t="s">
        <v>387</v>
      </c>
      <c r="B39" s="353" t="s">
        <v>389</v>
      </c>
      <c r="C39" s="354" t="s">
        <v>395</v>
      </c>
      <c r="D39" s="355" t="s">
        <v>396</v>
      </c>
      <c r="E39" s="354" t="s">
        <v>468</v>
      </c>
      <c r="F39" s="355" t="s">
        <v>469</v>
      </c>
      <c r="G39" s="354" t="s">
        <v>542</v>
      </c>
      <c r="H39" s="354" t="s">
        <v>543</v>
      </c>
      <c r="I39" s="356">
        <v>3.81</v>
      </c>
      <c r="J39" s="356">
        <v>100</v>
      </c>
      <c r="K39" s="357">
        <v>381.48</v>
      </c>
    </row>
    <row r="40" spans="1:11" ht="14.4" customHeight="1" x14ac:dyDescent="0.3">
      <c r="A40" s="352" t="s">
        <v>387</v>
      </c>
      <c r="B40" s="353" t="s">
        <v>389</v>
      </c>
      <c r="C40" s="354" t="s">
        <v>395</v>
      </c>
      <c r="D40" s="355" t="s">
        <v>396</v>
      </c>
      <c r="E40" s="354" t="s">
        <v>468</v>
      </c>
      <c r="F40" s="355" t="s">
        <v>469</v>
      </c>
      <c r="G40" s="354" t="s">
        <v>544</v>
      </c>
      <c r="H40" s="354" t="s">
        <v>545</v>
      </c>
      <c r="I40" s="356">
        <v>3.81</v>
      </c>
      <c r="J40" s="356">
        <v>100</v>
      </c>
      <c r="K40" s="357">
        <v>381.48</v>
      </c>
    </row>
    <row r="41" spans="1:11" ht="14.4" customHeight="1" x14ac:dyDescent="0.3">
      <c r="A41" s="352" t="s">
        <v>387</v>
      </c>
      <c r="B41" s="353" t="s">
        <v>389</v>
      </c>
      <c r="C41" s="354" t="s">
        <v>395</v>
      </c>
      <c r="D41" s="355" t="s">
        <v>396</v>
      </c>
      <c r="E41" s="354" t="s">
        <v>468</v>
      </c>
      <c r="F41" s="355" t="s">
        <v>469</v>
      </c>
      <c r="G41" s="354" t="s">
        <v>546</v>
      </c>
      <c r="H41" s="354" t="s">
        <v>547</v>
      </c>
      <c r="I41" s="356">
        <v>10.51</v>
      </c>
      <c r="J41" s="356">
        <v>2200</v>
      </c>
      <c r="K41" s="357">
        <v>23130</v>
      </c>
    </row>
    <row r="42" spans="1:11" ht="14.4" customHeight="1" x14ac:dyDescent="0.3">
      <c r="A42" s="352" t="s">
        <v>387</v>
      </c>
      <c r="B42" s="353" t="s">
        <v>389</v>
      </c>
      <c r="C42" s="354" t="s">
        <v>395</v>
      </c>
      <c r="D42" s="355" t="s">
        <v>396</v>
      </c>
      <c r="E42" s="354" t="s">
        <v>468</v>
      </c>
      <c r="F42" s="355" t="s">
        <v>469</v>
      </c>
      <c r="G42" s="354" t="s">
        <v>548</v>
      </c>
      <c r="H42" s="354" t="s">
        <v>549</v>
      </c>
      <c r="I42" s="356">
        <v>37.22</v>
      </c>
      <c r="J42" s="356">
        <v>280</v>
      </c>
      <c r="K42" s="357">
        <v>10421.49</v>
      </c>
    </row>
    <row r="43" spans="1:11" ht="14.4" customHeight="1" x14ac:dyDescent="0.3">
      <c r="A43" s="352" t="s">
        <v>387</v>
      </c>
      <c r="B43" s="353" t="s">
        <v>389</v>
      </c>
      <c r="C43" s="354" t="s">
        <v>395</v>
      </c>
      <c r="D43" s="355" t="s">
        <v>396</v>
      </c>
      <c r="E43" s="354" t="s">
        <v>468</v>
      </c>
      <c r="F43" s="355" t="s">
        <v>469</v>
      </c>
      <c r="G43" s="354" t="s">
        <v>550</v>
      </c>
      <c r="H43" s="354" t="s">
        <v>551</v>
      </c>
      <c r="I43" s="356">
        <v>0.59</v>
      </c>
      <c r="J43" s="356">
        <v>7500</v>
      </c>
      <c r="K43" s="357">
        <v>4446.75</v>
      </c>
    </row>
    <row r="44" spans="1:11" ht="14.4" customHeight="1" x14ac:dyDescent="0.3">
      <c r="A44" s="352" t="s">
        <v>387</v>
      </c>
      <c r="B44" s="353" t="s">
        <v>389</v>
      </c>
      <c r="C44" s="354" t="s">
        <v>395</v>
      </c>
      <c r="D44" s="355" t="s">
        <v>396</v>
      </c>
      <c r="E44" s="354" t="s">
        <v>468</v>
      </c>
      <c r="F44" s="355" t="s">
        <v>469</v>
      </c>
      <c r="G44" s="354" t="s">
        <v>552</v>
      </c>
      <c r="H44" s="354" t="s">
        <v>553</v>
      </c>
      <c r="I44" s="356">
        <v>1236.6199999999999</v>
      </c>
      <c r="J44" s="356">
        <v>1</v>
      </c>
      <c r="K44" s="357">
        <v>1236.6199999999999</v>
      </c>
    </row>
    <row r="45" spans="1:11" ht="14.4" customHeight="1" x14ac:dyDescent="0.3">
      <c r="A45" s="352" t="s">
        <v>387</v>
      </c>
      <c r="B45" s="353" t="s">
        <v>389</v>
      </c>
      <c r="C45" s="354" t="s">
        <v>395</v>
      </c>
      <c r="D45" s="355" t="s">
        <v>396</v>
      </c>
      <c r="E45" s="354" t="s">
        <v>468</v>
      </c>
      <c r="F45" s="355" t="s">
        <v>469</v>
      </c>
      <c r="G45" s="354" t="s">
        <v>554</v>
      </c>
      <c r="H45" s="354" t="s">
        <v>555</v>
      </c>
      <c r="I45" s="356">
        <v>0.375</v>
      </c>
      <c r="J45" s="356">
        <v>8000</v>
      </c>
      <c r="K45" s="357">
        <v>2952.5</v>
      </c>
    </row>
    <row r="46" spans="1:11" ht="14.4" customHeight="1" x14ac:dyDescent="0.3">
      <c r="A46" s="352" t="s">
        <v>387</v>
      </c>
      <c r="B46" s="353" t="s">
        <v>389</v>
      </c>
      <c r="C46" s="354" t="s">
        <v>395</v>
      </c>
      <c r="D46" s="355" t="s">
        <v>396</v>
      </c>
      <c r="E46" s="354" t="s">
        <v>468</v>
      </c>
      <c r="F46" s="355" t="s">
        <v>469</v>
      </c>
      <c r="G46" s="354" t="s">
        <v>556</v>
      </c>
      <c r="H46" s="354" t="s">
        <v>557</v>
      </c>
      <c r="I46" s="356">
        <v>109.54</v>
      </c>
      <c r="J46" s="356">
        <v>25</v>
      </c>
      <c r="K46" s="357">
        <v>2738.47</v>
      </c>
    </row>
    <row r="47" spans="1:11" ht="14.4" customHeight="1" x14ac:dyDescent="0.3">
      <c r="A47" s="352" t="s">
        <v>387</v>
      </c>
      <c r="B47" s="353" t="s">
        <v>389</v>
      </c>
      <c r="C47" s="354" t="s">
        <v>395</v>
      </c>
      <c r="D47" s="355" t="s">
        <v>396</v>
      </c>
      <c r="E47" s="354" t="s">
        <v>468</v>
      </c>
      <c r="F47" s="355" t="s">
        <v>469</v>
      </c>
      <c r="G47" s="354" t="s">
        <v>558</v>
      </c>
      <c r="H47" s="354" t="s">
        <v>559</v>
      </c>
      <c r="I47" s="356">
        <v>2.63</v>
      </c>
      <c r="J47" s="356">
        <v>2000</v>
      </c>
      <c r="K47" s="357">
        <v>5261.08</v>
      </c>
    </row>
    <row r="48" spans="1:11" ht="14.4" customHeight="1" x14ac:dyDescent="0.3">
      <c r="A48" s="352" t="s">
        <v>387</v>
      </c>
      <c r="B48" s="353" t="s">
        <v>389</v>
      </c>
      <c r="C48" s="354" t="s">
        <v>395</v>
      </c>
      <c r="D48" s="355" t="s">
        <v>396</v>
      </c>
      <c r="E48" s="354" t="s">
        <v>468</v>
      </c>
      <c r="F48" s="355" t="s">
        <v>469</v>
      </c>
      <c r="G48" s="354" t="s">
        <v>560</v>
      </c>
      <c r="H48" s="354" t="s">
        <v>561</v>
      </c>
      <c r="I48" s="356">
        <v>0.48</v>
      </c>
      <c r="J48" s="356">
        <v>18000</v>
      </c>
      <c r="K48" s="357">
        <v>8712</v>
      </c>
    </row>
    <row r="49" spans="1:11" ht="14.4" customHeight="1" x14ac:dyDescent="0.3">
      <c r="A49" s="352" t="s">
        <v>387</v>
      </c>
      <c r="B49" s="353" t="s">
        <v>389</v>
      </c>
      <c r="C49" s="354" t="s">
        <v>395</v>
      </c>
      <c r="D49" s="355" t="s">
        <v>396</v>
      </c>
      <c r="E49" s="354" t="s">
        <v>468</v>
      </c>
      <c r="F49" s="355" t="s">
        <v>469</v>
      </c>
      <c r="G49" s="354" t="s">
        <v>562</v>
      </c>
      <c r="H49" s="354" t="s">
        <v>563</v>
      </c>
      <c r="I49" s="356">
        <v>66.543333333333337</v>
      </c>
      <c r="J49" s="356">
        <v>50</v>
      </c>
      <c r="K49" s="357">
        <v>3327.25</v>
      </c>
    </row>
    <row r="50" spans="1:11" ht="14.4" customHeight="1" x14ac:dyDescent="0.3">
      <c r="A50" s="352" t="s">
        <v>387</v>
      </c>
      <c r="B50" s="353" t="s">
        <v>389</v>
      </c>
      <c r="C50" s="354" t="s">
        <v>395</v>
      </c>
      <c r="D50" s="355" t="s">
        <v>396</v>
      </c>
      <c r="E50" s="354" t="s">
        <v>468</v>
      </c>
      <c r="F50" s="355" t="s">
        <v>469</v>
      </c>
      <c r="G50" s="354" t="s">
        <v>564</v>
      </c>
      <c r="H50" s="354" t="s">
        <v>565</v>
      </c>
      <c r="I50" s="356">
        <v>1.27</v>
      </c>
      <c r="J50" s="356">
        <v>500</v>
      </c>
      <c r="K50" s="357">
        <v>635.25</v>
      </c>
    </row>
    <row r="51" spans="1:11" ht="14.4" customHeight="1" x14ac:dyDescent="0.3">
      <c r="A51" s="352" t="s">
        <v>387</v>
      </c>
      <c r="B51" s="353" t="s">
        <v>389</v>
      </c>
      <c r="C51" s="354" t="s">
        <v>395</v>
      </c>
      <c r="D51" s="355" t="s">
        <v>396</v>
      </c>
      <c r="E51" s="354" t="s">
        <v>468</v>
      </c>
      <c r="F51" s="355" t="s">
        <v>469</v>
      </c>
      <c r="G51" s="354" t="s">
        <v>566</v>
      </c>
      <c r="H51" s="354" t="s">
        <v>567</v>
      </c>
      <c r="I51" s="356">
        <v>1.75</v>
      </c>
      <c r="J51" s="356">
        <v>1920</v>
      </c>
      <c r="K51" s="357">
        <v>3368.64</v>
      </c>
    </row>
    <row r="52" spans="1:11" ht="14.4" customHeight="1" x14ac:dyDescent="0.3">
      <c r="A52" s="352" t="s">
        <v>387</v>
      </c>
      <c r="B52" s="353" t="s">
        <v>389</v>
      </c>
      <c r="C52" s="354" t="s">
        <v>395</v>
      </c>
      <c r="D52" s="355" t="s">
        <v>396</v>
      </c>
      <c r="E52" s="354" t="s">
        <v>468</v>
      </c>
      <c r="F52" s="355" t="s">
        <v>469</v>
      </c>
      <c r="G52" s="354" t="s">
        <v>568</v>
      </c>
      <c r="H52" s="354" t="s">
        <v>569</v>
      </c>
      <c r="I52" s="356">
        <v>179.66</v>
      </c>
      <c r="J52" s="356">
        <v>60</v>
      </c>
      <c r="K52" s="357">
        <v>10779.89</v>
      </c>
    </row>
    <row r="53" spans="1:11" ht="14.4" customHeight="1" x14ac:dyDescent="0.3">
      <c r="A53" s="352" t="s">
        <v>387</v>
      </c>
      <c r="B53" s="353" t="s">
        <v>389</v>
      </c>
      <c r="C53" s="354" t="s">
        <v>395</v>
      </c>
      <c r="D53" s="355" t="s">
        <v>396</v>
      </c>
      <c r="E53" s="354" t="s">
        <v>468</v>
      </c>
      <c r="F53" s="355" t="s">
        <v>469</v>
      </c>
      <c r="G53" s="354" t="s">
        <v>570</v>
      </c>
      <c r="H53" s="354" t="s">
        <v>571</v>
      </c>
      <c r="I53" s="356">
        <v>260.16666666666669</v>
      </c>
      <c r="J53" s="356">
        <v>13</v>
      </c>
      <c r="K53" s="357">
        <v>2898</v>
      </c>
    </row>
    <row r="54" spans="1:11" ht="14.4" customHeight="1" x14ac:dyDescent="0.3">
      <c r="A54" s="352" t="s">
        <v>387</v>
      </c>
      <c r="B54" s="353" t="s">
        <v>389</v>
      </c>
      <c r="C54" s="354" t="s">
        <v>395</v>
      </c>
      <c r="D54" s="355" t="s">
        <v>396</v>
      </c>
      <c r="E54" s="354" t="s">
        <v>468</v>
      </c>
      <c r="F54" s="355" t="s">
        <v>469</v>
      </c>
      <c r="G54" s="354" t="s">
        <v>572</v>
      </c>
      <c r="H54" s="354" t="s">
        <v>573</v>
      </c>
      <c r="I54" s="356">
        <v>4.0999999999999996</v>
      </c>
      <c r="J54" s="356">
        <v>100</v>
      </c>
      <c r="K54" s="357">
        <v>410.19</v>
      </c>
    </row>
    <row r="55" spans="1:11" ht="14.4" customHeight="1" x14ac:dyDescent="0.3">
      <c r="A55" s="352" t="s">
        <v>387</v>
      </c>
      <c r="B55" s="353" t="s">
        <v>389</v>
      </c>
      <c r="C55" s="354" t="s">
        <v>395</v>
      </c>
      <c r="D55" s="355" t="s">
        <v>396</v>
      </c>
      <c r="E55" s="354" t="s">
        <v>468</v>
      </c>
      <c r="F55" s="355" t="s">
        <v>469</v>
      </c>
      <c r="G55" s="354" t="s">
        <v>574</v>
      </c>
      <c r="H55" s="354" t="s">
        <v>575</v>
      </c>
      <c r="I55" s="356">
        <v>178.69</v>
      </c>
      <c r="J55" s="356">
        <v>20</v>
      </c>
      <c r="K55" s="357">
        <v>3573.86</v>
      </c>
    </row>
    <row r="56" spans="1:11" ht="14.4" customHeight="1" x14ac:dyDescent="0.3">
      <c r="A56" s="352" t="s">
        <v>387</v>
      </c>
      <c r="B56" s="353" t="s">
        <v>389</v>
      </c>
      <c r="C56" s="354" t="s">
        <v>395</v>
      </c>
      <c r="D56" s="355" t="s">
        <v>396</v>
      </c>
      <c r="E56" s="354" t="s">
        <v>470</v>
      </c>
      <c r="F56" s="355" t="s">
        <v>471</v>
      </c>
      <c r="G56" s="354" t="s">
        <v>576</v>
      </c>
      <c r="H56" s="354" t="s">
        <v>577</v>
      </c>
      <c r="I56" s="356">
        <v>1.1299999999999999</v>
      </c>
      <c r="J56" s="356">
        <v>4800</v>
      </c>
      <c r="K56" s="357">
        <v>5433.3899999999994</v>
      </c>
    </row>
    <row r="57" spans="1:11" ht="14.4" customHeight="1" x14ac:dyDescent="0.3">
      <c r="A57" s="352" t="s">
        <v>387</v>
      </c>
      <c r="B57" s="353" t="s">
        <v>389</v>
      </c>
      <c r="C57" s="354" t="s">
        <v>395</v>
      </c>
      <c r="D57" s="355" t="s">
        <v>396</v>
      </c>
      <c r="E57" s="354" t="s">
        <v>470</v>
      </c>
      <c r="F57" s="355" t="s">
        <v>471</v>
      </c>
      <c r="G57" s="354" t="s">
        <v>578</v>
      </c>
      <c r="H57" s="354" t="s">
        <v>579</v>
      </c>
      <c r="I57" s="356">
        <v>0.16</v>
      </c>
      <c r="J57" s="356">
        <v>1000</v>
      </c>
      <c r="K57" s="357">
        <v>155.69999999999999</v>
      </c>
    </row>
    <row r="58" spans="1:11" ht="14.4" customHeight="1" x14ac:dyDescent="0.3">
      <c r="A58" s="352" t="s">
        <v>387</v>
      </c>
      <c r="B58" s="353" t="s">
        <v>389</v>
      </c>
      <c r="C58" s="354" t="s">
        <v>395</v>
      </c>
      <c r="D58" s="355" t="s">
        <v>396</v>
      </c>
      <c r="E58" s="354" t="s">
        <v>470</v>
      </c>
      <c r="F58" s="355" t="s">
        <v>471</v>
      </c>
      <c r="G58" s="354" t="s">
        <v>580</v>
      </c>
      <c r="H58" s="354" t="s">
        <v>581</v>
      </c>
      <c r="I58" s="356">
        <v>1</v>
      </c>
      <c r="J58" s="356">
        <v>17000</v>
      </c>
      <c r="K58" s="357">
        <v>17039.760000000002</v>
      </c>
    </row>
    <row r="59" spans="1:11" ht="14.4" customHeight="1" x14ac:dyDescent="0.3">
      <c r="A59" s="352" t="s">
        <v>387</v>
      </c>
      <c r="B59" s="353" t="s">
        <v>389</v>
      </c>
      <c r="C59" s="354" t="s">
        <v>395</v>
      </c>
      <c r="D59" s="355" t="s">
        <v>396</v>
      </c>
      <c r="E59" s="354" t="s">
        <v>470</v>
      </c>
      <c r="F59" s="355" t="s">
        <v>471</v>
      </c>
      <c r="G59" s="354" t="s">
        <v>582</v>
      </c>
      <c r="H59" s="354" t="s">
        <v>583</v>
      </c>
      <c r="I59" s="356">
        <v>0.28000000000000003</v>
      </c>
      <c r="J59" s="356">
        <v>10000</v>
      </c>
      <c r="K59" s="357">
        <v>2788.5</v>
      </c>
    </row>
    <row r="60" spans="1:11" ht="14.4" customHeight="1" x14ac:dyDescent="0.3">
      <c r="A60" s="352" t="s">
        <v>387</v>
      </c>
      <c r="B60" s="353" t="s">
        <v>389</v>
      </c>
      <c r="C60" s="354" t="s">
        <v>395</v>
      </c>
      <c r="D60" s="355" t="s">
        <v>396</v>
      </c>
      <c r="E60" s="354" t="s">
        <v>470</v>
      </c>
      <c r="F60" s="355" t="s">
        <v>471</v>
      </c>
      <c r="G60" s="354" t="s">
        <v>584</v>
      </c>
      <c r="H60" s="354" t="s">
        <v>585</v>
      </c>
      <c r="I60" s="356">
        <v>50.82</v>
      </c>
      <c r="J60" s="356">
        <v>40</v>
      </c>
      <c r="K60" s="357">
        <v>2032.8</v>
      </c>
    </row>
    <row r="61" spans="1:11" ht="14.4" customHeight="1" x14ac:dyDescent="0.3">
      <c r="A61" s="352" t="s">
        <v>387</v>
      </c>
      <c r="B61" s="353" t="s">
        <v>389</v>
      </c>
      <c r="C61" s="354" t="s">
        <v>395</v>
      </c>
      <c r="D61" s="355" t="s">
        <v>396</v>
      </c>
      <c r="E61" s="354" t="s">
        <v>470</v>
      </c>
      <c r="F61" s="355" t="s">
        <v>471</v>
      </c>
      <c r="G61" s="354" t="s">
        <v>586</v>
      </c>
      <c r="H61" s="354" t="s">
        <v>587</v>
      </c>
      <c r="I61" s="356">
        <v>7.5449999999999999</v>
      </c>
      <c r="J61" s="356">
        <v>720</v>
      </c>
      <c r="K61" s="357">
        <v>5432.92</v>
      </c>
    </row>
    <row r="62" spans="1:11" ht="14.4" customHeight="1" x14ac:dyDescent="0.3">
      <c r="A62" s="352" t="s">
        <v>387</v>
      </c>
      <c r="B62" s="353" t="s">
        <v>389</v>
      </c>
      <c r="C62" s="354" t="s">
        <v>395</v>
      </c>
      <c r="D62" s="355" t="s">
        <v>396</v>
      </c>
      <c r="E62" s="354" t="s">
        <v>470</v>
      </c>
      <c r="F62" s="355" t="s">
        <v>471</v>
      </c>
      <c r="G62" s="354" t="s">
        <v>588</v>
      </c>
      <c r="H62" s="354" t="s">
        <v>589</v>
      </c>
      <c r="I62" s="356">
        <v>0.4366666666666667</v>
      </c>
      <c r="J62" s="356">
        <v>1000</v>
      </c>
      <c r="K62" s="357">
        <v>435</v>
      </c>
    </row>
    <row r="63" spans="1:11" ht="14.4" customHeight="1" x14ac:dyDescent="0.3">
      <c r="A63" s="352" t="s">
        <v>387</v>
      </c>
      <c r="B63" s="353" t="s">
        <v>389</v>
      </c>
      <c r="C63" s="354" t="s">
        <v>395</v>
      </c>
      <c r="D63" s="355" t="s">
        <v>396</v>
      </c>
      <c r="E63" s="354" t="s">
        <v>470</v>
      </c>
      <c r="F63" s="355" t="s">
        <v>471</v>
      </c>
      <c r="G63" s="354" t="s">
        <v>590</v>
      </c>
      <c r="H63" s="354" t="s">
        <v>591</v>
      </c>
      <c r="I63" s="356">
        <v>0.25</v>
      </c>
      <c r="J63" s="356">
        <v>27000</v>
      </c>
      <c r="K63" s="357">
        <v>6792.1399999999994</v>
      </c>
    </row>
    <row r="64" spans="1:11" ht="14.4" customHeight="1" x14ac:dyDescent="0.3">
      <c r="A64" s="352" t="s">
        <v>387</v>
      </c>
      <c r="B64" s="353" t="s">
        <v>389</v>
      </c>
      <c r="C64" s="354" t="s">
        <v>395</v>
      </c>
      <c r="D64" s="355" t="s">
        <v>396</v>
      </c>
      <c r="E64" s="354" t="s">
        <v>470</v>
      </c>
      <c r="F64" s="355" t="s">
        <v>471</v>
      </c>
      <c r="G64" s="354" t="s">
        <v>592</v>
      </c>
      <c r="H64" s="354" t="s">
        <v>593</v>
      </c>
      <c r="I64" s="356">
        <v>0.25</v>
      </c>
      <c r="J64" s="356">
        <v>2000</v>
      </c>
      <c r="K64" s="357">
        <v>508.2</v>
      </c>
    </row>
    <row r="65" spans="1:11" ht="14.4" customHeight="1" x14ac:dyDescent="0.3">
      <c r="A65" s="352" t="s">
        <v>387</v>
      </c>
      <c r="B65" s="353" t="s">
        <v>389</v>
      </c>
      <c r="C65" s="354" t="s">
        <v>395</v>
      </c>
      <c r="D65" s="355" t="s">
        <v>396</v>
      </c>
      <c r="E65" s="354" t="s">
        <v>470</v>
      </c>
      <c r="F65" s="355" t="s">
        <v>471</v>
      </c>
      <c r="G65" s="354" t="s">
        <v>594</v>
      </c>
      <c r="H65" s="354" t="s">
        <v>595</v>
      </c>
      <c r="I65" s="356">
        <v>3.64</v>
      </c>
      <c r="J65" s="356">
        <v>3000</v>
      </c>
      <c r="K65" s="357">
        <v>10920</v>
      </c>
    </row>
    <row r="66" spans="1:11" ht="14.4" customHeight="1" x14ac:dyDescent="0.3">
      <c r="A66" s="352" t="s">
        <v>387</v>
      </c>
      <c r="B66" s="353" t="s">
        <v>389</v>
      </c>
      <c r="C66" s="354" t="s">
        <v>395</v>
      </c>
      <c r="D66" s="355" t="s">
        <v>396</v>
      </c>
      <c r="E66" s="354" t="s">
        <v>470</v>
      </c>
      <c r="F66" s="355" t="s">
        <v>471</v>
      </c>
      <c r="G66" s="354" t="s">
        <v>596</v>
      </c>
      <c r="H66" s="354" t="s">
        <v>597</v>
      </c>
      <c r="I66" s="356">
        <v>0.12</v>
      </c>
      <c r="J66" s="356">
        <v>15000</v>
      </c>
      <c r="K66" s="357">
        <v>1815</v>
      </c>
    </row>
    <row r="67" spans="1:11" ht="14.4" customHeight="1" x14ac:dyDescent="0.3">
      <c r="A67" s="352" t="s">
        <v>387</v>
      </c>
      <c r="B67" s="353" t="s">
        <v>389</v>
      </c>
      <c r="C67" s="354" t="s">
        <v>395</v>
      </c>
      <c r="D67" s="355" t="s">
        <v>396</v>
      </c>
      <c r="E67" s="354" t="s">
        <v>470</v>
      </c>
      <c r="F67" s="355" t="s">
        <v>471</v>
      </c>
      <c r="G67" s="354" t="s">
        <v>598</v>
      </c>
      <c r="H67" s="354" t="s">
        <v>599</v>
      </c>
      <c r="I67" s="356">
        <v>1.55</v>
      </c>
      <c r="J67" s="356">
        <v>960</v>
      </c>
      <c r="K67" s="357">
        <v>1488.3</v>
      </c>
    </row>
    <row r="68" spans="1:11" ht="14.4" customHeight="1" x14ac:dyDescent="0.3">
      <c r="A68" s="352" t="s">
        <v>387</v>
      </c>
      <c r="B68" s="353" t="s">
        <v>389</v>
      </c>
      <c r="C68" s="354" t="s">
        <v>395</v>
      </c>
      <c r="D68" s="355" t="s">
        <v>396</v>
      </c>
      <c r="E68" s="354" t="s">
        <v>470</v>
      </c>
      <c r="F68" s="355" t="s">
        <v>471</v>
      </c>
      <c r="G68" s="354" t="s">
        <v>600</v>
      </c>
      <c r="H68" s="354" t="s">
        <v>601</v>
      </c>
      <c r="I68" s="356">
        <v>0.11857142857142856</v>
      </c>
      <c r="J68" s="356">
        <v>17000</v>
      </c>
      <c r="K68" s="357">
        <v>2020</v>
      </c>
    </row>
    <row r="69" spans="1:11" ht="14.4" customHeight="1" x14ac:dyDescent="0.3">
      <c r="A69" s="352" t="s">
        <v>387</v>
      </c>
      <c r="B69" s="353" t="s">
        <v>389</v>
      </c>
      <c r="C69" s="354" t="s">
        <v>395</v>
      </c>
      <c r="D69" s="355" t="s">
        <v>396</v>
      </c>
      <c r="E69" s="354" t="s">
        <v>470</v>
      </c>
      <c r="F69" s="355" t="s">
        <v>471</v>
      </c>
      <c r="G69" s="354" t="s">
        <v>602</v>
      </c>
      <c r="H69" s="354" t="s">
        <v>603</v>
      </c>
      <c r="I69" s="356">
        <v>1.54</v>
      </c>
      <c r="J69" s="356">
        <v>2000</v>
      </c>
      <c r="K69" s="357">
        <v>3081.9</v>
      </c>
    </row>
    <row r="70" spans="1:11" ht="14.4" customHeight="1" x14ac:dyDescent="0.3">
      <c r="A70" s="352" t="s">
        <v>387</v>
      </c>
      <c r="B70" s="353" t="s">
        <v>389</v>
      </c>
      <c r="C70" s="354" t="s">
        <v>395</v>
      </c>
      <c r="D70" s="355" t="s">
        <v>396</v>
      </c>
      <c r="E70" s="354" t="s">
        <v>470</v>
      </c>
      <c r="F70" s="355" t="s">
        <v>471</v>
      </c>
      <c r="G70" s="354" t="s">
        <v>604</v>
      </c>
      <c r="H70" s="354" t="s">
        <v>605</v>
      </c>
      <c r="I70" s="356">
        <v>0.98</v>
      </c>
      <c r="J70" s="356">
        <v>40000</v>
      </c>
      <c r="K70" s="357">
        <v>39134</v>
      </c>
    </row>
    <row r="71" spans="1:11" ht="14.4" customHeight="1" x14ac:dyDescent="0.3">
      <c r="A71" s="352" t="s">
        <v>387</v>
      </c>
      <c r="B71" s="353" t="s">
        <v>389</v>
      </c>
      <c r="C71" s="354" t="s">
        <v>395</v>
      </c>
      <c r="D71" s="355" t="s">
        <v>396</v>
      </c>
      <c r="E71" s="354" t="s">
        <v>470</v>
      </c>
      <c r="F71" s="355" t="s">
        <v>471</v>
      </c>
      <c r="G71" s="354" t="s">
        <v>606</v>
      </c>
      <c r="H71" s="354" t="s">
        <v>607</v>
      </c>
      <c r="I71" s="356">
        <v>1.17</v>
      </c>
      <c r="J71" s="356">
        <v>6000</v>
      </c>
      <c r="K71" s="357">
        <v>7024.77</v>
      </c>
    </row>
    <row r="72" spans="1:11" ht="14.4" customHeight="1" x14ac:dyDescent="0.3">
      <c r="A72" s="352" t="s">
        <v>387</v>
      </c>
      <c r="B72" s="353" t="s">
        <v>389</v>
      </c>
      <c r="C72" s="354" t="s">
        <v>395</v>
      </c>
      <c r="D72" s="355" t="s">
        <v>396</v>
      </c>
      <c r="E72" s="354" t="s">
        <v>470</v>
      </c>
      <c r="F72" s="355" t="s">
        <v>471</v>
      </c>
      <c r="G72" s="354" t="s">
        <v>608</v>
      </c>
      <c r="H72" s="354" t="s">
        <v>609</v>
      </c>
      <c r="I72" s="356">
        <v>56.87</v>
      </c>
      <c r="J72" s="356">
        <v>6</v>
      </c>
      <c r="K72" s="357">
        <v>341.2</v>
      </c>
    </row>
    <row r="73" spans="1:11" ht="14.4" customHeight="1" x14ac:dyDescent="0.3">
      <c r="A73" s="352" t="s">
        <v>387</v>
      </c>
      <c r="B73" s="353" t="s">
        <v>389</v>
      </c>
      <c r="C73" s="354" t="s">
        <v>395</v>
      </c>
      <c r="D73" s="355" t="s">
        <v>396</v>
      </c>
      <c r="E73" s="354" t="s">
        <v>470</v>
      </c>
      <c r="F73" s="355" t="s">
        <v>471</v>
      </c>
      <c r="G73" s="354" t="s">
        <v>610</v>
      </c>
      <c r="H73" s="354" t="s">
        <v>611</v>
      </c>
      <c r="I73" s="356">
        <v>1.145</v>
      </c>
      <c r="J73" s="356">
        <v>5000</v>
      </c>
      <c r="K73" s="357">
        <v>5695.71</v>
      </c>
    </row>
    <row r="74" spans="1:11" ht="14.4" customHeight="1" x14ac:dyDescent="0.3">
      <c r="A74" s="352" t="s">
        <v>387</v>
      </c>
      <c r="B74" s="353" t="s">
        <v>389</v>
      </c>
      <c r="C74" s="354" t="s">
        <v>395</v>
      </c>
      <c r="D74" s="355" t="s">
        <v>396</v>
      </c>
      <c r="E74" s="354" t="s">
        <v>470</v>
      </c>
      <c r="F74" s="355" t="s">
        <v>471</v>
      </c>
      <c r="G74" s="354" t="s">
        <v>612</v>
      </c>
      <c r="H74" s="354" t="s">
        <v>613</v>
      </c>
      <c r="I74" s="356">
        <v>2.7</v>
      </c>
      <c r="J74" s="356">
        <v>8000</v>
      </c>
      <c r="K74" s="357">
        <v>21609.200000000001</v>
      </c>
    </row>
    <row r="75" spans="1:11" ht="14.4" customHeight="1" x14ac:dyDescent="0.3">
      <c r="A75" s="352" t="s">
        <v>387</v>
      </c>
      <c r="B75" s="353" t="s">
        <v>389</v>
      </c>
      <c r="C75" s="354" t="s">
        <v>395</v>
      </c>
      <c r="D75" s="355" t="s">
        <v>396</v>
      </c>
      <c r="E75" s="354" t="s">
        <v>470</v>
      </c>
      <c r="F75" s="355" t="s">
        <v>471</v>
      </c>
      <c r="G75" s="354" t="s">
        <v>614</v>
      </c>
      <c r="H75" s="354" t="s">
        <v>615</v>
      </c>
      <c r="I75" s="356">
        <v>1.28</v>
      </c>
      <c r="J75" s="356">
        <v>2000</v>
      </c>
      <c r="K75" s="357">
        <v>2550.6799999999998</v>
      </c>
    </row>
    <row r="76" spans="1:11" ht="14.4" customHeight="1" x14ac:dyDescent="0.3">
      <c r="A76" s="352" t="s">
        <v>387</v>
      </c>
      <c r="B76" s="353" t="s">
        <v>389</v>
      </c>
      <c r="C76" s="354" t="s">
        <v>395</v>
      </c>
      <c r="D76" s="355" t="s">
        <v>396</v>
      </c>
      <c r="E76" s="354" t="s">
        <v>470</v>
      </c>
      <c r="F76" s="355" t="s">
        <v>471</v>
      </c>
      <c r="G76" s="354" t="s">
        <v>616</v>
      </c>
      <c r="H76" s="354" t="s">
        <v>617</v>
      </c>
      <c r="I76" s="356">
        <v>0.44</v>
      </c>
      <c r="J76" s="356">
        <v>3000</v>
      </c>
      <c r="K76" s="357">
        <v>1321</v>
      </c>
    </row>
    <row r="77" spans="1:11" ht="14.4" customHeight="1" x14ac:dyDescent="0.3">
      <c r="A77" s="352" t="s">
        <v>387</v>
      </c>
      <c r="B77" s="353" t="s">
        <v>389</v>
      </c>
      <c r="C77" s="354" t="s">
        <v>395</v>
      </c>
      <c r="D77" s="355" t="s">
        <v>396</v>
      </c>
      <c r="E77" s="354" t="s">
        <v>470</v>
      </c>
      <c r="F77" s="355" t="s">
        <v>471</v>
      </c>
      <c r="G77" s="354" t="s">
        <v>618</v>
      </c>
      <c r="H77" s="354" t="s">
        <v>619</v>
      </c>
      <c r="I77" s="356">
        <v>0.17</v>
      </c>
      <c r="J77" s="356">
        <v>3000</v>
      </c>
      <c r="K77" s="357">
        <v>508.20000000000005</v>
      </c>
    </row>
    <row r="78" spans="1:11" ht="14.4" customHeight="1" x14ac:dyDescent="0.3">
      <c r="A78" s="352" t="s">
        <v>387</v>
      </c>
      <c r="B78" s="353" t="s">
        <v>389</v>
      </c>
      <c r="C78" s="354" t="s">
        <v>395</v>
      </c>
      <c r="D78" s="355" t="s">
        <v>396</v>
      </c>
      <c r="E78" s="354" t="s">
        <v>470</v>
      </c>
      <c r="F78" s="355" t="s">
        <v>471</v>
      </c>
      <c r="G78" s="354" t="s">
        <v>620</v>
      </c>
      <c r="H78" s="354" t="s">
        <v>621</v>
      </c>
      <c r="I78" s="356">
        <v>1.48</v>
      </c>
      <c r="J78" s="356">
        <v>2000</v>
      </c>
      <c r="K78" s="357">
        <v>2966.92</v>
      </c>
    </row>
    <row r="79" spans="1:11" ht="14.4" customHeight="1" x14ac:dyDescent="0.3">
      <c r="A79" s="352" t="s">
        <v>387</v>
      </c>
      <c r="B79" s="353" t="s">
        <v>389</v>
      </c>
      <c r="C79" s="354" t="s">
        <v>395</v>
      </c>
      <c r="D79" s="355" t="s">
        <v>396</v>
      </c>
      <c r="E79" s="354" t="s">
        <v>470</v>
      </c>
      <c r="F79" s="355" t="s">
        <v>471</v>
      </c>
      <c r="G79" s="354" t="s">
        <v>622</v>
      </c>
      <c r="H79" s="354" t="s">
        <v>623</v>
      </c>
      <c r="I79" s="356">
        <v>3.21</v>
      </c>
      <c r="J79" s="356">
        <v>960</v>
      </c>
      <c r="K79" s="357">
        <v>3085.5</v>
      </c>
    </row>
    <row r="80" spans="1:11" ht="14.4" customHeight="1" x14ac:dyDescent="0.3">
      <c r="A80" s="352" t="s">
        <v>387</v>
      </c>
      <c r="B80" s="353" t="s">
        <v>389</v>
      </c>
      <c r="C80" s="354" t="s">
        <v>395</v>
      </c>
      <c r="D80" s="355" t="s">
        <v>396</v>
      </c>
      <c r="E80" s="354" t="s">
        <v>470</v>
      </c>
      <c r="F80" s="355" t="s">
        <v>471</v>
      </c>
      <c r="G80" s="354" t="s">
        <v>624</v>
      </c>
      <c r="H80" s="354" t="s">
        <v>625</v>
      </c>
      <c r="I80" s="356">
        <v>2.78</v>
      </c>
      <c r="J80" s="356">
        <v>800</v>
      </c>
      <c r="K80" s="357">
        <v>2226.4</v>
      </c>
    </row>
    <row r="81" spans="1:11" ht="14.4" customHeight="1" x14ac:dyDescent="0.3">
      <c r="A81" s="352" t="s">
        <v>387</v>
      </c>
      <c r="B81" s="353" t="s">
        <v>389</v>
      </c>
      <c r="C81" s="354" t="s">
        <v>395</v>
      </c>
      <c r="D81" s="355" t="s">
        <v>396</v>
      </c>
      <c r="E81" s="354" t="s">
        <v>470</v>
      </c>
      <c r="F81" s="355" t="s">
        <v>471</v>
      </c>
      <c r="G81" s="354" t="s">
        <v>626</v>
      </c>
      <c r="H81" s="354" t="s">
        <v>627</v>
      </c>
      <c r="I81" s="356">
        <v>3.93</v>
      </c>
      <c r="J81" s="356">
        <v>500</v>
      </c>
      <c r="K81" s="357">
        <v>1966</v>
      </c>
    </row>
    <row r="82" spans="1:11" ht="14.4" customHeight="1" x14ac:dyDescent="0.3">
      <c r="A82" s="352" t="s">
        <v>387</v>
      </c>
      <c r="B82" s="353" t="s">
        <v>389</v>
      </c>
      <c r="C82" s="354" t="s">
        <v>395</v>
      </c>
      <c r="D82" s="355" t="s">
        <v>396</v>
      </c>
      <c r="E82" s="354" t="s">
        <v>470</v>
      </c>
      <c r="F82" s="355" t="s">
        <v>471</v>
      </c>
      <c r="G82" s="354" t="s">
        <v>628</v>
      </c>
      <c r="H82" s="354" t="s">
        <v>629</v>
      </c>
      <c r="I82" s="356">
        <v>4.72</v>
      </c>
      <c r="J82" s="356">
        <v>300</v>
      </c>
      <c r="K82" s="357">
        <v>1415.6999999999998</v>
      </c>
    </row>
    <row r="83" spans="1:11" ht="14.4" customHeight="1" x14ac:dyDescent="0.3">
      <c r="A83" s="352" t="s">
        <v>387</v>
      </c>
      <c r="B83" s="353" t="s">
        <v>389</v>
      </c>
      <c r="C83" s="354" t="s">
        <v>395</v>
      </c>
      <c r="D83" s="355" t="s">
        <v>396</v>
      </c>
      <c r="E83" s="354" t="s">
        <v>470</v>
      </c>
      <c r="F83" s="355" t="s">
        <v>471</v>
      </c>
      <c r="G83" s="354" t="s">
        <v>630</v>
      </c>
      <c r="H83" s="354" t="s">
        <v>631</v>
      </c>
      <c r="I83" s="356">
        <v>6.92</v>
      </c>
      <c r="J83" s="356">
        <v>1000</v>
      </c>
      <c r="K83" s="357">
        <v>6923.86</v>
      </c>
    </row>
    <row r="84" spans="1:11" ht="14.4" customHeight="1" x14ac:dyDescent="0.3">
      <c r="A84" s="352" t="s">
        <v>387</v>
      </c>
      <c r="B84" s="353" t="s">
        <v>389</v>
      </c>
      <c r="C84" s="354" t="s">
        <v>395</v>
      </c>
      <c r="D84" s="355" t="s">
        <v>396</v>
      </c>
      <c r="E84" s="354" t="s">
        <v>470</v>
      </c>
      <c r="F84" s="355" t="s">
        <v>471</v>
      </c>
      <c r="G84" s="354" t="s">
        <v>632</v>
      </c>
      <c r="H84" s="354" t="s">
        <v>633</v>
      </c>
      <c r="I84" s="356">
        <v>0.83</v>
      </c>
      <c r="J84" s="356">
        <v>5000</v>
      </c>
      <c r="K84" s="357">
        <v>4167.24</v>
      </c>
    </row>
    <row r="85" spans="1:11" ht="14.4" customHeight="1" x14ac:dyDescent="0.3">
      <c r="A85" s="352" t="s">
        <v>387</v>
      </c>
      <c r="B85" s="353" t="s">
        <v>389</v>
      </c>
      <c r="C85" s="354" t="s">
        <v>395</v>
      </c>
      <c r="D85" s="355" t="s">
        <v>396</v>
      </c>
      <c r="E85" s="354" t="s">
        <v>470</v>
      </c>
      <c r="F85" s="355" t="s">
        <v>471</v>
      </c>
      <c r="G85" s="354" t="s">
        <v>634</v>
      </c>
      <c r="H85" s="354" t="s">
        <v>635</v>
      </c>
      <c r="I85" s="356">
        <v>0.94</v>
      </c>
      <c r="J85" s="356">
        <v>1000</v>
      </c>
      <c r="K85" s="357">
        <v>936.54</v>
      </c>
    </row>
    <row r="86" spans="1:11" ht="14.4" customHeight="1" x14ac:dyDescent="0.3">
      <c r="A86" s="352" t="s">
        <v>387</v>
      </c>
      <c r="B86" s="353" t="s">
        <v>389</v>
      </c>
      <c r="C86" s="354" t="s">
        <v>395</v>
      </c>
      <c r="D86" s="355" t="s">
        <v>396</v>
      </c>
      <c r="E86" s="354" t="s">
        <v>470</v>
      </c>
      <c r="F86" s="355" t="s">
        <v>471</v>
      </c>
      <c r="G86" s="354" t="s">
        <v>636</v>
      </c>
      <c r="H86" s="354" t="s">
        <v>637</v>
      </c>
      <c r="I86" s="356">
        <v>0.42</v>
      </c>
      <c r="J86" s="356">
        <v>1000</v>
      </c>
      <c r="K86" s="357">
        <v>423.5</v>
      </c>
    </row>
    <row r="87" spans="1:11" ht="14.4" customHeight="1" x14ac:dyDescent="0.3">
      <c r="A87" s="352" t="s">
        <v>387</v>
      </c>
      <c r="B87" s="353" t="s">
        <v>389</v>
      </c>
      <c r="C87" s="354" t="s">
        <v>395</v>
      </c>
      <c r="D87" s="355" t="s">
        <v>396</v>
      </c>
      <c r="E87" s="354" t="s">
        <v>472</v>
      </c>
      <c r="F87" s="355" t="s">
        <v>473</v>
      </c>
      <c r="G87" s="354" t="s">
        <v>638</v>
      </c>
      <c r="H87" s="354" t="s">
        <v>639</v>
      </c>
      <c r="I87" s="356">
        <v>0.80875000000000008</v>
      </c>
      <c r="J87" s="356">
        <v>11200</v>
      </c>
      <c r="K87" s="357">
        <v>9076</v>
      </c>
    </row>
    <row r="88" spans="1:11" ht="14.4" customHeight="1" x14ac:dyDescent="0.3">
      <c r="A88" s="352" t="s">
        <v>387</v>
      </c>
      <c r="B88" s="353" t="s">
        <v>389</v>
      </c>
      <c r="C88" s="354" t="s">
        <v>395</v>
      </c>
      <c r="D88" s="355" t="s">
        <v>396</v>
      </c>
      <c r="E88" s="354" t="s">
        <v>472</v>
      </c>
      <c r="F88" s="355" t="s">
        <v>473</v>
      </c>
      <c r="G88" s="354" t="s">
        <v>640</v>
      </c>
      <c r="H88" s="354" t="s">
        <v>641</v>
      </c>
      <c r="I88" s="356">
        <v>0.66666666666666663</v>
      </c>
      <c r="J88" s="356">
        <v>5500</v>
      </c>
      <c r="K88" s="357">
        <v>3575</v>
      </c>
    </row>
    <row r="89" spans="1:11" ht="14.4" customHeight="1" x14ac:dyDescent="0.3">
      <c r="A89" s="352" t="s">
        <v>387</v>
      </c>
      <c r="B89" s="353" t="s">
        <v>389</v>
      </c>
      <c r="C89" s="354" t="s">
        <v>395</v>
      </c>
      <c r="D89" s="355" t="s">
        <v>396</v>
      </c>
      <c r="E89" s="354" t="s">
        <v>472</v>
      </c>
      <c r="F89" s="355" t="s">
        <v>473</v>
      </c>
      <c r="G89" s="354" t="s">
        <v>642</v>
      </c>
      <c r="H89" s="354" t="s">
        <v>643</v>
      </c>
      <c r="I89" s="356">
        <v>0.66</v>
      </c>
      <c r="J89" s="356">
        <v>1000</v>
      </c>
      <c r="K89" s="357">
        <v>660</v>
      </c>
    </row>
    <row r="90" spans="1:11" ht="14.4" customHeight="1" x14ac:dyDescent="0.3">
      <c r="A90" s="352" t="s">
        <v>387</v>
      </c>
      <c r="B90" s="353" t="s">
        <v>389</v>
      </c>
      <c r="C90" s="354" t="s">
        <v>395</v>
      </c>
      <c r="D90" s="355" t="s">
        <v>396</v>
      </c>
      <c r="E90" s="354" t="s">
        <v>472</v>
      </c>
      <c r="F90" s="355" t="s">
        <v>473</v>
      </c>
      <c r="G90" s="354" t="s">
        <v>644</v>
      </c>
      <c r="H90" s="354" t="s">
        <v>645</v>
      </c>
      <c r="I90" s="356">
        <v>0.82</v>
      </c>
      <c r="J90" s="356">
        <v>200</v>
      </c>
      <c r="K90" s="357">
        <v>164</v>
      </c>
    </row>
    <row r="91" spans="1:11" ht="14.4" customHeight="1" x14ac:dyDescent="0.3">
      <c r="A91" s="352" t="s">
        <v>387</v>
      </c>
      <c r="B91" s="353" t="s">
        <v>389</v>
      </c>
      <c r="C91" s="354" t="s">
        <v>395</v>
      </c>
      <c r="D91" s="355" t="s">
        <v>396</v>
      </c>
      <c r="E91" s="354" t="s">
        <v>472</v>
      </c>
      <c r="F91" s="355" t="s">
        <v>473</v>
      </c>
      <c r="G91" s="354" t="s">
        <v>646</v>
      </c>
      <c r="H91" s="354" t="s">
        <v>647</v>
      </c>
      <c r="I91" s="356">
        <v>0.81444444444444442</v>
      </c>
      <c r="J91" s="356">
        <v>14200</v>
      </c>
      <c r="K91" s="357">
        <v>11572.3</v>
      </c>
    </row>
    <row r="92" spans="1:11" ht="14.4" customHeight="1" x14ac:dyDescent="0.3">
      <c r="A92" s="352" t="s">
        <v>387</v>
      </c>
      <c r="B92" s="353" t="s">
        <v>389</v>
      </c>
      <c r="C92" s="354" t="s">
        <v>395</v>
      </c>
      <c r="D92" s="355" t="s">
        <v>396</v>
      </c>
      <c r="E92" s="354" t="s">
        <v>472</v>
      </c>
      <c r="F92" s="355" t="s">
        <v>473</v>
      </c>
      <c r="G92" s="354" t="s">
        <v>648</v>
      </c>
      <c r="H92" s="354" t="s">
        <v>649</v>
      </c>
      <c r="I92" s="356">
        <v>0.78</v>
      </c>
      <c r="J92" s="356">
        <v>300</v>
      </c>
      <c r="K92" s="357">
        <v>234</v>
      </c>
    </row>
    <row r="93" spans="1:11" ht="14.4" customHeight="1" x14ac:dyDescent="0.3">
      <c r="A93" s="352" t="s">
        <v>387</v>
      </c>
      <c r="B93" s="353" t="s">
        <v>389</v>
      </c>
      <c r="C93" s="354" t="s">
        <v>395</v>
      </c>
      <c r="D93" s="355" t="s">
        <v>396</v>
      </c>
      <c r="E93" s="354" t="s">
        <v>472</v>
      </c>
      <c r="F93" s="355" t="s">
        <v>473</v>
      </c>
      <c r="G93" s="354" t="s">
        <v>650</v>
      </c>
      <c r="H93" s="354" t="s">
        <v>651</v>
      </c>
      <c r="I93" s="356">
        <v>0.77500000000000002</v>
      </c>
      <c r="J93" s="356">
        <v>4000</v>
      </c>
      <c r="K93" s="357">
        <v>3100</v>
      </c>
    </row>
    <row r="94" spans="1:11" ht="14.4" customHeight="1" x14ac:dyDescent="0.3">
      <c r="A94" s="352" t="s">
        <v>387</v>
      </c>
      <c r="B94" s="353" t="s">
        <v>389</v>
      </c>
      <c r="C94" s="354" t="s">
        <v>395</v>
      </c>
      <c r="D94" s="355" t="s">
        <v>396</v>
      </c>
      <c r="E94" s="354" t="s">
        <v>472</v>
      </c>
      <c r="F94" s="355" t="s">
        <v>473</v>
      </c>
      <c r="G94" s="354" t="s">
        <v>652</v>
      </c>
      <c r="H94" s="354" t="s">
        <v>653</v>
      </c>
      <c r="I94" s="356">
        <v>0.77</v>
      </c>
      <c r="J94" s="356">
        <v>2000</v>
      </c>
      <c r="K94" s="357">
        <v>1540</v>
      </c>
    </row>
    <row r="95" spans="1:11" ht="14.4" customHeight="1" x14ac:dyDescent="0.3">
      <c r="A95" s="352" t="s">
        <v>387</v>
      </c>
      <c r="B95" s="353" t="s">
        <v>389</v>
      </c>
      <c r="C95" s="354" t="s">
        <v>395</v>
      </c>
      <c r="D95" s="355" t="s">
        <v>396</v>
      </c>
      <c r="E95" s="354" t="s">
        <v>464</v>
      </c>
      <c r="F95" s="355" t="s">
        <v>465</v>
      </c>
      <c r="G95" s="354" t="s">
        <v>654</v>
      </c>
      <c r="H95" s="354" t="s">
        <v>655</v>
      </c>
      <c r="I95" s="356">
        <v>613.39200000000005</v>
      </c>
      <c r="J95" s="356">
        <v>2</v>
      </c>
      <c r="K95" s="357">
        <v>1226.7840000000001</v>
      </c>
    </row>
    <row r="96" spans="1:11" ht="14.4" customHeight="1" x14ac:dyDescent="0.3">
      <c r="A96" s="352" t="s">
        <v>387</v>
      </c>
      <c r="B96" s="353" t="s">
        <v>389</v>
      </c>
      <c r="C96" s="354" t="s">
        <v>395</v>
      </c>
      <c r="D96" s="355" t="s">
        <v>396</v>
      </c>
      <c r="E96" s="354" t="s">
        <v>464</v>
      </c>
      <c r="F96" s="355" t="s">
        <v>465</v>
      </c>
      <c r="G96" s="354" t="s">
        <v>656</v>
      </c>
      <c r="H96" s="354" t="s">
        <v>657</v>
      </c>
      <c r="I96" s="356">
        <v>429.84029781362295</v>
      </c>
      <c r="J96" s="356">
        <v>7</v>
      </c>
      <c r="K96" s="357">
        <v>2996.7576803226066</v>
      </c>
    </row>
    <row r="97" spans="1:11" ht="14.4" customHeight="1" x14ac:dyDescent="0.3">
      <c r="A97" s="352" t="s">
        <v>387</v>
      </c>
      <c r="B97" s="353" t="s">
        <v>389</v>
      </c>
      <c r="C97" s="354" t="s">
        <v>395</v>
      </c>
      <c r="D97" s="355" t="s">
        <v>396</v>
      </c>
      <c r="E97" s="354" t="s">
        <v>464</v>
      </c>
      <c r="F97" s="355" t="s">
        <v>465</v>
      </c>
      <c r="G97" s="354" t="s">
        <v>658</v>
      </c>
      <c r="H97" s="354" t="s">
        <v>659</v>
      </c>
      <c r="I97" s="356">
        <v>284.78101761227498</v>
      </c>
      <c r="J97" s="356">
        <v>1</v>
      </c>
      <c r="K97" s="357">
        <v>284.78101761227498</v>
      </c>
    </row>
    <row r="98" spans="1:11" ht="14.4" customHeight="1" x14ac:dyDescent="0.3">
      <c r="A98" s="352" t="s">
        <v>387</v>
      </c>
      <c r="B98" s="353" t="s">
        <v>389</v>
      </c>
      <c r="C98" s="354" t="s">
        <v>395</v>
      </c>
      <c r="D98" s="355" t="s">
        <v>396</v>
      </c>
      <c r="E98" s="354" t="s">
        <v>464</v>
      </c>
      <c r="F98" s="355" t="s">
        <v>465</v>
      </c>
      <c r="G98" s="354" t="s">
        <v>660</v>
      </c>
      <c r="H98" s="354" t="s">
        <v>661</v>
      </c>
      <c r="I98" s="356">
        <v>314.70216122905703</v>
      </c>
      <c r="J98" s="356">
        <v>13</v>
      </c>
      <c r="K98" s="357">
        <v>4084.387289832458</v>
      </c>
    </row>
    <row r="99" spans="1:11" ht="14.4" customHeight="1" x14ac:dyDescent="0.3">
      <c r="A99" s="352" t="s">
        <v>387</v>
      </c>
      <c r="B99" s="353" t="s">
        <v>389</v>
      </c>
      <c r="C99" s="354" t="s">
        <v>395</v>
      </c>
      <c r="D99" s="355" t="s">
        <v>396</v>
      </c>
      <c r="E99" s="354" t="s">
        <v>464</v>
      </c>
      <c r="F99" s="355" t="s">
        <v>465</v>
      </c>
      <c r="G99" s="354" t="s">
        <v>662</v>
      </c>
      <c r="H99" s="354" t="s">
        <v>663</v>
      </c>
      <c r="I99" s="356">
        <v>342.5</v>
      </c>
      <c r="J99" s="356">
        <v>200</v>
      </c>
      <c r="K99" s="357">
        <v>68500</v>
      </c>
    </row>
    <row r="100" spans="1:11" ht="14.4" customHeight="1" x14ac:dyDescent="0.3">
      <c r="A100" s="352" t="s">
        <v>387</v>
      </c>
      <c r="B100" s="353" t="s">
        <v>389</v>
      </c>
      <c r="C100" s="354" t="s">
        <v>395</v>
      </c>
      <c r="D100" s="355" t="s">
        <v>396</v>
      </c>
      <c r="E100" s="354" t="s">
        <v>464</v>
      </c>
      <c r="F100" s="355" t="s">
        <v>465</v>
      </c>
      <c r="G100" s="354" t="s">
        <v>664</v>
      </c>
      <c r="H100" s="354" t="s">
        <v>665</v>
      </c>
      <c r="I100" s="356">
        <v>3258.53</v>
      </c>
      <c r="J100" s="356">
        <v>1</v>
      </c>
      <c r="K100" s="357">
        <v>3258.53</v>
      </c>
    </row>
    <row r="101" spans="1:11" ht="14.4" customHeight="1" x14ac:dyDescent="0.3">
      <c r="A101" s="352" t="s">
        <v>387</v>
      </c>
      <c r="B101" s="353" t="s">
        <v>389</v>
      </c>
      <c r="C101" s="354" t="s">
        <v>395</v>
      </c>
      <c r="D101" s="355" t="s">
        <v>396</v>
      </c>
      <c r="E101" s="354" t="s">
        <v>464</v>
      </c>
      <c r="F101" s="355" t="s">
        <v>465</v>
      </c>
      <c r="G101" s="354" t="s">
        <v>666</v>
      </c>
      <c r="H101" s="354" t="s">
        <v>667</v>
      </c>
      <c r="I101" s="356">
        <v>12793.891303691649</v>
      </c>
      <c r="J101" s="356">
        <v>3</v>
      </c>
      <c r="K101" s="357">
        <v>38606.172607383298</v>
      </c>
    </row>
    <row r="102" spans="1:11" ht="14.4" customHeight="1" x14ac:dyDescent="0.3">
      <c r="A102" s="352" t="s">
        <v>387</v>
      </c>
      <c r="B102" s="353" t="s">
        <v>389</v>
      </c>
      <c r="C102" s="354" t="s">
        <v>395</v>
      </c>
      <c r="D102" s="355" t="s">
        <v>396</v>
      </c>
      <c r="E102" s="354" t="s">
        <v>464</v>
      </c>
      <c r="F102" s="355" t="s">
        <v>465</v>
      </c>
      <c r="G102" s="354" t="s">
        <v>668</v>
      </c>
      <c r="H102" s="354" t="s">
        <v>669</v>
      </c>
      <c r="I102" s="356">
        <v>1537.9391626394615</v>
      </c>
      <c r="J102" s="356">
        <v>21</v>
      </c>
      <c r="K102" s="357">
        <v>32296.629951673538</v>
      </c>
    </row>
    <row r="103" spans="1:11" ht="14.4" customHeight="1" x14ac:dyDescent="0.3">
      <c r="A103" s="352" t="s">
        <v>387</v>
      </c>
      <c r="B103" s="353" t="s">
        <v>389</v>
      </c>
      <c r="C103" s="354" t="s">
        <v>395</v>
      </c>
      <c r="D103" s="355" t="s">
        <v>396</v>
      </c>
      <c r="E103" s="354" t="s">
        <v>464</v>
      </c>
      <c r="F103" s="355" t="s">
        <v>465</v>
      </c>
      <c r="G103" s="354" t="s">
        <v>670</v>
      </c>
      <c r="H103" s="354" t="s">
        <v>671</v>
      </c>
      <c r="I103" s="356">
        <v>259.42333333333318</v>
      </c>
      <c r="J103" s="356">
        <v>40</v>
      </c>
      <c r="K103" s="357">
        <v>10551.399999999987</v>
      </c>
    </row>
    <row r="104" spans="1:11" ht="14.4" customHeight="1" x14ac:dyDescent="0.3">
      <c r="A104" s="352" t="s">
        <v>387</v>
      </c>
      <c r="B104" s="353" t="s">
        <v>389</v>
      </c>
      <c r="C104" s="354" t="s">
        <v>395</v>
      </c>
      <c r="D104" s="355" t="s">
        <v>396</v>
      </c>
      <c r="E104" s="354" t="s">
        <v>464</v>
      </c>
      <c r="F104" s="355" t="s">
        <v>465</v>
      </c>
      <c r="G104" s="354" t="s">
        <v>672</v>
      </c>
      <c r="H104" s="354" t="s">
        <v>673</v>
      </c>
      <c r="I104" s="356">
        <v>1537.91</v>
      </c>
      <c r="J104" s="356">
        <v>1</v>
      </c>
      <c r="K104" s="357">
        <v>1537.91</v>
      </c>
    </row>
    <row r="105" spans="1:11" ht="14.4" customHeight="1" x14ac:dyDescent="0.3">
      <c r="A105" s="352" t="s">
        <v>387</v>
      </c>
      <c r="B105" s="353" t="s">
        <v>389</v>
      </c>
      <c r="C105" s="354" t="s">
        <v>395</v>
      </c>
      <c r="D105" s="355" t="s">
        <v>396</v>
      </c>
      <c r="E105" s="354" t="s">
        <v>464</v>
      </c>
      <c r="F105" s="355" t="s">
        <v>465</v>
      </c>
      <c r="G105" s="354" t="s">
        <v>674</v>
      </c>
      <c r="H105" s="354" t="s">
        <v>675</v>
      </c>
      <c r="I105" s="356">
        <v>726</v>
      </c>
      <c r="J105" s="356">
        <v>5</v>
      </c>
      <c r="K105" s="357">
        <v>3630</v>
      </c>
    </row>
    <row r="106" spans="1:11" ht="14.4" customHeight="1" x14ac:dyDescent="0.3">
      <c r="A106" s="352" t="s">
        <v>387</v>
      </c>
      <c r="B106" s="353" t="s">
        <v>389</v>
      </c>
      <c r="C106" s="354" t="s">
        <v>395</v>
      </c>
      <c r="D106" s="355" t="s">
        <v>396</v>
      </c>
      <c r="E106" s="354" t="s">
        <v>464</v>
      </c>
      <c r="F106" s="355" t="s">
        <v>465</v>
      </c>
      <c r="G106" s="354" t="s">
        <v>676</v>
      </c>
      <c r="H106" s="354" t="s">
        <v>677</v>
      </c>
      <c r="I106" s="356">
        <v>555.27</v>
      </c>
      <c r="J106" s="356">
        <v>4</v>
      </c>
      <c r="K106" s="357">
        <v>2221.08</v>
      </c>
    </row>
    <row r="107" spans="1:11" ht="14.4" customHeight="1" x14ac:dyDescent="0.3">
      <c r="A107" s="352" t="s">
        <v>387</v>
      </c>
      <c r="B107" s="353" t="s">
        <v>389</v>
      </c>
      <c r="C107" s="354" t="s">
        <v>395</v>
      </c>
      <c r="D107" s="355" t="s">
        <v>396</v>
      </c>
      <c r="E107" s="354" t="s">
        <v>464</v>
      </c>
      <c r="F107" s="355" t="s">
        <v>465</v>
      </c>
      <c r="G107" s="354" t="s">
        <v>678</v>
      </c>
      <c r="H107" s="354" t="s">
        <v>679</v>
      </c>
      <c r="I107" s="356">
        <v>2.3699999999999999E-2</v>
      </c>
      <c r="J107" s="356">
        <v>6000</v>
      </c>
      <c r="K107" s="357">
        <v>142.19999999999999</v>
      </c>
    </row>
    <row r="108" spans="1:11" ht="14.4" customHeight="1" x14ac:dyDescent="0.3">
      <c r="A108" s="352" t="s">
        <v>387</v>
      </c>
      <c r="B108" s="353" t="s">
        <v>389</v>
      </c>
      <c r="C108" s="354" t="s">
        <v>395</v>
      </c>
      <c r="D108" s="355" t="s">
        <v>396</v>
      </c>
      <c r="E108" s="354" t="s">
        <v>464</v>
      </c>
      <c r="F108" s="355" t="s">
        <v>465</v>
      </c>
      <c r="G108" s="354" t="s">
        <v>680</v>
      </c>
      <c r="H108" s="354" t="s">
        <v>681</v>
      </c>
      <c r="I108" s="356">
        <v>18171.512693681041</v>
      </c>
      <c r="J108" s="356">
        <v>14</v>
      </c>
      <c r="K108" s="357">
        <v>255685.12848625879</v>
      </c>
    </row>
    <row r="109" spans="1:11" ht="14.4" customHeight="1" x14ac:dyDescent="0.3">
      <c r="A109" s="352" t="s">
        <v>387</v>
      </c>
      <c r="B109" s="353" t="s">
        <v>389</v>
      </c>
      <c r="C109" s="354" t="s">
        <v>395</v>
      </c>
      <c r="D109" s="355" t="s">
        <v>396</v>
      </c>
      <c r="E109" s="354" t="s">
        <v>464</v>
      </c>
      <c r="F109" s="355" t="s">
        <v>465</v>
      </c>
      <c r="G109" s="354" t="s">
        <v>682</v>
      </c>
      <c r="H109" s="354" t="s">
        <v>683</v>
      </c>
      <c r="I109" s="356">
        <v>90205.5</v>
      </c>
      <c r="J109" s="356">
        <v>1</v>
      </c>
      <c r="K109" s="357">
        <v>90205.5</v>
      </c>
    </row>
    <row r="110" spans="1:11" ht="14.4" customHeight="1" x14ac:dyDescent="0.3">
      <c r="A110" s="352" t="s">
        <v>387</v>
      </c>
      <c r="B110" s="353" t="s">
        <v>389</v>
      </c>
      <c r="C110" s="354" t="s">
        <v>395</v>
      </c>
      <c r="D110" s="355" t="s">
        <v>396</v>
      </c>
      <c r="E110" s="354" t="s">
        <v>464</v>
      </c>
      <c r="F110" s="355" t="s">
        <v>465</v>
      </c>
      <c r="G110" s="354" t="s">
        <v>684</v>
      </c>
      <c r="H110" s="354" t="s">
        <v>685</v>
      </c>
      <c r="I110" s="356">
        <v>1936</v>
      </c>
      <c r="J110" s="356">
        <v>1</v>
      </c>
      <c r="K110" s="357">
        <v>1936</v>
      </c>
    </row>
    <row r="111" spans="1:11" ht="14.4" customHeight="1" x14ac:dyDescent="0.3">
      <c r="A111" s="352" t="s">
        <v>387</v>
      </c>
      <c r="B111" s="353" t="s">
        <v>389</v>
      </c>
      <c r="C111" s="354" t="s">
        <v>395</v>
      </c>
      <c r="D111" s="355" t="s">
        <v>396</v>
      </c>
      <c r="E111" s="354" t="s">
        <v>464</v>
      </c>
      <c r="F111" s="355" t="s">
        <v>465</v>
      </c>
      <c r="G111" s="354" t="s">
        <v>686</v>
      </c>
      <c r="H111" s="354" t="s">
        <v>687</v>
      </c>
      <c r="I111" s="356">
        <v>1936</v>
      </c>
      <c r="J111" s="356">
        <v>1</v>
      </c>
      <c r="K111" s="357">
        <v>1936</v>
      </c>
    </row>
    <row r="112" spans="1:11" ht="14.4" customHeight="1" x14ac:dyDescent="0.3">
      <c r="A112" s="352" t="s">
        <v>387</v>
      </c>
      <c r="B112" s="353" t="s">
        <v>389</v>
      </c>
      <c r="C112" s="354" t="s">
        <v>395</v>
      </c>
      <c r="D112" s="355" t="s">
        <v>396</v>
      </c>
      <c r="E112" s="354" t="s">
        <v>464</v>
      </c>
      <c r="F112" s="355" t="s">
        <v>465</v>
      </c>
      <c r="G112" s="354" t="s">
        <v>688</v>
      </c>
      <c r="H112" s="354" t="s">
        <v>689</v>
      </c>
      <c r="I112" s="356">
        <v>2662</v>
      </c>
      <c r="J112" s="356">
        <v>2</v>
      </c>
      <c r="K112" s="357">
        <v>5324</v>
      </c>
    </row>
    <row r="113" spans="1:11" ht="14.4" customHeight="1" x14ac:dyDescent="0.3">
      <c r="A113" s="352" t="s">
        <v>387</v>
      </c>
      <c r="B113" s="353" t="s">
        <v>389</v>
      </c>
      <c r="C113" s="354" t="s">
        <v>395</v>
      </c>
      <c r="D113" s="355" t="s">
        <v>396</v>
      </c>
      <c r="E113" s="354" t="s">
        <v>464</v>
      </c>
      <c r="F113" s="355" t="s">
        <v>465</v>
      </c>
      <c r="G113" s="354" t="s">
        <v>690</v>
      </c>
      <c r="H113" s="354" t="s">
        <v>691</v>
      </c>
      <c r="I113" s="356">
        <v>8494.2000000000007</v>
      </c>
      <c r="J113" s="356">
        <v>6</v>
      </c>
      <c r="K113" s="357">
        <v>50965.200000000004</v>
      </c>
    </row>
    <row r="114" spans="1:11" ht="14.4" customHeight="1" x14ac:dyDescent="0.3">
      <c r="A114" s="352" t="s">
        <v>387</v>
      </c>
      <c r="B114" s="353" t="s">
        <v>389</v>
      </c>
      <c r="C114" s="354" t="s">
        <v>395</v>
      </c>
      <c r="D114" s="355" t="s">
        <v>396</v>
      </c>
      <c r="E114" s="354" t="s">
        <v>464</v>
      </c>
      <c r="F114" s="355" t="s">
        <v>465</v>
      </c>
      <c r="G114" s="354" t="s">
        <v>692</v>
      </c>
      <c r="H114" s="354" t="s">
        <v>693</v>
      </c>
      <c r="I114" s="356">
        <v>2235.2331537580667</v>
      </c>
      <c r="J114" s="356">
        <v>8</v>
      </c>
      <c r="K114" s="357">
        <v>17881.865374392197</v>
      </c>
    </row>
    <row r="115" spans="1:11" ht="14.4" customHeight="1" x14ac:dyDescent="0.3">
      <c r="A115" s="352" t="s">
        <v>387</v>
      </c>
      <c r="B115" s="353" t="s">
        <v>389</v>
      </c>
      <c r="C115" s="354" t="s">
        <v>395</v>
      </c>
      <c r="D115" s="355" t="s">
        <v>396</v>
      </c>
      <c r="E115" s="354" t="s">
        <v>464</v>
      </c>
      <c r="F115" s="355" t="s">
        <v>465</v>
      </c>
      <c r="G115" s="354" t="s">
        <v>694</v>
      </c>
      <c r="H115" s="354" t="s">
        <v>695</v>
      </c>
      <c r="I115" s="356">
        <v>6468.6703235754867</v>
      </c>
      <c r="J115" s="356">
        <v>43</v>
      </c>
      <c r="K115" s="357">
        <v>278179.3870608969</v>
      </c>
    </row>
    <row r="116" spans="1:11" ht="14.4" customHeight="1" x14ac:dyDescent="0.3">
      <c r="A116" s="352" t="s">
        <v>387</v>
      </c>
      <c r="B116" s="353" t="s">
        <v>389</v>
      </c>
      <c r="C116" s="354" t="s">
        <v>395</v>
      </c>
      <c r="D116" s="355" t="s">
        <v>396</v>
      </c>
      <c r="E116" s="354" t="s">
        <v>464</v>
      </c>
      <c r="F116" s="355" t="s">
        <v>465</v>
      </c>
      <c r="G116" s="354" t="s">
        <v>696</v>
      </c>
      <c r="H116" s="354" t="s">
        <v>697</v>
      </c>
      <c r="I116" s="356">
        <v>6467.8575950186842</v>
      </c>
      <c r="J116" s="356">
        <v>51</v>
      </c>
      <c r="K116" s="357">
        <v>330022.78706089687</v>
      </c>
    </row>
    <row r="117" spans="1:11" ht="14.4" customHeight="1" x14ac:dyDescent="0.3">
      <c r="A117" s="352" t="s">
        <v>387</v>
      </c>
      <c r="B117" s="353" t="s">
        <v>389</v>
      </c>
      <c r="C117" s="354" t="s">
        <v>395</v>
      </c>
      <c r="D117" s="355" t="s">
        <v>396</v>
      </c>
      <c r="E117" s="354" t="s">
        <v>464</v>
      </c>
      <c r="F117" s="355" t="s">
        <v>465</v>
      </c>
      <c r="G117" s="354" t="s">
        <v>698</v>
      </c>
      <c r="H117" s="354" t="s">
        <v>699</v>
      </c>
      <c r="I117" s="356">
        <v>7806.25</v>
      </c>
      <c r="J117" s="356">
        <v>2</v>
      </c>
      <c r="K117" s="357">
        <v>15612.5</v>
      </c>
    </row>
    <row r="118" spans="1:11" ht="14.4" customHeight="1" x14ac:dyDescent="0.3">
      <c r="A118" s="352" t="s">
        <v>387</v>
      </c>
      <c r="B118" s="353" t="s">
        <v>389</v>
      </c>
      <c r="C118" s="354" t="s">
        <v>395</v>
      </c>
      <c r="D118" s="355" t="s">
        <v>396</v>
      </c>
      <c r="E118" s="354" t="s">
        <v>464</v>
      </c>
      <c r="F118" s="355" t="s">
        <v>465</v>
      </c>
      <c r="G118" s="354" t="s">
        <v>700</v>
      </c>
      <c r="H118" s="354" t="s">
        <v>701</v>
      </c>
      <c r="I118" s="356">
        <v>3335.2198234963253</v>
      </c>
      <c r="J118" s="356">
        <v>2</v>
      </c>
      <c r="K118" s="357">
        <v>6670.4396469926505</v>
      </c>
    </row>
    <row r="119" spans="1:11" ht="14.4" customHeight="1" x14ac:dyDescent="0.3">
      <c r="A119" s="352" t="s">
        <v>387</v>
      </c>
      <c r="B119" s="353" t="s">
        <v>389</v>
      </c>
      <c r="C119" s="354" t="s">
        <v>395</v>
      </c>
      <c r="D119" s="355" t="s">
        <v>396</v>
      </c>
      <c r="E119" s="354" t="s">
        <v>464</v>
      </c>
      <c r="F119" s="355" t="s">
        <v>465</v>
      </c>
      <c r="G119" s="354" t="s">
        <v>702</v>
      </c>
      <c r="H119" s="354" t="s">
        <v>703</v>
      </c>
      <c r="I119" s="356">
        <v>29983.8</v>
      </c>
      <c r="J119" s="356">
        <v>9</v>
      </c>
      <c r="K119" s="357">
        <v>269854.19999999995</v>
      </c>
    </row>
    <row r="120" spans="1:11" ht="14.4" customHeight="1" x14ac:dyDescent="0.3">
      <c r="A120" s="352" t="s">
        <v>387</v>
      </c>
      <c r="B120" s="353" t="s">
        <v>389</v>
      </c>
      <c r="C120" s="354" t="s">
        <v>395</v>
      </c>
      <c r="D120" s="355" t="s">
        <v>396</v>
      </c>
      <c r="E120" s="354" t="s">
        <v>464</v>
      </c>
      <c r="F120" s="355" t="s">
        <v>465</v>
      </c>
      <c r="G120" s="354" t="s">
        <v>704</v>
      </c>
      <c r="H120" s="354" t="s">
        <v>705</v>
      </c>
      <c r="I120" s="356">
        <v>58061.85</v>
      </c>
      <c r="J120" s="356">
        <v>9</v>
      </c>
      <c r="K120" s="357">
        <v>522556.64999999997</v>
      </c>
    </row>
    <row r="121" spans="1:11" ht="14.4" customHeight="1" x14ac:dyDescent="0.3">
      <c r="A121" s="352" t="s">
        <v>387</v>
      </c>
      <c r="B121" s="353" t="s">
        <v>389</v>
      </c>
      <c r="C121" s="354" t="s">
        <v>395</v>
      </c>
      <c r="D121" s="355" t="s">
        <v>396</v>
      </c>
      <c r="E121" s="354" t="s">
        <v>464</v>
      </c>
      <c r="F121" s="355" t="s">
        <v>465</v>
      </c>
      <c r="G121" s="354" t="s">
        <v>706</v>
      </c>
      <c r="H121" s="354" t="s">
        <v>707</v>
      </c>
      <c r="I121" s="356">
        <v>7474.17</v>
      </c>
      <c r="J121" s="356">
        <v>1</v>
      </c>
      <c r="K121" s="357">
        <v>7474.17</v>
      </c>
    </row>
    <row r="122" spans="1:11" ht="14.4" customHeight="1" x14ac:dyDescent="0.3">
      <c r="A122" s="352" t="s">
        <v>387</v>
      </c>
      <c r="B122" s="353" t="s">
        <v>389</v>
      </c>
      <c r="C122" s="354" t="s">
        <v>395</v>
      </c>
      <c r="D122" s="355" t="s">
        <v>396</v>
      </c>
      <c r="E122" s="354" t="s">
        <v>464</v>
      </c>
      <c r="F122" s="355" t="s">
        <v>465</v>
      </c>
      <c r="G122" s="354" t="s">
        <v>708</v>
      </c>
      <c r="H122" s="354" t="s">
        <v>709</v>
      </c>
      <c r="I122" s="356">
        <v>7986</v>
      </c>
      <c r="J122" s="356">
        <v>37</v>
      </c>
      <c r="K122" s="357">
        <v>295482</v>
      </c>
    </row>
    <row r="123" spans="1:11" ht="14.4" customHeight="1" x14ac:dyDescent="0.3">
      <c r="A123" s="352" t="s">
        <v>387</v>
      </c>
      <c r="B123" s="353" t="s">
        <v>389</v>
      </c>
      <c r="C123" s="354" t="s">
        <v>395</v>
      </c>
      <c r="D123" s="355" t="s">
        <v>396</v>
      </c>
      <c r="E123" s="354" t="s">
        <v>464</v>
      </c>
      <c r="F123" s="355" t="s">
        <v>465</v>
      </c>
      <c r="G123" s="354" t="s">
        <v>710</v>
      </c>
      <c r="H123" s="354" t="s">
        <v>711</v>
      </c>
      <c r="I123" s="356">
        <v>7502</v>
      </c>
      <c r="J123" s="356">
        <v>28</v>
      </c>
      <c r="K123" s="357">
        <v>210056</v>
      </c>
    </row>
    <row r="124" spans="1:11" ht="14.4" customHeight="1" x14ac:dyDescent="0.3">
      <c r="A124" s="352" t="s">
        <v>387</v>
      </c>
      <c r="B124" s="353" t="s">
        <v>389</v>
      </c>
      <c r="C124" s="354" t="s">
        <v>395</v>
      </c>
      <c r="D124" s="355" t="s">
        <v>396</v>
      </c>
      <c r="E124" s="354" t="s">
        <v>464</v>
      </c>
      <c r="F124" s="355" t="s">
        <v>465</v>
      </c>
      <c r="G124" s="354" t="s">
        <v>712</v>
      </c>
      <c r="H124" s="354" t="s">
        <v>713</v>
      </c>
      <c r="I124" s="356">
        <v>8655.5294854373406</v>
      </c>
      <c r="J124" s="356">
        <v>1</v>
      </c>
      <c r="K124" s="357">
        <v>8655.5294854373406</v>
      </c>
    </row>
    <row r="125" spans="1:11" ht="14.4" customHeight="1" x14ac:dyDescent="0.3">
      <c r="A125" s="352" t="s">
        <v>387</v>
      </c>
      <c r="B125" s="353" t="s">
        <v>389</v>
      </c>
      <c r="C125" s="354" t="s">
        <v>395</v>
      </c>
      <c r="D125" s="355" t="s">
        <v>396</v>
      </c>
      <c r="E125" s="354" t="s">
        <v>464</v>
      </c>
      <c r="F125" s="355" t="s">
        <v>465</v>
      </c>
      <c r="G125" s="354" t="s">
        <v>714</v>
      </c>
      <c r="H125" s="354" t="s">
        <v>715</v>
      </c>
      <c r="I125" s="356">
        <v>28057.47</v>
      </c>
      <c r="J125" s="356">
        <v>1</v>
      </c>
      <c r="K125" s="357">
        <v>28057.47</v>
      </c>
    </row>
    <row r="126" spans="1:11" ht="14.4" customHeight="1" x14ac:dyDescent="0.3">
      <c r="A126" s="352" t="s">
        <v>387</v>
      </c>
      <c r="B126" s="353" t="s">
        <v>389</v>
      </c>
      <c r="C126" s="354" t="s">
        <v>395</v>
      </c>
      <c r="D126" s="355" t="s">
        <v>396</v>
      </c>
      <c r="E126" s="354" t="s">
        <v>464</v>
      </c>
      <c r="F126" s="355" t="s">
        <v>465</v>
      </c>
      <c r="G126" s="354" t="s">
        <v>716</v>
      </c>
      <c r="H126" s="354" t="s">
        <v>717</v>
      </c>
      <c r="I126" s="356">
        <v>726</v>
      </c>
      <c r="J126" s="356">
        <v>1</v>
      </c>
      <c r="K126" s="357">
        <v>726</v>
      </c>
    </row>
    <row r="127" spans="1:11" ht="14.4" customHeight="1" x14ac:dyDescent="0.3">
      <c r="A127" s="352" t="s">
        <v>387</v>
      </c>
      <c r="B127" s="353" t="s">
        <v>389</v>
      </c>
      <c r="C127" s="354" t="s">
        <v>395</v>
      </c>
      <c r="D127" s="355" t="s">
        <v>396</v>
      </c>
      <c r="E127" s="354" t="s">
        <v>464</v>
      </c>
      <c r="F127" s="355" t="s">
        <v>465</v>
      </c>
      <c r="G127" s="354" t="s">
        <v>718</v>
      </c>
      <c r="H127" s="354" t="s">
        <v>719</v>
      </c>
      <c r="I127" s="356">
        <v>2862.8595128028301</v>
      </c>
      <c r="J127" s="356">
        <v>2</v>
      </c>
      <c r="K127" s="357">
        <v>5725.7190256056601</v>
      </c>
    </row>
    <row r="128" spans="1:11" ht="14.4" customHeight="1" x14ac:dyDescent="0.3">
      <c r="A128" s="352" t="s">
        <v>387</v>
      </c>
      <c r="B128" s="353" t="s">
        <v>389</v>
      </c>
      <c r="C128" s="354" t="s">
        <v>395</v>
      </c>
      <c r="D128" s="355" t="s">
        <v>396</v>
      </c>
      <c r="E128" s="354" t="s">
        <v>464</v>
      </c>
      <c r="F128" s="355" t="s">
        <v>465</v>
      </c>
      <c r="G128" s="354" t="s">
        <v>720</v>
      </c>
      <c r="H128" s="354" t="s">
        <v>721</v>
      </c>
      <c r="I128" s="356">
        <v>28422.9</v>
      </c>
      <c r="J128" s="356">
        <v>1</v>
      </c>
      <c r="K128" s="357">
        <v>28422.9</v>
      </c>
    </row>
    <row r="129" spans="1:11" ht="14.4" customHeight="1" x14ac:dyDescent="0.3">
      <c r="A129" s="352" t="s">
        <v>387</v>
      </c>
      <c r="B129" s="353" t="s">
        <v>389</v>
      </c>
      <c r="C129" s="354" t="s">
        <v>395</v>
      </c>
      <c r="D129" s="355" t="s">
        <v>396</v>
      </c>
      <c r="E129" s="354" t="s">
        <v>464</v>
      </c>
      <c r="F129" s="355" t="s">
        <v>465</v>
      </c>
      <c r="G129" s="354" t="s">
        <v>722</v>
      </c>
      <c r="H129" s="354" t="s">
        <v>723</v>
      </c>
      <c r="I129" s="356">
        <v>8702.32</v>
      </c>
      <c r="J129" s="356">
        <v>1</v>
      </c>
      <c r="K129" s="357">
        <v>8702.32</v>
      </c>
    </row>
    <row r="130" spans="1:11" ht="14.4" customHeight="1" x14ac:dyDescent="0.3">
      <c r="A130" s="352" t="s">
        <v>387</v>
      </c>
      <c r="B130" s="353" t="s">
        <v>389</v>
      </c>
      <c r="C130" s="354" t="s">
        <v>395</v>
      </c>
      <c r="D130" s="355" t="s">
        <v>396</v>
      </c>
      <c r="E130" s="354" t="s">
        <v>464</v>
      </c>
      <c r="F130" s="355" t="s">
        <v>465</v>
      </c>
      <c r="G130" s="354" t="s">
        <v>724</v>
      </c>
      <c r="H130" s="354" t="s">
        <v>725</v>
      </c>
      <c r="I130" s="356">
        <v>1160.8699999999999</v>
      </c>
      <c r="J130" s="356">
        <v>1</v>
      </c>
      <c r="K130" s="357">
        <v>1160.8699999999999</v>
      </c>
    </row>
    <row r="131" spans="1:11" ht="14.4" customHeight="1" x14ac:dyDescent="0.3">
      <c r="A131" s="352" t="s">
        <v>387</v>
      </c>
      <c r="B131" s="353" t="s">
        <v>389</v>
      </c>
      <c r="C131" s="354" t="s">
        <v>395</v>
      </c>
      <c r="D131" s="355" t="s">
        <v>396</v>
      </c>
      <c r="E131" s="354" t="s">
        <v>464</v>
      </c>
      <c r="F131" s="355" t="s">
        <v>465</v>
      </c>
      <c r="G131" s="354" t="s">
        <v>726</v>
      </c>
      <c r="H131" s="354" t="s">
        <v>727</v>
      </c>
      <c r="I131" s="356">
        <v>18896.57</v>
      </c>
      <c r="J131" s="356">
        <v>2</v>
      </c>
      <c r="K131" s="357">
        <v>37793.14</v>
      </c>
    </row>
    <row r="132" spans="1:11" ht="14.4" customHeight="1" x14ac:dyDescent="0.3">
      <c r="A132" s="352" t="s">
        <v>387</v>
      </c>
      <c r="B132" s="353" t="s">
        <v>389</v>
      </c>
      <c r="C132" s="354" t="s">
        <v>395</v>
      </c>
      <c r="D132" s="355" t="s">
        <v>396</v>
      </c>
      <c r="E132" s="354" t="s">
        <v>464</v>
      </c>
      <c r="F132" s="355" t="s">
        <v>465</v>
      </c>
      <c r="G132" s="354" t="s">
        <v>728</v>
      </c>
      <c r="H132" s="354" t="s">
        <v>729</v>
      </c>
      <c r="I132" s="356">
        <v>3335.2198705196479</v>
      </c>
      <c r="J132" s="356">
        <v>6</v>
      </c>
      <c r="K132" s="357">
        <v>20011.31924522615</v>
      </c>
    </row>
    <row r="133" spans="1:11" ht="14.4" customHeight="1" x14ac:dyDescent="0.3">
      <c r="A133" s="352" t="s">
        <v>387</v>
      </c>
      <c r="B133" s="353" t="s">
        <v>389</v>
      </c>
      <c r="C133" s="354" t="s">
        <v>395</v>
      </c>
      <c r="D133" s="355" t="s">
        <v>396</v>
      </c>
      <c r="E133" s="354" t="s">
        <v>464</v>
      </c>
      <c r="F133" s="355" t="s">
        <v>465</v>
      </c>
      <c r="G133" s="354" t="s">
        <v>730</v>
      </c>
      <c r="H133" s="354" t="s">
        <v>731</v>
      </c>
      <c r="I133" s="356">
        <v>3334.9899705182374</v>
      </c>
      <c r="J133" s="356">
        <v>6</v>
      </c>
      <c r="K133" s="357">
        <v>20009.93984522306</v>
      </c>
    </row>
    <row r="134" spans="1:11" ht="14.4" customHeight="1" x14ac:dyDescent="0.3">
      <c r="A134" s="352" t="s">
        <v>387</v>
      </c>
      <c r="B134" s="353" t="s">
        <v>389</v>
      </c>
      <c r="C134" s="354" t="s">
        <v>395</v>
      </c>
      <c r="D134" s="355" t="s">
        <v>396</v>
      </c>
      <c r="E134" s="354" t="s">
        <v>464</v>
      </c>
      <c r="F134" s="355" t="s">
        <v>465</v>
      </c>
      <c r="G134" s="354" t="s">
        <v>732</v>
      </c>
      <c r="H134" s="354" t="s">
        <v>733</v>
      </c>
      <c r="I134" s="356">
        <v>3335.2199284758099</v>
      </c>
      <c r="J134" s="356">
        <v>6</v>
      </c>
      <c r="K134" s="357">
        <v>20011.31970887545</v>
      </c>
    </row>
    <row r="135" spans="1:11" ht="14.4" customHeight="1" x14ac:dyDescent="0.3">
      <c r="A135" s="352" t="s">
        <v>387</v>
      </c>
      <c r="B135" s="353" t="s">
        <v>389</v>
      </c>
      <c r="C135" s="354" t="s">
        <v>395</v>
      </c>
      <c r="D135" s="355" t="s">
        <v>396</v>
      </c>
      <c r="E135" s="354" t="s">
        <v>464</v>
      </c>
      <c r="F135" s="355" t="s">
        <v>465</v>
      </c>
      <c r="G135" s="354" t="s">
        <v>734</v>
      </c>
      <c r="H135" s="354" t="s">
        <v>735</v>
      </c>
      <c r="I135" s="356">
        <v>1694</v>
      </c>
      <c r="J135" s="356">
        <v>3</v>
      </c>
      <c r="K135" s="357">
        <v>5082</v>
      </c>
    </row>
    <row r="136" spans="1:11" ht="14.4" customHeight="1" x14ac:dyDescent="0.3">
      <c r="A136" s="352" t="s">
        <v>387</v>
      </c>
      <c r="B136" s="353" t="s">
        <v>389</v>
      </c>
      <c r="C136" s="354" t="s">
        <v>395</v>
      </c>
      <c r="D136" s="355" t="s">
        <v>396</v>
      </c>
      <c r="E136" s="354" t="s">
        <v>464</v>
      </c>
      <c r="F136" s="355" t="s">
        <v>465</v>
      </c>
      <c r="G136" s="354" t="s">
        <v>736</v>
      </c>
      <c r="H136" s="354" t="s">
        <v>737</v>
      </c>
      <c r="I136" s="356">
        <v>11738.21</v>
      </c>
      <c r="J136" s="356">
        <v>1</v>
      </c>
      <c r="K136" s="357">
        <v>11738.21</v>
      </c>
    </row>
    <row r="137" spans="1:11" ht="14.4" customHeight="1" x14ac:dyDescent="0.3">
      <c r="A137" s="352" t="s">
        <v>387</v>
      </c>
      <c r="B137" s="353" t="s">
        <v>389</v>
      </c>
      <c r="C137" s="354" t="s">
        <v>395</v>
      </c>
      <c r="D137" s="355" t="s">
        <v>396</v>
      </c>
      <c r="E137" s="354" t="s">
        <v>464</v>
      </c>
      <c r="F137" s="355" t="s">
        <v>465</v>
      </c>
      <c r="G137" s="354" t="s">
        <v>738</v>
      </c>
      <c r="H137" s="354" t="s">
        <v>739</v>
      </c>
      <c r="I137" s="356">
        <v>2681.4806176566999</v>
      </c>
      <c r="J137" s="356">
        <v>1</v>
      </c>
      <c r="K137" s="357">
        <v>2681.4806176566999</v>
      </c>
    </row>
    <row r="138" spans="1:11" ht="14.4" customHeight="1" x14ac:dyDescent="0.3">
      <c r="A138" s="352" t="s">
        <v>387</v>
      </c>
      <c r="B138" s="353" t="s">
        <v>389</v>
      </c>
      <c r="C138" s="354" t="s">
        <v>395</v>
      </c>
      <c r="D138" s="355" t="s">
        <v>396</v>
      </c>
      <c r="E138" s="354" t="s">
        <v>464</v>
      </c>
      <c r="F138" s="355" t="s">
        <v>465</v>
      </c>
      <c r="G138" s="354" t="s">
        <v>740</v>
      </c>
      <c r="H138" s="354" t="s">
        <v>741</v>
      </c>
      <c r="I138" s="356">
        <v>2381.52</v>
      </c>
      <c r="J138" s="356">
        <v>1</v>
      </c>
      <c r="K138" s="357">
        <v>2381.52</v>
      </c>
    </row>
    <row r="139" spans="1:11" ht="14.4" customHeight="1" x14ac:dyDescent="0.3">
      <c r="A139" s="352" t="s">
        <v>387</v>
      </c>
      <c r="B139" s="353" t="s">
        <v>389</v>
      </c>
      <c r="C139" s="354" t="s">
        <v>395</v>
      </c>
      <c r="D139" s="355" t="s">
        <v>396</v>
      </c>
      <c r="E139" s="354" t="s">
        <v>464</v>
      </c>
      <c r="F139" s="355" t="s">
        <v>465</v>
      </c>
      <c r="G139" s="354" t="s">
        <v>742</v>
      </c>
      <c r="H139" s="354" t="s">
        <v>743</v>
      </c>
      <c r="I139" s="356">
        <v>10708.5</v>
      </c>
      <c r="J139" s="356">
        <v>1</v>
      </c>
      <c r="K139" s="357">
        <v>10708.5</v>
      </c>
    </row>
    <row r="140" spans="1:11" ht="14.4" customHeight="1" x14ac:dyDescent="0.3">
      <c r="A140" s="352" t="s">
        <v>387</v>
      </c>
      <c r="B140" s="353" t="s">
        <v>389</v>
      </c>
      <c r="C140" s="354" t="s">
        <v>395</v>
      </c>
      <c r="D140" s="355" t="s">
        <v>396</v>
      </c>
      <c r="E140" s="354" t="s">
        <v>464</v>
      </c>
      <c r="F140" s="355" t="s">
        <v>465</v>
      </c>
      <c r="G140" s="354" t="s">
        <v>744</v>
      </c>
      <c r="H140" s="354" t="s">
        <v>745</v>
      </c>
      <c r="I140" s="356">
        <v>1538.39</v>
      </c>
      <c r="J140" s="356">
        <v>1</v>
      </c>
      <c r="K140" s="357">
        <v>1538.39</v>
      </c>
    </row>
    <row r="141" spans="1:11" ht="14.4" customHeight="1" x14ac:dyDescent="0.3">
      <c r="A141" s="352" t="s">
        <v>387</v>
      </c>
      <c r="B141" s="353" t="s">
        <v>389</v>
      </c>
      <c r="C141" s="354" t="s">
        <v>395</v>
      </c>
      <c r="D141" s="355" t="s">
        <v>396</v>
      </c>
      <c r="E141" s="354" t="s">
        <v>464</v>
      </c>
      <c r="F141" s="355" t="s">
        <v>465</v>
      </c>
      <c r="G141" s="354" t="s">
        <v>746</v>
      </c>
      <c r="H141" s="354" t="s">
        <v>747</v>
      </c>
      <c r="I141" s="356">
        <v>28436.6297991266</v>
      </c>
      <c r="J141" s="356">
        <v>1</v>
      </c>
      <c r="K141" s="357">
        <v>28436.6297991266</v>
      </c>
    </row>
    <row r="142" spans="1:11" ht="14.4" customHeight="1" x14ac:dyDescent="0.3">
      <c r="A142" s="352" t="s">
        <v>387</v>
      </c>
      <c r="B142" s="353" t="s">
        <v>389</v>
      </c>
      <c r="C142" s="354" t="s">
        <v>395</v>
      </c>
      <c r="D142" s="355" t="s">
        <v>396</v>
      </c>
      <c r="E142" s="354" t="s">
        <v>464</v>
      </c>
      <c r="F142" s="355" t="s">
        <v>465</v>
      </c>
      <c r="G142" s="354" t="s">
        <v>748</v>
      </c>
      <c r="H142" s="354" t="s">
        <v>749</v>
      </c>
      <c r="I142" s="356">
        <v>6037.9</v>
      </c>
      <c r="J142" s="356">
        <v>8</v>
      </c>
      <c r="K142" s="357">
        <v>48303.199999999997</v>
      </c>
    </row>
    <row r="143" spans="1:11" ht="14.4" customHeight="1" x14ac:dyDescent="0.3">
      <c r="A143" s="352" t="s">
        <v>387</v>
      </c>
      <c r="B143" s="353" t="s">
        <v>389</v>
      </c>
      <c r="C143" s="354" t="s">
        <v>395</v>
      </c>
      <c r="D143" s="355" t="s">
        <v>396</v>
      </c>
      <c r="E143" s="354" t="s">
        <v>464</v>
      </c>
      <c r="F143" s="355" t="s">
        <v>465</v>
      </c>
      <c r="G143" s="354" t="s">
        <v>750</v>
      </c>
      <c r="H143" s="354" t="s">
        <v>751</v>
      </c>
      <c r="I143" s="356">
        <v>6480.6109303837693</v>
      </c>
      <c r="J143" s="356">
        <v>31</v>
      </c>
      <c r="K143" s="357">
        <v>203671.31097439429</v>
      </c>
    </row>
    <row r="144" spans="1:11" ht="14.4" customHeight="1" x14ac:dyDescent="0.3">
      <c r="A144" s="352" t="s">
        <v>387</v>
      </c>
      <c r="B144" s="353" t="s">
        <v>389</v>
      </c>
      <c r="C144" s="354" t="s">
        <v>395</v>
      </c>
      <c r="D144" s="355" t="s">
        <v>396</v>
      </c>
      <c r="E144" s="354" t="s">
        <v>464</v>
      </c>
      <c r="F144" s="355" t="s">
        <v>465</v>
      </c>
      <c r="G144" s="354" t="s">
        <v>752</v>
      </c>
      <c r="H144" s="354" t="s">
        <v>753</v>
      </c>
      <c r="I144" s="356">
        <v>30267.631428571425</v>
      </c>
      <c r="J144" s="356">
        <v>11</v>
      </c>
      <c r="K144" s="357">
        <v>324693.82</v>
      </c>
    </row>
    <row r="145" spans="1:11" ht="14.4" customHeight="1" x14ac:dyDescent="0.3">
      <c r="A145" s="352" t="s">
        <v>387</v>
      </c>
      <c r="B145" s="353" t="s">
        <v>389</v>
      </c>
      <c r="C145" s="354" t="s">
        <v>395</v>
      </c>
      <c r="D145" s="355" t="s">
        <v>396</v>
      </c>
      <c r="E145" s="354" t="s">
        <v>464</v>
      </c>
      <c r="F145" s="355" t="s">
        <v>465</v>
      </c>
      <c r="G145" s="354" t="s">
        <v>754</v>
      </c>
      <c r="H145" s="354" t="s">
        <v>755</v>
      </c>
      <c r="I145" s="356">
        <v>2900.0916085274048</v>
      </c>
      <c r="J145" s="356">
        <v>2</v>
      </c>
      <c r="K145" s="357">
        <v>5800.1832170548096</v>
      </c>
    </row>
    <row r="146" spans="1:11" ht="14.4" customHeight="1" x14ac:dyDescent="0.3">
      <c r="A146" s="352" t="s">
        <v>387</v>
      </c>
      <c r="B146" s="353" t="s">
        <v>389</v>
      </c>
      <c r="C146" s="354" t="s">
        <v>395</v>
      </c>
      <c r="D146" s="355" t="s">
        <v>396</v>
      </c>
      <c r="E146" s="354" t="s">
        <v>464</v>
      </c>
      <c r="F146" s="355" t="s">
        <v>465</v>
      </c>
      <c r="G146" s="354" t="s">
        <v>756</v>
      </c>
      <c r="H146" s="354" t="s">
        <v>757</v>
      </c>
      <c r="I146" s="356">
        <v>5684.5800213485545</v>
      </c>
      <c r="J146" s="356">
        <v>4</v>
      </c>
      <c r="K146" s="357">
        <v>22738.320085394218</v>
      </c>
    </row>
    <row r="147" spans="1:11" ht="14.4" customHeight="1" x14ac:dyDescent="0.3">
      <c r="A147" s="352" t="s">
        <v>387</v>
      </c>
      <c r="B147" s="353" t="s">
        <v>389</v>
      </c>
      <c r="C147" s="354" t="s">
        <v>395</v>
      </c>
      <c r="D147" s="355" t="s">
        <v>396</v>
      </c>
      <c r="E147" s="354" t="s">
        <v>464</v>
      </c>
      <c r="F147" s="355" t="s">
        <v>465</v>
      </c>
      <c r="G147" s="354" t="s">
        <v>758</v>
      </c>
      <c r="H147" s="354" t="s">
        <v>759</v>
      </c>
      <c r="I147" s="356">
        <v>14984.390000000003</v>
      </c>
      <c r="J147" s="356">
        <v>13</v>
      </c>
      <c r="K147" s="357">
        <v>193853.98</v>
      </c>
    </row>
    <row r="148" spans="1:11" ht="14.4" customHeight="1" x14ac:dyDescent="0.3">
      <c r="A148" s="352" t="s">
        <v>387</v>
      </c>
      <c r="B148" s="353" t="s">
        <v>389</v>
      </c>
      <c r="C148" s="354" t="s">
        <v>395</v>
      </c>
      <c r="D148" s="355" t="s">
        <v>396</v>
      </c>
      <c r="E148" s="354" t="s">
        <v>464</v>
      </c>
      <c r="F148" s="355" t="s">
        <v>465</v>
      </c>
      <c r="G148" s="354" t="s">
        <v>760</v>
      </c>
      <c r="H148" s="354" t="s">
        <v>667</v>
      </c>
      <c r="I148" s="356">
        <v>12569.480000000001</v>
      </c>
      <c r="J148" s="356">
        <v>4</v>
      </c>
      <c r="K148" s="357">
        <v>50277.919999999998</v>
      </c>
    </row>
    <row r="149" spans="1:11" ht="14.4" customHeight="1" x14ac:dyDescent="0.3">
      <c r="A149" s="352" t="s">
        <v>387</v>
      </c>
      <c r="B149" s="353" t="s">
        <v>389</v>
      </c>
      <c r="C149" s="354" t="s">
        <v>395</v>
      </c>
      <c r="D149" s="355" t="s">
        <v>396</v>
      </c>
      <c r="E149" s="354" t="s">
        <v>464</v>
      </c>
      <c r="F149" s="355" t="s">
        <v>465</v>
      </c>
      <c r="G149" s="354" t="s">
        <v>761</v>
      </c>
      <c r="H149" s="354" t="s">
        <v>762</v>
      </c>
      <c r="I149" s="356">
        <v>28313.829996020799</v>
      </c>
      <c r="J149" s="356">
        <v>2</v>
      </c>
      <c r="K149" s="357">
        <v>56627.659992041597</v>
      </c>
    </row>
    <row r="150" spans="1:11" ht="14.4" customHeight="1" x14ac:dyDescent="0.3">
      <c r="A150" s="352" t="s">
        <v>387</v>
      </c>
      <c r="B150" s="353" t="s">
        <v>389</v>
      </c>
      <c r="C150" s="354" t="s">
        <v>395</v>
      </c>
      <c r="D150" s="355" t="s">
        <v>396</v>
      </c>
      <c r="E150" s="354" t="s">
        <v>464</v>
      </c>
      <c r="F150" s="355" t="s">
        <v>465</v>
      </c>
      <c r="G150" s="354" t="s">
        <v>763</v>
      </c>
      <c r="H150" s="354" t="s">
        <v>764</v>
      </c>
      <c r="I150" s="356">
        <v>16698</v>
      </c>
      <c r="J150" s="356">
        <v>18</v>
      </c>
      <c r="K150" s="357">
        <v>300564</v>
      </c>
    </row>
    <row r="151" spans="1:11" ht="14.4" customHeight="1" x14ac:dyDescent="0.3">
      <c r="A151" s="352" t="s">
        <v>387</v>
      </c>
      <c r="B151" s="353" t="s">
        <v>389</v>
      </c>
      <c r="C151" s="354" t="s">
        <v>395</v>
      </c>
      <c r="D151" s="355" t="s">
        <v>396</v>
      </c>
      <c r="E151" s="354" t="s">
        <v>464</v>
      </c>
      <c r="F151" s="355" t="s">
        <v>465</v>
      </c>
      <c r="G151" s="354" t="s">
        <v>765</v>
      </c>
      <c r="H151" s="354" t="s">
        <v>766</v>
      </c>
      <c r="I151" s="356">
        <v>29126.875758663042</v>
      </c>
      <c r="J151" s="356">
        <v>6</v>
      </c>
      <c r="K151" s="357">
        <v>174761.25379331521</v>
      </c>
    </row>
    <row r="152" spans="1:11" ht="14.4" customHeight="1" x14ac:dyDescent="0.3">
      <c r="A152" s="352" t="s">
        <v>387</v>
      </c>
      <c r="B152" s="353" t="s">
        <v>389</v>
      </c>
      <c r="C152" s="354" t="s">
        <v>395</v>
      </c>
      <c r="D152" s="355" t="s">
        <v>396</v>
      </c>
      <c r="E152" s="354" t="s">
        <v>464</v>
      </c>
      <c r="F152" s="355" t="s">
        <v>465</v>
      </c>
      <c r="G152" s="354" t="s">
        <v>767</v>
      </c>
      <c r="H152" s="354" t="s">
        <v>768</v>
      </c>
      <c r="I152" s="356">
        <v>524.317195549036</v>
      </c>
      <c r="J152" s="356">
        <v>7</v>
      </c>
      <c r="K152" s="357">
        <v>3670.2203721323071</v>
      </c>
    </row>
    <row r="153" spans="1:11" ht="14.4" customHeight="1" x14ac:dyDescent="0.3">
      <c r="A153" s="352" t="s">
        <v>387</v>
      </c>
      <c r="B153" s="353" t="s">
        <v>389</v>
      </c>
      <c r="C153" s="354" t="s">
        <v>395</v>
      </c>
      <c r="D153" s="355" t="s">
        <v>396</v>
      </c>
      <c r="E153" s="354" t="s">
        <v>464</v>
      </c>
      <c r="F153" s="355" t="s">
        <v>465</v>
      </c>
      <c r="G153" s="354" t="s">
        <v>769</v>
      </c>
      <c r="H153" s="354" t="s">
        <v>770</v>
      </c>
      <c r="I153" s="356">
        <v>5404.5853788347395</v>
      </c>
      <c r="J153" s="356">
        <v>2</v>
      </c>
      <c r="K153" s="357">
        <v>10809.170757669479</v>
      </c>
    </row>
    <row r="154" spans="1:11" ht="14.4" customHeight="1" x14ac:dyDescent="0.3">
      <c r="A154" s="352" t="s">
        <v>387</v>
      </c>
      <c r="B154" s="353" t="s">
        <v>389</v>
      </c>
      <c r="C154" s="354" t="s">
        <v>395</v>
      </c>
      <c r="D154" s="355" t="s">
        <v>396</v>
      </c>
      <c r="E154" s="354" t="s">
        <v>464</v>
      </c>
      <c r="F154" s="355" t="s">
        <v>465</v>
      </c>
      <c r="G154" s="354" t="s">
        <v>771</v>
      </c>
      <c r="H154" s="354" t="s">
        <v>772</v>
      </c>
      <c r="I154" s="356">
        <v>8559.3945315637739</v>
      </c>
      <c r="J154" s="356">
        <v>32</v>
      </c>
      <c r="K154" s="357">
        <v>273900.62494218186</v>
      </c>
    </row>
    <row r="155" spans="1:11" ht="14.4" customHeight="1" x14ac:dyDescent="0.3">
      <c r="A155" s="352" t="s">
        <v>387</v>
      </c>
      <c r="B155" s="353" t="s">
        <v>389</v>
      </c>
      <c r="C155" s="354" t="s">
        <v>395</v>
      </c>
      <c r="D155" s="355" t="s">
        <v>396</v>
      </c>
      <c r="E155" s="354" t="s">
        <v>464</v>
      </c>
      <c r="F155" s="355" t="s">
        <v>465</v>
      </c>
      <c r="G155" s="354" t="s">
        <v>773</v>
      </c>
      <c r="H155" s="354" t="s">
        <v>774</v>
      </c>
      <c r="I155" s="356">
        <v>1080.9177753680081</v>
      </c>
      <c r="J155" s="356">
        <v>8</v>
      </c>
      <c r="K155" s="357">
        <v>8647.3416528351609</v>
      </c>
    </row>
    <row r="156" spans="1:11" ht="14.4" customHeight="1" x14ac:dyDescent="0.3">
      <c r="A156" s="352" t="s">
        <v>387</v>
      </c>
      <c r="B156" s="353" t="s">
        <v>389</v>
      </c>
      <c r="C156" s="354" t="s">
        <v>395</v>
      </c>
      <c r="D156" s="355" t="s">
        <v>396</v>
      </c>
      <c r="E156" s="354" t="s">
        <v>464</v>
      </c>
      <c r="F156" s="355" t="s">
        <v>465</v>
      </c>
      <c r="G156" s="354" t="s">
        <v>775</v>
      </c>
      <c r="H156" s="354" t="s">
        <v>776</v>
      </c>
      <c r="I156" s="356">
        <v>14801.022385150125</v>
      </c>
      <c r="J156" s="356">
        <v>6</v>
      </c>
      <c r="K156" s="357">
        <v>88544.168621801509</v>
      </c>
    </row>
    <row r="157" spans="1:11" ht="14.4" customHeight="1" x14ac:dyDescent="0.3">
      <c r="A157" s="352" t="s">
        <v>387</v>
      </c>
      <c r="B157" s="353" t="s">
        <v>389</v>
      </c>
      <c r="C157" s="354" t="s">
        <v>395</v>
      </c>
      <c r="D157" s="355" t="s">
        <v>396</v>
      </c>
      <c r="E157" s="354" t="s">
        <v>464</v>
      </c>
      <c r="F157" s="355" t="s">
        <v>465</v>
      </c>
      <c r="G157" s="354" t="s">
        <v>777</v>
      </c>
      <c r="H157" s="354" t="s">
        <v>778</v>
      </c>
      <c r="I157" s="356">
        <v>12681.707401595151</v>
      </c>
      <c r="J157" s="356">
        <v>5</v>
      </c>
      <c r="K157" s="357">
        <v>63745.219606380604</v>
      </c>
    </row>
    <row r="158" spans="1:11" ht="14.4" customHeight="1" x14ac:dyDescent="0.3">
      <c r="A158" s="352" t="s">
        <v>387</v>
      </c>
      <c r="B158" s="353" t="s">
        <v>389</v>
      </c>
      <c r="C158" s="354" t="s">
        <v>395</v>
      </c>
      <c r="D158" s="355" t="s">
        <v>396</v>
      </c>
      <c r="E158" s="354" t="s">
        <v>464</v>
      </c>
      <c r="F158" s="355" t="s">
        <v>465</v>
      </c>
      <c r="G158" s="354" t="s">
        <v>779</v>
      </c>
      <c r="H158" s="354" t="s">
        <v>780</v>
      </c>
      <c r="I158" s="356">
        <v>14844.683333333334</v>
      </c>
      <c r="J158" s="356">
        <v>3</v>
      </c>
      <c r="K158" s="357">
        <v>44534.05</v>
      </c>
    </row>
    <row r="159" spans="1:11" ht="14.4" customHeight="1" x14ac:dyDescent="0.3">
      <c r="A159" s="352" t="s">
        <v>387</v>
      </c>
      <c r="B159" s="353" t="s">
        <v>389</v>
      </c>
      <c r="C159" s="354" t="s">
        <v>395</v>
      </c>
      <c r="D159" s="355" t="s">
        <v>396</v>
      </c>
      <c r="E159" s="354" t="s">
        <v>464</v>
      </c>
      <c r="F159" s="355" t="s">
        <v>465</v>
      </c>
      <c r="G159" s="354" t="s">
        <v>781</v>
      </c>
      <c r="H159" s="354" t="s">
        <v>782</v>
      </c>
      <c r="I159" s="356">
        <v>9790.11</v>
      </c>
      <c r="J159" s="356">
        <v>1</v>
      </c>
      <c r="K159" s="357">
        <v>9790.11</v>
      </c>
    </row>
    <row r="160" spans="1:11" ht="14.4" customHeight="1" x14ac:dyDescent="0.3">
      <c r="A160" s="352" t="s">
        <v>387</v>
      </c>
      <c r="B160" s="353" t="s">
        <v>389</v>
      </c>
      <c r="C160" s="354" t="s">
        <v>395</v>
      </c>
      <c r="D160" s="355" t="s">
        <v>396</v>
      </c>
      <c r="E160" s="354" t="s">
        <v>464</v>
      </c>
      <c r="F160" s="355" t="s">
        <v>465</v>
      </c>
      <c r="G160" s="354" t="s">
        <v>783</v>
      </c>
      <c r="H160" s="354" t="s">
        <v>784</v>
      </c>
      <c r="I160" s="356">
        <v>4369.3100000000004</v>
      </c>
      <c r="J160" s="356">
        <v>1</v>
      </c>
      <c r="K160" s="357">
        <v>4369.3100000000004</v>
      </c>
    </row>
    <row r="161" spans="1:11" ht="14.4" customHeight="1" x14ac:dyDescent="0.3">
      <c r="A161" s="352" t="s">
        <v>387</v>
      </c>
      <c r="B161" s="353" t="s">
        <v>389</v>
      </c>
      <c r="C161" s="354" t="s">
        <v>395</v>
      </c>
      <c r="D161" s="355" t="s">
        <v>396</v>
      </c>
      <c r="E161" s="354" t="s">
        <v>464</v>
      </c>
      <c r="F161" s="355" t="s">
        <v>465</v>
      </c>
      <c r="G161" s="354" t="s">
        <v>785</v>
      </c>
      <c r="H161" s="354" t="s">
        <v>786</v>
      </c>
      <c r="I161" s="356">
        <v>12330.760018740199</v>
      </c>
      <c r="J161" s="356">
        <v>5</v>
      </c>
      <c r="K161" s="357">
        <v>61653.800093700993</v>
      </c>
    </row>
    <row r="162" spans="1:11" ht="14.4" customHeight="1" x14ac:dyDescent="0.3">
      <c r="A162" s="352" t="s">
        <v>387</v>
      </c>
      <c r="B162" s="353" t="s">
        <v>389</v>
      </c>
      <c r="C162" s="354" t="s">
        <v>395</v>
      </c>
      <c r="D162" s="355" t="s">
        <v>396</v>
      </c>
      <c r="E162" s="354" t="s">
        <v>464</v>
      </c>
      <c r="F162" s="355" t="s">
        <v>465</v>
      </c>
      <c r="G162" s="354" t="s">
        <v>787</v>
      </c>
      <c r="H162" s="354" t="s">
        <v>788</v>
      </c>
      <c r="I162" s="356">
        <v>21317.78</v>
      </c>
      <c r="J162" s="356">
        <v>2</v>
      </c>
      <c r="K162" s="357">
        <v>42635.56</v>
      </c>
    </row>
    <row r="163" spans="1:11" ht="14.4" customHeight="1" x14ac:dyDescent="0.3">
      <c r="A163" s="352" t="s">
        <v>387</v>
      </c>
      <c r="B163" s="353" t="s">
        <v>389</v>
      </c>
      <c r="C163" s="354" t="s">
        <v>395</v>
      </c>
      <c r="D163" s="355" t="s">
        <v>396</v>
      </c>
      <c r="E163" s="354" t="s">
        <v>464</v>
      </c>
      <c r="F163" s="355" t="s">
        <v>465</v>
      </c>
      <c r="G163" s="354" t="s">
        <v>789</v>
      </c>
      <c r="H163" s="354" t="s">
        <v>790</v>
      </c>
      <c r="I163" s="356">
        <v>14264.69</v>
      </c>
      <c r="J163" s="356">
        <v>3</v>
      </c>
      <c r="K163" s="357">
        <v>42794.07</v>
      </c>
    </row>
    <row r="164" spans="1:11" ht="14.4" customHeight="1" x14ac:dyDescent="0.3">
      <c r="A164" s="352" t="s">
        <v>387</v>
      </c>
      <c r="B164" s="353" t="s">
        <v>389</v>
      </c>
      <c r="C164" s="354" t="s">
        <v>395</v>
      </c>
      <c r="D164" s="355" t="s">
        <v>396</v>
      </c>
      <c r="E164" s="354" t="s">
        <v>464</v>
      </c>
      <c r="F164" s="355" t="s">
        <v>465</v>
      </c>
      <c r="G164" s="354" t="s">
        <v>791</v>
      </c>
      <c r="H164" s="354" t="s">
        <v>792</v>
      </c>
      <c r="I164" s="356">
        <v>2053.37</v>
      </c>
      <c r="J164" s="356">
        <v>1</v>
      </c>
      <c r="K164" s="357">
        <v>2053.37</v>
      </c>
    </row>
    <row r="165" spans="1:11" ht="14.4" customHeight="1" x14ac:dyDescent="0.3">
      <c r="A165" s="352" t="s">
        <v>387</v>
      </c>
      <c r="B165" s="353" t="s">
        <v>389</v>
      </c>
      <c r="C165" s="354" t="s">
        <v>395</v>
      </c>
      <c r="D165" s="355" t="s">
        <v>396</v>
      </c>
      <c r="E165" s="354" t="s">
        <v>464</v>
      </c>
      <c r="F165" s="355" t="s">
        <v>465</v>
      </c>
      <c r="G165" s="354" t="s">
        <v>793</v>
      </c>
      <c r="H165" s="354" t="s">
        <v>794</v>
      </c>
      <c r="I165" s="356">
        <v>11738.21</v>
      </c>
      <c r="J165" s="356">
        <v>1</v>
      </c>
      <c r="K165" s="357">
        <v>11738.21</v>
      </c>
    </row>
    <row r="166" spans="1:11" ht="14.4" customHeight="1" x14ac:dyDescent="0.3">
      <c r="A166" s="352" t="s">
        <v>387</v>
      </c>
      <c r="B166" s="353" t="s">
        <v>389</v>
      </c>
      <c r="C166" s="354" t="s">
        <v>395</v>
      </c>
      <c r="D166" s="355" t="s">
        <v>396</v>
      </c>
      <c r="E166" s="354" t="s">
        <v>464</v>
      </c>
      <c r="F166" s="355" t="s">
        <v>465</v>
      </c>
      <c r="G166" s="354" t="s">
        <v>795</v>
      </c>
      <c r="H166" s="354" t="s">
        <v>796</v>
      </c>
      <c r="I166" s="356">
        <v>8685.3799999999992</v>
      </c>
      <c r="J166" s="356">
        <v>1</v>
      </c>
      <c r="K166" s="357">
        <v>8685.3799999999992</v>
      </c>
    </row>
    <row r="167" spans="1:11" ht="14.4" customHeight="1" x14ac:dyDescent="0.3">
      <c r="A167" s="352" t="s">
        <v>387</v>
      </c>
      <c r="B167" s="353" t="s">
        <v>389</v>
      </c>
      <c r="C167" s="354" t="s">
        <v>395</v>
      </c>
      <c r="D167" s="355" t="s">
        <v>396</v>
      </c>
      <c r="E167" s="354" t="s">
        <v>464</v>
      </c>
      <c r="F167" s="355" t="s">
        <v>465</v>
      </c>
      <c r="G167" s="354" t="s">
        <v>797</v>
      </c>
      <c r="H167" s="354" t="s">
        <v>798</v>
      </c>
      <c r="I167" s="356">
        <v>7789.98</v>
      </c>
      <c r="J167" s="356">
        <v>1</v>
      </c>
      <c r="K167" s="357">
        <v>7789.98</v>
      </c>
    </row>
    <row r="168" spans="1:11" ht="14.4" customHeight="1" x14ac:dyDescent="0.3">
      <c r="A168" s="352" t="s">
        <v>387</v>
      </c>
      <c r="B168" s="353" t="s">
        <v>389</v>
      </c>
      <c r="C168" s="354" t="s">
        <v>395</v>
      </c>
      <c r="D168" s="355" t="s">
        <v>396</v>
      </c>
      <c r="E168" s="354" t="s">
        <v>464</v>
      </c>
      <c r="F168" s="355" t="s">
        <v>465</v>
      </c>
      <c r="G168" s="354" t="s">
        <v>799</v>
      </c>
      <c r="H168" s="354" t="s">
        <v>800</v>
      </c>
      <c r="I168" s="356">
        <v>7789.98</v>
      </c>
      <c r="J168" s="356">
        <v>1</v>
      </c>
      <c r="K168" s="357">
        <v>7789.98</v>
      </c>
    </row>
    <row r="169" spans="1:11" ht="14.4" customHeight="1" x14ac:dyDescent="0.3">
      <c r="A169" s="352" t="s">
        <v>387</v>
      </c>
      <c r="B169" s="353" t="s">
        <v>389</v>
      </c>
      <c r="C169" s="354" t="s">
        <v>395</v>
      </c>
      <c r="D169" s="355" t="s">
        <v>396</v>
      </c>
      <c r="E169" s="354" t="s">
        <v>464</v>
      </c>
      <c r="F169" s="355" t="s">
        <v>465</v>
      </c>
      <c r="G169" s="354" t="s">
        <v>801</v>
      </c>
      <c r="H169" s="354" t="s">
        <v>802</v>
      </c>
      <c r="I169" s="356">
        <v>24843.72</v>
      </c>
      <c r="J169" s="356">
        <v>2</v>
      </c>
      <c r="K169" s="357">
        <v>49687.44</v>
      </c>
    </row>
    <row r="170" spans="1:11" ht="14.4" customHeight="1" x14ac:dyDescent="0.3">
      <c r="A170" s="352" t="s">
        <v>387</v>
      </c>
      <c r="B170" s="353" t="s">
        <v>389</v>
      </c>
      <c r="C170" s="354" t="s">
        <v>395</v>
      </c>
      <c r="D170" s="355" t="s">
        <v>396</v>
      </c>
      <c r="E170" s="354" t="s">
        <v>464</v>
      </c>
      <c r="F170" s="355" t="s">
        <v>465</v>
      </c>
      <c r="G170" s="354" t="s">
        <v>803</v>
      </c>
      <c r="H170" s="354" t="s">
        <v>804</v>
      </c>
      <c r="I170" s="356">
        <v>35475.99</v>
      </c>
      <c r="J170" s="356">
        <v>1</v>
      </c>
      <c r="K170" s="357">
        <v>35475.99</v>
      </c>
    </row>
    <row r="171" spans="1:11" ht="14.4" customHeight="1" x14ac:dyDescent="0.3">
      <c r="A171" s="352" t="s">
        <v>387</v>
      </c>
      <c r="B171" s="353" t="s">
        <v>389</v>
      </c>
      <c r="C171" s="354" t="s">
        <v>395</v>
      </c>
      <c r="D171" s="355" t="s">
        <v>396</v>
      </c>
      <c r="E171" s="354" t="s">
        <v>464</v>
      </c>
      <c r="F171" s="355" t="s">
        <v>465</v>
      </c>
      <c r="G171" s="354" t="s">
        <v>805</v>
      </c>
      <c r="H171" s="354" t="s">
        <v>806</v>
      </c>
      <c r="I171" s="356">
        <v>4369.3108490876657</v>
      </c>
      <c r="J171" s="356">
        <v>6</v>
      </c>
      <c r="K171" s="357">
        <v>26215.865094525991</v>
      </c>
    </row>
    <row r="172" spans="1:11" ht="14.4" customHeight="1" x14ac:dyDescent="0.3">
      <c r="A172" s="352" t="s">
        <v>387</v>
      </c>
      <c r="B172" s="353" t="s">
        <v>389</v>
      </c>
      <c r="C172" s="354" t="s">
        <v>395</v>
      </c>
      <c r="D172" s="355" t="s">
        <v>396</v>
      </c>
      <c r="E172" s="354" t="s">
        <v>464</v>
      </c>
      <c r="F172" s="355" t="s">
        <v>465</v>
      </c>
      <c r="G172" s="354" t="s">
        <v>807</v>
      </c>
      <c r="H172" s="354" t="s">
        <v>808</v>
      </c>
      <c r="I172" s="356">
        <v>7789.98</v>
      </c>
      <c r="J172" s="356">
        <v>1</v>
      </c>
      <c r="K172" s="357">
        <v>7789.98</v>
      </c>
    </row>
    <row r="173" spans="1:11" ht="14.4" customHeight="1" x14ac:dyDescent="0.3">
      <c r="A173" s="352" t="s">
        <v>387</v>
      </c>
      <c r="B173" s="353" t="s">
        <v>389</v>
      </c>
      <c r="C173" s="354" t="s">
        <v>395</v>
      </c>
      <c r="D173" s="355" t="s">
        <v>396</v>
      </c>
      <c r="E173" s="354" t="s">
        <v>464</v>
      </c>
      <c r="F173" s="355" t="s">
        <v>465</v>
      </c>
      <c r="G173" s="354" t="s">
        <v>809</v>
      </c>
      <c r="H173" s="354" t="s">
        <v>810</v>
      </c>
      <c r="I173" s="356">
        <v>5843.09</v>
      </c>
      <c r="J173" s="356">
        <v>3</v>
      </c>
      <c r="K173" s="357">
        <v>17529.27</v>
      </c>
    </row>
    <row r="174" spans="1:11" ht="14.4" customHeight="1" x14ac:dyDescent="0.3">
      <c r="A174" s="352" t="s">
        <v>387</v>
      </c>
      <c r="B174" s="353" t="s">
        <v>389</v>
      </c>
      <c r="C174" s="354" t="s">
        <v>395</v>
      </c>
      <c r="D174" s="355" t="s">
        <v>396</v>
      </c>
      <c r="E174" s="354" t="s">
        <v>464</v>
      </c>
      <c r="F174" s="355" t="s">
        <v>465</v>
      </c>
      <c r="G174" s="354" t="s">
        <v>811</v>
      </c>
      <c r="H174" s="354" t="s">
        <v>812</v>
      </c>
      <c r="I174" s="356">
        <v>4369.3100000000004</v>
      </c>
      <c r="J174" s="356">
        <v>3</v>
      </c>
      <c r="K174" s="357">
        <v>13107.93</v>
      </c>
    </row>
    <row r="175" spans="1:11" ht="14.4" customHeight="1" x14ac:dyDescent="0.3">
      <c r="A175" s="352" t="s">
        <v>387</v>
      </c>
      <c r="B175" s="353" t="s">
        <v>389</v>
      </c>
      <c r="C175" s="354" t="s">
        <v>395</v>
      </c>
      <c r="D175" s="355" t="s">
        <v>396</v>
      </c>
      <c r="E175" s="354" t="s">
        <v>464</v>
      </c>
      <c r="F175" s="355" t="s">
        <v>465</v>
      </c>
      <c r="G175" s="354" t="s">
        <v>813</v>
      </c>
      <c r="H175" s="354" t="s">
        <v>814</v>
      </c>
      <c r="I175" s="356">
        <v>7789.98</v>
      </c>
      <c r="J175" s="356">
        <v>1</v>
      </c>
      <c r="K175" s="357">
        <v>7789.98</v>
      </c>
    </row>
    <row r="176" spans="1:11" ht="14.4" customHeight="1" x14ac:dyDescent="0.3">
      <c r="A176" s="352" t="s">
        <v>387</v>
      </c>
      <c r="B176" s="353" t="s">
        <v>389</v>
      </c>
      <c r="C176" s="354" t="s">
        <v>395</v>
      </c>
      <c r="D176" s="355" t="s">
        <v>396</v>
      </c>
      <c r="E176" s="354" t="s">
        <v>464</v>
      </c>
      <c r="F176" s="355" t="s">
        <v>465</v>
      </c>
      <c r="G176" s="354" t="s">
        <v>815</v>
      </c>
      <c r="H176" s="354" t="s">
        <v>816</v>
      </c>
      <c r="I176" s="356">
        <v>11738.2100440831</v>
      </c>
      <c r="J176" s="356">
        <v>2</v>
      </c>
      <c r="K176" s="357">
        <v>23476.4200881662</v>
      </c>
    </row>
    <row r="177" spans="1:11" ht="14.4" customHeight="1" x14ac:dyDescent="0.3">
      <c r="A177" s="352" t="s">
        <v>387</v>
      </c>
      <c r="B177" s="353" t="s">
        <v>389</v>
      </c>
      <c r="C177" s="354" t="s">
        <v>395</v>
      </c>
      <c r="D177" s="355" t="s">
        <v>396</v>
      </c>
      <c r="E177" s="354" t="s">
        <v>464</v>
      </c>
      <c r="F177" s="355" t="s">
        <v>465</v>
      </c>
      <c r="G177" s="354" t="s">
        <v>817</v>
      </c>
      <c r="H177" s="354" t="s">
        <v>818</v>
      </c>
      <c r="I177" s="356">
        <v>5368.77</v>
      </c>
      <c r="J177" s="356">
        <v>7</v>
      </c>
      <c r="K177" s="357">
        <v>37581.39</v>
      </c>
    </row>
    <row r="178" spans="1:11" ht="14.4" customHeight="1" x14ac:dyDescent="0.3">
      <c r="A178" s="352" t="s">
        <v>387</v>
      </c>
      <c r="B178" s="353" t="s">
        <v>389</v>
      </c>
      <c r="C178" s="354" t="s">
        <v>395</v>
      </c>
      <c r="D178" s="355" t="s">
        <v>396</v>
      </c>
      <c r="E178" s="354" t="s">
        <v>464</v>
      </c>
      <c r="F178" s="355" t="s">
        <v>465</v>
      </c>
      <c r="G178" s="354" t="s">
        <v>819</v>
      </c>
      <c r="H178" s="354" t="s">
        <v>820</v>
      </c>
      <c r="I178" s="356">
        <v>2546.7233038481381</v>
      </c>
      <c r="J178" s="356">
        <v>93</v>
      </c>
      <c r="K178" s="357">
        <v>236845.2672771865</v>
      </c>
    </row>
    <row r="179" spans="1:11" ht="14.4" customHeight="1" x14ac:dyDescent="0.3">
      <c r="A179" s="352" t="s">
        <v>387</v>
      </c>
      <c r="B179" s="353" t="s">
        <v>389</v>
      </c>
      <c r="C179" s="354" t="s">
        <v>395</v>
      </c>
      <c r="D179" s="355" t="s">
        <v>396</v>
      </c>
      <c r="E179" s="354" t="s">
        <v>464</v>
      </c>
      <c r="F179" s="355" t="s">
        <v>465</v>
      </c>
      <c r="G179" s="354" t="s">
        <v>821</v>
      </c>
      <c r="H179" s="354" t="s">
        <v>822</v>
      </c>
      <c r="I179" s="356">
        <v>2546.7233065018272</v>
      </c>
      <c r="J179" s="356">
        <v>20</v>
      </c>
      <c r="K179" s="357">
        <v>50934.466122470192</v>
      </c>
    </row>
    <row r="180" spans="1:11" ht="14.4" customHeight="1" x14ac:dyDescent="0.3">
      <c r="A180" s="352" t="s">
        <v>387</v>
      </c>
      <c r="B180" s="353" t="s">
        <v>389</v>
      </c>
      <c r="C180" s="354" t="s">
        <v>395</v>
      </c>
      <c r="D180" s="355" t="s">
        <v>396</v>
      </c>
      <c r="E180" s="354" t="s">
        <v>464</v>
      </c>
      <c r="F180" s="355" t="s">
        <v>465</v>
      </c>
      <c r="G180" s="354" t="s">
        <v>823</v>
      </c>
      <c r="H180" s="354" t="s">
        <v>824</v>
      </c>
      <c r="I180" s="356">
        <v>2546.723303179318</v>
      </c>
      <c r="J180" s="356">
        <v>49</v>
      </c>
      <c r="K180" s="357">
        <v>124789.44182667742</v>
      </c>
    </row>
    <row r="181" spans="1:11" ht="14.4" customHeight="1" x14ac:dyDescent="0.3">
      <c r="A181" s="352" t="s">
        <v>387</v>
      </c>
      <c r="B181" s="353" t="s">
        <v>389</v>
      </c>
      <c r="C181" s="354" t="s">
        <v>395</v>
      </c>
      <c r="D181" s="355" t="s">
        <v>396</v>
      </c>
      <c r="E181" s="354" t="s">
        <v>464</v>
      </c>
      <c r="F181" s="355" t="s">
        <v>465</v>
      </c>
      <c r="G181" s="354" t="s">
        <v>825</v>
      </c>
      <c r="H181" s="354" t="s">
        <v>826</v>
      </c>
      <c r="I181" s="356">
        <v>2546.7233031838905</v>
      </c>
      <c r="J181" s="356">
        <v>26</v>
      </c>
      <c r="K181" s="357">
        <v>66214.80584020025</v>
      </c>
    </row>
    <row r="182" spans="1:11" ht="14.4" customHeight="1" x14ac:dyDescent="0.3">
      <c r="A182" s="352" t="s">
        <v>387</v>
      </c>
      <c r="B182" s="353" t="s">
        <v>389</v>
      </c>
      <c r="C182" s="354" t="s">
        <v>395</v>
      </c>
      <c r="D182" s="355" t="s">
        <v>396</v>
      </c>
      <c r="E182" s="354" t="s">
        <v>464</v>
      </c>
      <c r="F182" s="355" t="s">
        <v>465</v>
      </c>
      <c r="G182" s="354" t="s">
        <v>827</v>
      </c>
      <c r="H182" s="354" t="s">
        <v>828</v>
      </c>
      <c r="I182" s="356">
        <v>4227.5101106357142</v>
      </c>
      <c r="J182" s="356">
        <v>82</v>
      </c>
      <c r="K182" s="357">
        <v>346655.82899749989</v>
      </c>
    </row>
    <row r="183" spans="1:11" ht="14.4" customHeight="1" x14ac:dyDescent="0.3">
      <c r="A183" s="352" t="s">
        <v>387</v>
      </c>
      <c r="B183" s="353" t="s">
        <v>389</v>
      </c>
      <c r="C183" s="354" t="s">
        <v>395</v>
      </c>
      <c r="D183" s="355" t="s">
        <v>396</v>
      </c>
      <c r="E183" s="354" t="s">
        <v>464</v>
      </c>
      <c r="F183" s="355" t="s">
        <v>465</v>
      </c>
      <c r="G183" s="354" t="s">
        <v>829</v>
      </c>
      <c r="H183" s="354" t="s">
        <v>830</v>
      </c>
      <c r="I183" s="356">
        <v>2546.7233096378704</v>
      </c>
      <c r="J183" s="356">
        <v>17</v>
      </c>
      <c r="K183" s="357">
        <v>43294.296247959894</v>
      </c>
    </row>
    <row r="184" spans="1:11" ht="14.4" customHeight="1" x14ac:dyDescent="0.3">
      <c r="A184" s="352" t="s">
        <v>387</v>
      </c>
      <c r="B184" s="353" t="s">
        <v>389</v>
      </c>
      <c r="C184" s="354" t="s">
        <v>395</v>
      </c>
      <c r="D184" s="355" t="s">
        <v>396</v>
      </c>
      <c r="E184" s="354" t="s">
        <v>464</v>
      </c>
      <c r="F184" s="355" t="s">
        <v>465</v>
      </c>
      <c r="G184" s="354" t="s">
        <v>831</v>
      </c>
      <c r="H184" s="354" t="s">
        <v>832</v>
      </c>
      <c r="I184" s="356">
        <v>2546.7233064071343</v>
      </c>
      <c r="J184" s="356">
        <v>91</v>
      </c>
      <c r="K184" s="357">
        <v>231751.82086912773</v>
      </c>
    </row>
    <row r="185" spans="1:11" ht="14.4" customHeight="1" x14ac:dyDescent="0.3">
      <c r="A185" s="352" t="s">
        <v>387</v>
      </c>
      <c r="B185" s="353" t="s">
        <v>389</v>
      </c>
      <c r="C185" s="354" t="s">
        <v>395</v>
      </c>
      <c r="D185" s="355" t="s">
        <v>396</v>
      </c>
      <c r="E185" s="354" t="s">
        <v>464</v>
      </c>
      <c r="F185" s="355" t="s">
        <v>465</v>
      </c>
      <c r="G185" s="354" t="s">
        <v>833</v>
      </c>
      <c r="H185" s="354" t="s">
        <v>834</v>
      </c>
      <c r="I185" s="356">
        <v>2546.7233064071343</v>
      </c>
      <c r="J185" s="356">
        <v>79</v>
      </c>
      <c r="K185" s="357">
        <v>201191.14126113887</v>
      </c>
    </row>
    <row r="186" spans="1:11" ht="14.4" customHeight="1" x14ac:dyDescent="0.3">
      <c r="A186" s="352" t="s">
        <v>387</v>
      </c>
      <c r="B186" s="353" t="s">
        <v>389</v>
      </c>
      <c r="C186" s="354" t="s">
        <v>395</v>
      </c>
      <c r="D186" s="355" t="s">
        <v>396</v>
      </c>
      <c r="E186" s="354" t="s">
        <v>464</v>
      </c>
      <c r="F186" s="355" t="s">
        <v>465</v>
      </c>
      <c r="G186" s="354" t="s">
        <v>835</v>
      </c>
      <c r="H186" s="354" t="s">
        <v>836</v>
      </c>
      <c r="I186" s="356">
        <v>2065.3006011628736</v>
      </c>
      <c r="J186" s="356">
        <v>3</v>
      </c>
      <c r="K186" s="357">
        <v>6195.9018034886212</v>
      </c>
    </row>
    <row r="187" spans="1:11" ht="14.4" customHeight="1" x14ac:dyDescent="0.3">
      <c r="A187" s="352" t="s">
        <v>387</v>
      </c>
      <c r="B187" s="353" t="s">
        <v>389</v>
      </c>
      <c r="C187" s="354" t="s">
        <v>395</v>
      </c>
      <c r="D187" s="355" t="s">
        <v>396</v>
      </c>
      <c r="E187" s="354" t="s">
        <v>464</v>
      </c>
      <c r="F187" s="355" t="s">
        <v>465</v>
      </c>
      <c r="G187" s="354" t="s">
        <v>837</v>
      </c>
      <c r="H187" s="354" t="s">
        <v>838</v>
      </c>
      <c r="I187" s="356">
        <v>2065.3006080167052</v>
      </c>
      <c r="J187" s="356">
        <v>2</v>
      </c>
      <c r="K187" s="357">
        <v>4130.6012160334103</v>
      </c>
    </row>
    <row r="188" spans="1:11" ht="14.4" customHeight="1" x14ac:dyDescent="0.3">
      <c r="A188" s="352" t="s">
        <v>387</v>
      </c>
      <c r="B188" s="353" t="s">
        <v>389</v>
      </c>
      <c r="C188" s="354" t="s">
        <v>395</v>
      </c>
      <c r="D188" s="355" t="s">
        <v>396</v>
      </c>
      <c r="E188" s="354" t="s">
        <v>464</v>
      </c>
      <c r="F188" s="355" t="s">
        <v>465</v>
      </c>
      <c r="G188" s="354" t="s">
        <v>839</v>
      </c>
      <c r="H188" s="354" t="s">
        <v>840</v>
      </c>
      <c r="I188" s="356">
        <v>2546.7233050990935</v>
      </c>
      <c r="J188" s="356">
        <v>52</v>
      </c>
      <c r="K188" s="357">
        <v>132429.61186539824</v>
      </c>
    </row>
    <row r="189" spans="1:11" ht="14.4" customHeight="1" x14ac:dyDescent="0.3">
      <c r="A189" s="352" t="s">
        <v>387</v>
      </c>
      <c r="B189" s="353" t="s">
        <v>389</v>
      </c>
      <c r="C189" s="354" t="s">
        <v>395</v>
      </c>
      <c r="D189" s="355" t="s">
        <v>396</v>
      </c>
      <c r="E189" s="354" t="s">
        <v>464</v>
      </c>
      <c r="F189" s="355" t="s">
        <v>465</v>
      </c>
      <c r="G189" s="354" t="s">
        <v>841</v>
      </c>
      <c r="H189" s="354" t="s">
        <v>842</v>
      </c>
      <c r="I189" s="356">
        <v>2546.7233064071343</v>
      </c>
      <c r="J189" s="356">
        <v>68</v>
      </c>
      <c r="K189" s="357">
        <v>173177.18476601568</v>
      </c>
    </row>
    <row r="190" spans="1:11" ht="14.4" customHeight="1" x14ac:dyDescent="0.3">
      <c r="A190" s="352" t="s">
        <v>387</v>
      </c>
      <c r="B190" s="353" t="s">
        <v>389</v>
      </c>
      <c r="C190" s="354" t="s">
        <v>395</v>
      </c>
      <c r="D190" s="355" t="s">
        <v>396</v>
      </c>
      <c r="E190" s="354" t="s">
        <v>464</v>
      </c>
      <c r="F190" s="355" t="s">
        <v>465</v>
      </c>
      <c r="G190" s="354" t="s">
        <v>843</v>
      </c>
      <c r="H190" s="354" t="s">
        <v>844</v>
      </c>
      <c r="I190" s="356">
        <v>2546.7199999999998</v>
      </c>
      <c r="J190" s="356">
        <v>1</v>
      </c>
      <c r="K190" s="357">
        <v>2546.7199999999998</v>
      </c>
    </row>
    <row r="191" spans="1:11" ht="14.4" customHeight="1" x14ac:dyDescent="0.3">
      <c r="A191" s="352" t="s">
        <v>387</v>
      </c>
      <c r="B191" s="353" t="s">
        <v>389</v>
      </c>
      <c r="C191" s="354" t="s">
        <v>395</v>
      </c>
      <c r="D191" s="355" t="s">
        <v>396</v>
      </c>
      <c r="E191" s="354" t="s">
        <v>464</v>
      </c>
      <c r="F191" s="355" t="s">
        <v>465</v>
      </c>
      <c r="G191" s="354" t="s">
        <v>845</v>
      </c>
      <c r="H191" s="354" t="s">
        <v>846</v>
      </c>
      <c r="I191" s="356">
        <v>2546.7233064071343</v>
      </c>
      <c r="J191" s="356">
        <v>68</v>
      </c>
      <c r="K191" s="357">
        <v>173177.18476601568</v>
      </c>
    </row>
    <row r="192" spans="1:11" ht="14.4" customHeight="1" x14ac:dyDescent="0.3">
      <c r="A192" s="352" t="s">
        <v>387</v>
      </c>
      <c r="B192" s="353" t="s">
        <v>389</v>
      </c>
      <c r="C192" s="354" t="s">
        <v>395</v>
      </c>
      <c r="D192" s="355" t="s">
        <v>396</v>
      </c>
      <c r="E192" s="354" t="s">
        <v>464</v>
      </c>
      <c r="F192" s="355" t="s">
        <v>465</v>
      </c>
      <c r="G192" s="354" t="s">
        <v>847</v>
      </c>
      <c r="H192" s="354" t="s">
        <v>848</v>
      </c>
      <c r="I192" s="356">
        <v>2065.3006100611201</v>
      </c>
      <c r="J192" s="356">
        <v>3</v>
      </c>
      <c r="K192" s="357">
        <v>6195.9018288357001</v>
      </c>
    </row>
    <row r="193" spans="1:11" ht="14.4" customHeight="1" x14ac:dyDescent="0.3">
      <c r="A193" s="352" t="s">
        <v>387</v>
      </c>
      <c r="B193" s="353" t="s">
        <v>389</v>
      </c>
      <c r="C193" s="354" t="s">
        <v>395</v>
      </c>
      <c r="D193" s="355" t="s">
        <v>396</v>
      </c>
      <c r="E193" s="354" t="s">
        <v>464</v>
      </c>
      <c r="F193" s="355" t="s">
        <v>465</v>
      </c>
      <c r="G193" s="354" t="s">
        <v>849</v>
      </c>
      <c r="H193" s="354" t="s">
        <v>850</v>
      </c>
      <c r="I193" s="356">
        <v>1983.6861066023739</v>
      </c>
      <c r="J193" s="356">
        <v>7</v>
      </c>
      <c r="K193" s="357">
        <v>13885.80274095536</v>
      </c>
    </row>
    <row r="194" spans="1:11" ht="14.4" customHeight="1" x14ac:dyDescent="0.3">
      <c r="A194" s="352" t="s">
        <v>387</v>
      </c>
      <c r="B194" s="353" t="s">
        <v>389</v>
      </c>
      <c r="C194" s="354" t="s">
        <v>395</v>
      </c>
      <c r="D194" s="355" t="s">
        <v>396</v>
      </c>
      <c r="E194" s="354" t="s">
        <v>464</v>
      </c>
      <c r="F194" s="355" t="s">
        <v>465</v>
      </c>
      <c r="G194" s="354" t="s">
        <v>851</v>
      </c>
      <c r="H194" s="354" t="s">
        <v>852</v>
      </c>
      <c r="I194" s="356">
        <v>2065.3005961877402</v>
      </c>
      <c r="J194" s="356">
        <v>6</v>
      </c>
      <c r="K194" s="357">
        <v>12391.80357712644</v>
      </c>
    </row>
    <row r="195" spans="1:11" ht="14.4" customHeight="1" x14ac:dyDescent="0.3">
      <c r="A195" s="352" t="s">
        <v>387</v>
      </c>
      <c r="B195" s="353" t="s">
        <v>389</v>
      </c>
      <c r="C195" s="354" t="s">
        <v>395</v>
      </c>
      <c r="D195" s="355" t="s">
        <v>396</v>
      </c>
      <c r="E195" s="354" t="s">
        <v>464</v>
      </c>
      <c r="F195" s="355" t="s">
        <v>465</v>
      </c>
      <c r="G195" s="354" t="s">
        <v>853</v>
      </c>
      <c r="H195" s="354" t="s">
        <v>854</v>
      </c>
      <c r="I195" s="356">
        <v>2546.7233001706468</v>
      </c>
      <c r="J195" s="356">
        <v>3</v>
      </c>
      <c r="K195" s="357">
        <v>7640.1699005119399</v>
      </c>
    </row>
    <row r="196" spans="1:11" ht="14.4" customHeight="1" x14ac:dyDescent="0.3">
      <c r="A196" s="352" t="s">
        <v>387</v>
      </c>
      <c r="B196" s="353" t="s">
        <v>389</v>
      </c>
      <c r="C196" s="354" t="s">
        <v>395</v>
      </c>
      <c r="D196" s="355" t="s">
        <v>396</v>
      </c>
      <c r="E196" s="354" t="s">
        <v>464</v>
      </c>
      <c r="F196" s="355" t="s">
        <v>465</v>
      </c>
      <c r="G196" s="354" t="s">
        <v>855</v>
      </c>
      <c r="H196" s="354" t="s">
        <v>856</v>
      </c>
      <c r="I196" s="356">
        <v>2546.7233071790752</v>
      </c>
      <c r="J196" s="356">
        <v>19</v>
      </c>
      <c r="K196" s="357">
        <v>48387.742854361655</v>
      </c>
    </row>
    <row r="197" spans="1:11" ht="14.4" customHeight="1" x14ac:dyDescent="0.3">
      <c r="A197" s="352" t="s">
        <v>387</v>
      </c>
      <c r="B197" s="353" t="s">
        <v>389</v>
      </c>
      <c r="C197" s="354" t="s">
        <v>395</v>
      </c>
      <c r="D197" s="355" t="s">
        <v>396</v>
      </c>
      <c r="E197" s="354" t="s">
        <v>464</v>
      </c>
      <c r="F197" s="355" t="s">
        <v>465</v>
      </c>
      <c r="G197" s="354" t="s">
        <v>857</v>
      </c>
      <c r="H197" s="354" t="s">
        <v>858</v>
      </c>
      <c r="I197" s="356">
        <v>2674.0637075380364</v>
      </c>
      <c r="J197" s="356">
        <v>20</v>
      </c>
      <c r="K197" s="357">
        <v>53481.274146245691</v>
      </c>
    </row>
    <row r="198" spans="1:11" ht="14.4" customHeight="1" x14ac:dyDescent="0.3">
      <c r="A198" s="352" t="s">
        <v>387</v>
      </c>
      <c r="B198" s="353" t="s">
        <v>389</v>
      </c>
      <c r="C198" s="354" t="s">
        <v>395</v>
      </c>
      <c r="D198" s="355" t="s">
        <v>396</v>
      </c>
      <c r="E198" s="354" t="s">
        <v>464</v>
      </c>
      <c r="F198" s="355" t="s">
        <v>465</v>
      </c>
      <c r="G198" s="354" t="s">
        <v>859</v>
      </c>
      <c r="H198" s="354" t="s">
        <v>860</v>
      </c>
      <c r="I198" s="356">
        <v>2065.3006034159698</v>
      </c>
      <c r="J198" s="356">
        <v>4</v>
      </c>
      <c r="K198" s="357">
        <v>8261.2024136638793</v>
      </c>
    </row>
    <row r="199" spans="1:11" ht="14.4" customHeight="1" x14ac:dyDescent="0.3">
      <c r="A199" s="352" t="s">
        <v>387</v>
      </c>
      <c r="B199" s="353" t="s">
        <v>389</v>
      </c>
      <c r="C199" s="354" t="s">
        <v>395</v>
      </c>
      <c r="D199" s="355" t="s">
        <v>396</v>
      </c>
      <c r="E199" s="354" t="s">
        <v>464</v>
      </c>
      <c r="F199" s="355" t="s">
        <v>465</v>
      </c>
      <c r="G199" s="354" t="s">
        <v>861</v>
      </c>
      <c r="H199" s="354" t="s">
        <v>862</v>
      </c>
      <c r="I199" s="356">
        <v>2546.7233066260287</v>
      </c>
      <c r="J199" s="356">
        <v>59</v>
      </c>
      <c r="K199" s="357">
        <v>150256.67505809024</v>
      </c>
    </row>
    <row r="200" spans="1:11" ht="14.4" customHeight="1" x14ac:dyDescent="0.3">
      <c r="A200" s="352" t="s">
        <v>387</v>
      </c>
      <c r="B200" s="353" t="s">
        <v>389</v>
      </c>
      <c r="C200" s="354" t="s">
        <v>395</v>
      </c>
      <c r="D200" s="355" t="s">
        <v>396</v>
      </c>
      <c r="E200" s="354" t="s">
        <v>464</v>
      </c>
      <c r="F200" s="355" t="s">
        <v>465</v>
      </c>
      <c r="G200" s="354" t="s">
        <v>863</v>
      </c>
      <c r="H200" s="354" t="s">
        <v>864</v>
      </c>
      <c r="I200" s="356">
        <v>2546.7233064071343</v>
      </c>
      <c r="J200" s="356">
        <v>70</v>
      </c>
      <c r="K200" s="357">
        <v>178270.63137797554</v>
      </c>
    </row>
    <row r="201" spans="1:11" ht="14.4" customHeight="1" x14ac:dyDescent="0.3">
      <c r="A201" s="352" t="s">
        <v>387</v>
      </c>
      <c r="B201" s="353" t="s">
        <v>389</v>
      </c>
      <c r="C201" s="354" t="s">
        <v>395</v>
      </c>
      <c r="D201" s="355" t="s">
        <v>396</v>
      </c>
      <c r="E201" s="354" t="s">
        <v>464</v>
      </c>
      <c r="F201" s="355" t="s">
        <v>465</v>
      </c>
      <c r="G201" s="354" t="s">
        <v>865</v>
      </c>
      <c r="H201" s="354" t="s">
        <v>866</v>
      </c>
      <c r="I201" s="356">
        <v>2546.7233091379298</v>
      </c>
      <c r="J201" s="356">
        <v>3</v>
      </c>
      <c r="K201" s="357">
        <v>7640.16992741379</v>
      </c>
    </row>
    <row r="202" spans="1:11" ht="14.4" customHeight="1" x14ac:dyDescent="0.3">
      <c r="A202" s="352" t="s">
        <v>387</v>
      </c>
      <c r="B202" s="353" t="s">
        <v>389</v>
      </c>
      <c r="C202" s="354" t="s">
        <v>395</v>
      </c>
      <c r="D202" s="355" t="s">
        <v>396</v>
      </c>
      <c r="E202" s="354" t="s">
        <v>464</v>
      </c>
      <c r="F202" s="355" t="s">
        <v>465</v>
      </c>
      <c r="G202" s="354" t="s">
        <v>867</v>
      </c>
      <c r="H202" s="354" t="s">
        <v>868</v>
      </c>
      <c r="I202" s="356">
        <v>2546.7233091379298</v>
      </c>
      <c r="J202" s="356">
        <v>3</v>
      </c>
      <c r="K202" s="357">
        <v>7640.16992741379</v>
      </c>
    </row>
    <row r="203" spans="1:11" ht="14.4" customHeight="1" x14ac:dyDescent="0.3">
      <c r="A203" s="352" t="s">
        <v>387</v>
      </c>
      <c r="B203" s="353" t="s">
        <v>389</v>
      </c>
      <c r="C203" s="354" t="s">
        <v>395</v>
      </c>
      <c r="D203" s="355" t="s">
        <v>396</v>
      </c>
      <c r="E203" s="354" t="s">
        <v>464</v>
      </c>
      <c r="F203" s="355" t="s">
        <v>465</v>
      </c>
      <c r="G203" s="354" t="s">
        <v>869</v>
      </c>
      <c r="H203" s="354" t="s">
        <v>870</v>
      </c>
      <c r="I203" s="356">
        <v>2817.2309074761097</v>
      </c>
      <c r="J203" s="356">
        <v>2</v>
      </c>
      <c r="K203" s="357">
        <v>5634.4618149522194</v>
      </c>
    </row>
    <row r="204" spans="1:11" ht="14.4" customHeight="1" x14ac:dyDescent="0.3">
      <c r="A204" s="352" t="s">
        <v>387</v>
      </c>
      <c r="B204" s="353" t="s">
        <v>389</v>
      </c>
      <c r="C204" s="354" t="s">
        <v>395</v>
      </c>
      <c r="D204" s="355" t="s">
        <v>396</v>
      </c>
      <c r="E204" s="354" t="s">
        <v>464</v>
      </c>
      <c r="F204" s="355" t="s">
        <v>465</v>
      </c>
      <c r="G204" s="354" t="s">
        <v>871</v>
      </c>
      <c r="H204" s="354" t="s">
        <v>872</v>
      </c>
      <c r="I204" s="356">
        <v>4227.5101089274121</v>
      </c>
      <c r="J204" s="356">
        <v>37</v>
      </c>
      <c r="K204" s="357">
        <v>156417.87403876425</v>
      </c>
    </row>
    <row r="205" spans="1:11" ht="14.4" customHeight="1" x14ac:dyDescent="0.3">
      <c r="A205" s="352" t="s">
        <v>387</v>
      </c>
      <c r="B205" s="353" t="s">
        <v>389</v>
      </c>
      <c r="C205" s="354" t="s">
        <v>395</v>
      </c>
      <c r="D205" s="355" t="s">
        <v>396</v>
      </c>
      <c r="E205" s="354" t="s">
        <v>464</v>
      </c>
      <c r="F205" s="355" t="s">
        <v>465</v>
      </c>
      <c r="G205" s="354" t="s">
        <v>873</v>
      </c>
      <c r="H205" s="354" t="s">
        <v>874</v>
      </c>
      <c r="I205" s="356">
        <v>3813.1093044303898</v>
      </c>
      <c r="J205" s="356">
        <v>26</v>
      </c>
      <c r="K205" s="357">
        <v>99140.841913334662</v>
      </c>
    </row>
    <row r="206" spans="1:11" ht="14.4" customHeight="1" x14ac:dyDescent="0.3">
      <c r="A206" s="352" t="s">
        <v>387</v>
      </c>
      <c r="B206" s="353" t="s">
        <v>389</v>
      </c>
      <c r="C206" s="354" t="s">
        <v>395</v>
      </c>
      <c r="D206" s="355" t="s">
        <v>396</v>
      </c>
      <c r="E206" s="354" t="s">
        <v>464</v>
      </c>
      <c r="F206" s="355" t="s">
        <v>465</v>
      </c>
      <c r="G206" s="354" t="s">
        <v>875</v>
      </c>
      <c r="H206" s="354" t="s">
        <v>876</v>
      </c>
      <c r="I206" s="356">
        <v>2546.7233072099152</v>
      </c>
      <c r="J206" s="356">
        <v>22</v>
      </c>
      <c r="K206" s="357">
        <v>56027.912748974923</v>
      </c>
    </row>
    <row r="207" spans="1:11" ht="14.4" customHeight="1" x14ac:dyDescent="0.3">
      <c r="A207" s="352" t="s">
        <v>387</v>
      </c>
      <c r="B207" s="353" t="s">
        <v>389</v>
      </c>
      <c r="C207" s="354" t="s">
        <v>395</v>
      </c>
      <c r="D207" s="355" t="s">
        <v>396</v>
      </c>
      <c r="E207" s="354" t="s">
        <v>464</v>
      </c>
      <c r="F207" s="355" t="s">
        <v>465</v>
      </c>
      <c r="G207" s="354" t="s">
        <v>877</v>
      </c>
      <c r="H207" s="354" t="s">
        <v>878</v>
      </c>
      <c r="I207" s="356">
        <v>2546.7233084886261</v>
      </c>
      <c r="J207" s="356">
        <v>26</v>
      </c>
      <c r="K207" s="357">
        <v>66214.806001290708</v>
      </c>
    </row>
    <row r="208" spans="1:11" ht="14.4" customHeight="1" x14ac:dyDescent="0.3">
      <c r="A208" s="352" t="s">
        <v>387</v>
      </c>
      <c r="B208" s="353" t="s">
        <v>389</v>
      </c>
      <c r="C208" s="354" t="s">
        <v>395</v>
      </c>
      <c r="D208" s="355" t="s">
        <v>396</v>
      </c>
      <c r="E208" s="354" t="s">
        <v>464</v>
      </c>
      <c r="F208" s="355" t="s">
        <v>465</v>
      </c>
      <c r="G208" s="354" t="s">
        <v>879</v>
      </c>
      <c r="H208" s="354" t="s">
        <v>880</v>
      </c>
      <c r="I208" s="356">
        <v>2065.3006107613683</v>
      </c>
      <c r="J208" s="356">
        <v>5</v>
      </c>
      <c r="K208" s="357">
        <v>10326.50305380684</v>
      </c>
    </row>
    <row r="209" spans="1:11" ht="14.4" customHeight="1" x14ac:dyDescent="0.3">
      <c r="A209" s="352" t="s">
        <v>387</v>
      </c>
      <c r="B209" s="353" t="s">
        <v>389</v>
      </c>
      <c r="C209" s="354" t="s">
        <v>395</v>
      </c>
      <c r="D209" s="355" t="s">
        <v>396</v>
      </c>
      <c r="E209" s="354" t="s">
        <v>464</v>
      </c>
      <c r="F209" s="355" t="s">
        <v>465</v>
      </c>
      <c r="G209" s="354" t="s">
        <v>881</v>
      </c>
      <c r="H209" s="354" t="s">
        <v>882</v>
      </c>
      <c r="I209" s="356">
        <v>2546.7207912070485</v>
      </c>
      <c r="J209" s="356">
        <v>23</v>
      </c>
      <c r="K209" s="357">
        <v>58574.578201791795</v>
      </c>
    </row>
    <row r="210" spans="1:11" ht="14.4" customHeight="1" x14ac:dyDescent="0.3">
      <c r="A210" s="352" t="s">
        <v>387</v>
      </c>
      <c r="B210" s="353" t="s">
        <v>389</v>
      </c>
      <c r="C210" s="354" t="s">
        <v>395</v>
      </c>
      <c r="D210" s="355" t="s">
        <v>396</v>
      </c>
      <c r="E210" s="354" t="s">
        <v>464</v>
      </c>
      <c r="F210" s="355" t="s">
        <v>465</v>
      </c>
      <c r="G210" s="354" t="s">
        <v>883</v>
      </c>
      <c r="H210" s="354" t="s">
        <v>884</v>
      </c>
      <c r="I210" s="356">
        <v>2546.7233165582797</v>
      </c>
      <c r="J210" s="356">
        <v>5</v>
      </c>
      <c r="K210" s="357">
        <v>12733.616588605099</v>
      </c>
    </row>
    <row r="211" spans="1:11" ht="14.4" customHeight="1" x14ac:dyDescent="0.3">
      <c r="A211" s="352" t="s">
        <v>387</v>
      </c>
      <c r="B211" s="353" t="s">
        <v>389</v>
      </c>
      <c r="C211" s="354" t="s">
        <v>395</v>
      </c>
      <c r="D211" s="355" t="s">
        <v>396</v>
      </c>
      <c r="E211" s="354" t="s">
        <v>464</v>
      </c>
      <c r="F211" s="355" t="s">
        <v>465</v>
      </c>
      <c r="G211" s="354" t="s">
        <v>885</v>
      </c>
      <c r="H211" s="354" t="s">
        <v>886</v>
      </c>
      <c r="I211" s="356">
        <v>2546.7233042181902</v>
      </c>
      <c r="J211" s="356">
        <v>1</v>
      </c>
      <c r="K211" s="357">
        <v>2546.7233042181902</v>
      </c>
    </row>
    <row r="212" spans="1:11" ht="14.4" customHeight="1" x14ac:dyDescent="0.3">
      <c r="A212" s="352" t="s">
        <v>387</v>
      </c>
      <c r="B212" s="353" t="s">
        <v>389</v>
      </c>
      <c r="C212" s="354" t="s">
        <v>395</v>
      </c>
      <c r="D212" s="355" t="s">
        <v>396</v>
      </c>
      <c r="E212" s="354" t="s">
        <v>464</v>
      </c>
      <c r="F212" s="355" t="s">
        <v>465</v>
      </c>
      <c r="G212" s="354" t="s">
        <v>887</v>
      </c>
      <c r="H212" s="354" t="s">
        <v>888</v>
      </c>
      <c r="I212" s="356">
        <v>2546.7233035367121</v>
      </c>
      <c r="J212" s="356">
        <v>16</v>
      </c>
      <c r="K212" s="357">
        <v>40747.57284938245</v>
      </c>
    </row>
    <row r="213" spans="1:11" ht="14.4" customHeight="1" x14ac:dyDescent="0.3">
      <c r="A213" s="352" t="s">
        <v>387</v>
      </c>
      <c r="B213" s="353" t="s">
        <v>389</v>
      </c>
      <c r="C213" s="354" t="s">
        <v>395</v>
      </c>
      <c r="D213" s="355" t="s">
        <v>396</v>
      </c>
      <c r="E213" s="354" t="s">
        <v>464</v>
      </c>
      <c r="F213" s="355" t="s">
        <v>465</v>
      </c>
      <c r="G213" s="354" t="s">
        <v>889</v>
      </c>
      <c r="H213" s="354" t="s">
        <v>890</v>
      </c>
      <c r="I213" s="356">
        <v>2546.7233056027135</v>
      </c>
      <c r="J213" s="356">
        <v>12</v>
      </c>
      <c r="K213" s="357">
        <v>30560.679667232562</v>
      </c>
    </row>
    <row r="214" spans="1:11" ht="14.4" customHeight="1" x14ac:dyDescent="0.3">
      <c r="A214" s="352" t="s">
        <v>387</v>
      </c>
      <c r="B214" s="353" t="s">
        <v>389</v>
      </c>
      <c r="C214" s="354" t="s">
        <v>395</v>
      </c>
      <c r="D214" s="355" t="s">
        <v>396</v>
      </c>
      <c r="E214" s="354" t="s">
        <v>464</v>
      </c>
      <c r="F214" s="355" t="s">
        <v>465</v>
      </c>
      <c r="G214" s="354" t="s">
        <v>891</v>
      </c>
      <c r="H214" s="354" t="s">
        <v>892</v>
      </c>
      <c r="I214" s="356">
        <v>2065.3004861727741</v>
      </c>
      <c r="J214" s="356">
        <v>23</v>
      </c>
      <c r="K214" s="357">
        <v>47501.911540439251</v>
      </c>
    </row>
    <row r="215" spans="1:11" ht="14.4" customHeight="1" x14ac:dyDescent="0.3">
      <c r="A215" s="352" t="s">
        <v>387</v>
      </c>
      <c r="B215" s="353" t="s">
        <v>389</v>
      </c>
      <c r="C215" s="354" t="s">
        <v>395</v>
      </c>
      <c r="D215" s="355" t="s">
        <v>396</v>
      </c>
      <c r="E215" s="354" t="s">
        <v>464</v>
      </c>
      <c r="F215" s="355" t="s">
        <v>465</v>
      </c>
      <c r="G215" s="354" t="s">
        <v>893</v>
      </c>
      <c r="H215" s="354" t="s">
        <v>894</v>
      </c>
      <c r="I215" s="356">
        <v>2065.3006134566299</v>
      </c>
      <c r="J215" s="356">
        <v>5</v>
      </c>
      <c r="K215" s="357">
        <v>10326.50307202632</v>
      </c>
    </row>
    <row r="216" spans="1:11" ht="14.4" customHeight="1" x14ac:dyDescent="0.3">
      <c r="A216" s="352" t="s">
        <v>387</v>
      </c>
      <c r="B216" s="353" t="s">
        <v>389</v>
      </c>
      <c r="C216" s="354" t="s">
        <v>395</v>
      </c>
      <c r="D216" s="355" t="s">
        <v>396</v>
      </c>
      <c r="E216" s="354" t="s">
        <v>464</v>
      </c>
      <c r="F216" s="355" t="s">
        <v>465</v>
      </c>
      <c r="G216" s="354" t="s">
        <v>895</v>
      </c>
      <c r="H216" s="354" t="s">
        <v>896</v>
      </c>
      <c r="I216" s="356">
        <v>2546.7232988915998</v>
      </c>
      <c r="J216" s="356">
        <v>16</v>
      </c>
      <c r="K216" s="357">
        <v>40747.57277970577</v>
      </c>
    </row>
    <row r="217" spans="1:11" ht="14.4" customHeight="1" x14ac:dyDescent="0.3">
      <c r="A217" s="352" t="s">
        <v>387</v>
      </c>
      <c r="B217" s="353" t="s">
        <v>389</v>
      </c>
      <c r="C217" s="354" t="s">
        <v>395</v>
      </c>
      <c r="D217" s="355" t="s">
        <v>396</v>
      </c>
      <c r="E217" s="354" t="s">
        <v>464</v>
      </c>
      <c r="F217" s="355" t="s">
        <v>465</v>
      </c>
      <c r="G217" s="354" t="s">
        <v>897</v>
      </c>
      <c r="H217" s="354" t="s">
        <v>898</v>
      </c>
      <c r="I217" s="356">
        <v>2546.7233090609134</v>
      </c>
      <c r="J217" s="356">
        <v>14</v>
      </c>
      <c r="K217" s="357">
        <v>35654.12634461384</v>
      </c>
    </row>
    <row r="218" spans="1:11" ht="14.4" customHeight="1" x14ac:dyDescent="0.3">
      <c r="A218" s="352" t="s">
        <v>387</v>
      </c>
      <c r="B218" s="353" t="s">
        <v>389</v>
      </c>
      <c r="C218" s="354" t="s">
        <v>395</v>
      </c>
      <c r="D218" s="355" t="s">
        <v>396</v>
      </c>
      <c r="E218" s="354" t="s">
        <v>464</v>
      </c>
      <c r="F218" s="355" t="s">
        <v>465</v>
      </c>
      <c r="G218" s="354" t="s">
        <v>899</v>
      </c>
      <c r="H218" s="354" t="s">
        <v>900</v>
      </c>
      <c r="I218" s="356">
        <v>2770.6822860862371</v>
      </c>
      <c r="J218" s="356">
        <v>19</v>
      </c>
      <c r="K218" s="357">
        <v>52419.00446362044</v>
      </c>
    </row>
    <row r="219" spans="1:11" ht="14.4" customHeight="1" x14ac:dyDescent="0.3">
      <c r="A219" s="352" t="s">
        <v>387</v>
      </c>
      <c r="B219" s="353" t="s">
        <v>389</v>
      </c>
      <c r="C219" s="354" t="s">
        <v>395</v>
      </c>
      <c r="D219" s="355" t="s">
        <v>396</v>
      </c>
      <c r="E219" s="354" t="s">
        <v>464</v>
      </c>
      <c r="F219" s="355" t="s">
        <v>465</v>
      </c>
      <c r="G219" s="354" t="s">
        <v>901</v>
      </c>
      <c r="H219" s="354" t="s">
        <v>902</v>
      </c>
      <c r="I219" s="356">
        <v>2546.7233024547163</v>
      </c>
      <c r="J219" s="356">
        <v>22</v>
      </c>
      <c r="K219" s="357">
        <v>56027.912634100438</v>
      </c>
    </row>
    <row r="220" spans="1:11" ht="14.4" customHeight="1" x14ac:dyDescent="0.3">
      <c r="A220" s="352" t="s">
        <v>387</v>
      </c>
      <c r="B220" s="353" t="s">
        <v>389</v>
      </c>
      <c r="C220" s="354" t="s">
        <v>395</v>
      </c>
      <c r="D220" s="355" t="s">
        <v>396</v>
      </c>
      <c r="E220" s="354" t="s">
        <v>464</v>
      </c>
      <c r="F220" s="355" t="s">
        <v>465</v>
      </c>
      <c r="G220" s="354" t="s">
        <v>903</v>
      </c>
      <c r="H220" s="354" t="s">
        <v>904</v>
      </c>
      <c r="I220" s="356">
        <v>2065.3003101931254</v>
      </c>
      <c r="J220" s="356">
        <v>5</v>
      </c>
      <c r="K220" s="357">
        <v>10326.501240772501</v>
      </c>
    </row>
    <row r="221" spans="1:11" ht="14.4" customHeight="1" x14ac:dyDescent="0.3">
      <c r="A221" s="352" t="s">
        <v>387</v>
      </c>
      <c r="B221" s="353" t="s">
        <v>389</v>
      </c>
      <c r="C221" s="354" t="s">
        <v>395</v>
      </c>
      <c r="D221" s="355" t="s">
        <v>396</v>
      </c>
      <c r="E221" s="354" t="s">
        <v>464</v>
      </c>
      <c r="F221" s="355" t="s">
        <v>465</v>
      </c>
      <c r="G221" s="354" t="s">
        <v>905</v>
      </c>
      <c r="H221" s="354" t="s">
        <v>906</v>
      </c>
      <c r="I221" s="356">
        <v>7790.1738522682117</v>
      </c>
      <c r="J221" s="356">
        <v>34</v>
      </c>
      <c r="K221" s="357">
        <v>264865.90839095146</v>
      </c>
    </row>
    <row r="222" spans="1:11" ht="14.4" customHeight="1" x14ac:dyDescent="0.3">
      <c r="A222" s="352" t="s">
        <v>387</v>
      </c>
      <c r="B222" s="353" t="s">
        <v>389</v>
      </c>
      <c r="C222" s="354" t="s">
        <v>395</v>
      </c>
      <c r="D222" s="355" t="s">
        <v>396</v>
      </c>
      <c r="E222" s="354" t="s">
        <v>464</v>
      </c>
      <c r="F222" s="355" t="s">
        <v>465</v>
      </c>
      <c r="G222" s="354" t="s">
        <v>907</v>
      </c>
      <c r="H222" s="354" t="s">
        <v>908</v>
      </c>
      <c r="I222" s="356">
        <v>3094.6955088385021</v>
      </c>
      <c r="J222" s="356">
        <v>45</v>
      </c>
      <c r="K222" s="357">
        <v>139261.29789773261</v>
      </c>
    </row>
    <row r="223" spans="1:11" ht="14.4" customHeight="1" x14ac:dyDescent="0.3">
      <c r="A223" s="352" t="s">
        <v>387</v>
      </c>
      <c r="B223" s="353" t="s">
        <v>389</v>
      </c>
      <c r="C223" s="354" t="s">
        <v>395</v>
      </c>
      <c r="D223" s="355" t="s">
        <v>396</v>
      </c>
      <c r="E223" s="354" t="s">
        <v>464</v>
      </c>
      <c r="F223" s="355" t="s">
        <v>465</v>
      </c>
      <c r="G223" s="354" t="s">
        <v>909</v>
      </c>
      <c r="H223" s="354" t="s">
        <v>910</v>
      </c>
      <c r="I223" s="356">
        <v>5029.4383542203968</v>
      </c>
      <c r="J223" s="356">
        <v>9</v>
      </c>
      <c r="K223" s="357">
        <v>45264.945231482168</v>
      </c>
    </row>
    <row r="224" spans="1:11" ht="14.4" customHeight="1" x14ac:dyDescent="0.3">
      <c r="A224" s="352" t="s">
        <v>387</v>
      </c>
      <c r="B224" s="353" t="s">
        <v>389</v>
      </c>
      <c r="C224" s="354" t="s">
        <v>395</v>
      </c>
      <c r="D224" s="355" t="s">
        <v>396</v>
      </c>
      <c r="E224" s="354" t="s">
        <v>464</v>
      </c>
      <c r="F224" s="355" t="s">
        <v>465</v>
      </c>
      <c r="G224" s="354" t="s">
        <v>911</v>
      </c>
      <c r="H224" s="354" t="s">
        <v>912</v>
      </c>
      <c r="I224" s="356">
        <v>30611.388424340967</v>
      </c>
      <c r="J224" s="356">
        <v>15</v>
      </c>
      <c r="K224" s="357">
        <v>451951.97550922167</v>
      </c>
    </row>
    <row r="225" spans="1:11" ht="14.4" customHeight="1" x14ac:dyDescent="0.3">
      <c r="A225" s="352" t="s">
        <v>387</v>
      </c>
      <c r="B225" s="353" t="s">
        <v>389</v>
      </c>
      <c r="C225" s="354" t="s">
        <v>395</v>
      </c>
      <c r="D225" s="355" t="s">
        <v>396</v>
      </c>
      <c r="E225" s="354" t="s">
        <v>464</v>
      </c>
      <c r="F225" s="355" t="s">
        <v>465</v>
      </c>
      <c r="G225" s="354" t="s">
        <v>913</v>
      </c>
      <c r="H225" s="354" t="s">
        <v>914</v>
      </c>
      <c r="I225" s="356">
        <v>7502</v>
      </c>
      <c r="J225" s="356">
        <v>6</v>
      </c>
      <c r="K225" s="357">
        <v>45012</v>
      </c>
    </row>
    <row r="226" spans="1:11" ht="14.4" customHeight="1" x14ac:dyDescent="0.3">
      <c r="A226" s="352" t="s">
        <v>387</v>
      </c>
      <c r="B226" s="353" t="s">
        <v>389</v>
      </c>
      <c r="C226" s="354" t="s">
        <v>395</v>
      </c>
      <c r="D226" s="355" t="s">
        <v>396</v>
      </c>
      <c r="E226" s="354" t="s">
        <v>464</v>
      </c>
      <c r="F226" s="355" t="s">
        <v>465</v>
      </c>
      <c r="G226" s="354" t="s">
        <v>915</v>
      </c>
      <c r="H226" s="354" t="s">
        <v>916</v>
      </c>
      <c r="I226" s="356">
        <v>23464.32</v>
      </c>
      <c r="J226" s="356">
        <v>2</v>
      </c>
      <c r="K226" s="357">
        <v>46928.639999999999</v>
      </c>
    </row>
    <row r="227" spans="1:11" ht="14.4" customHeight="1" x14ac:dyDescent="0.3">
      <c r="A227" s="352" t="s">
        <v>387</v>
      </c>
      <c r="B227" s="353" t="s">
        <v>389</v>
      </c>
      <c r="C227" s="354" t="s">
        <v>395</v>
      </c>
      <c r="D227" s="355" t="s">
        <v>396</v>
      </c>
      <c r="E227" s="354" t="s">
        <v>464</v>
      </c>
      <c r="F227" s="355" t="s">
        <v>465</v>
      </c>
      <c r="G227" s="354" t="s">
        <v>917</v>
      </c>
      <c r="H227" s="354" t="s">
        <v>918</v>
      </c>
      <c r="I227" s="356">
        <v>12659.26192127612</v>
      </c>
      <c r="J227" s="356">
        <v>14</v>
      </c>
      <c r="K227" s="357">
        <v>177319.44921276119</v>
      </c>
    </row>
    <row r="228" spans="1:11" ht="14.4" customHeight="1" x14ac:dyDescent="0.3">
      <c r="A228" s="352" t="s">
        <v>387</v>
      </c>
      <c r="B228" s="353" t="s">
        <v>389</v>
      </c>
      <c r="C228" s="354" t="s">
        <v>395</v>
      </c>
      <c r="D228" s="355" t="s">
        <v>396</v>
      </c>
      <c r="E228" s="354" t="s">
        <v>464</v>
      </c>
      <c r="F228" s="355" t="s">
        <v>465</v>
      </c>
      <c r="G228" s="354" t="s">
        <v>919</v>
      </c>
      <c r="H228" s="354" t="s">
        <v>920</v>
      </c>
      <c r="I228" s="356">
        <v>6292</v>
      </c>
      <c r="J228" s="356">
        <v>3</v>
      </c>
      <c r="K228" s="357">
        <v>18876</v>
      </c>
    </row>
    <row r="229" spans="1:11" ht="14.4" customHeight="1" x14ac:dyDescent="0.3">
      <c r="A229" s="352" t="s">
        <v>387</v>
      </c>
      <c r="B229" s="353" t="s">
        <v>389</v>
      </c>
      <c r="C229" s="354" t="s">
        <v>395</v>
      </c>
      <c r="D229" s="355" t="s">
        <v>396</v>
      </c>
      <c r="E229" s="354" t="s">
        <v>464</v>
      </c>
      <c r="F229" s="355" t="s">
        <v>465</v>
      </c>
      <c r="G229" s="354" t="s">
        <v>921</v>
      </c>
      <c r="H229" s="354" t="s">
        <v>922</v>
      </c>
      <c r="I229" s="356">
        <v>2546.72331074458</v>
      </c>
      <c r="J229" s="356">
        <v>2</v>
      </c>
      <c r="K229" s="357">
        <v>5093.44662148916</v>
      </c>
    </row>
    <row r="230" spans="1:11" ht="14.4" customHeight="1" x14ac:dyDescent="0.3">
      <c r="A230" s="352" t="s">
        <v>387</v>
      </c>
      <c r="B230" s="353" t="s">
        <v>389</v>
      </c>
      <c r="C230" s="354" t="s">
        <v>395</v>
      </c>
      <c r="D230" s="355" t="s">
        <v>396</v>
      </c>
      <c r="E230" s="354" t="s">
        <v>464</v>
      </c>
      <c r="F230" s="355" t="s">
        <v>465</v>
      </c>
      <c r="G230" s="354" t="s">
        <v>923</v>
      </c>
      <c r="H230" s="354" t="s">
        <v>924</v>
      </c>
      <c r="I230" s="356">
        <v>2546.7233035156237</v>
      </c>
      <c r="J230" s="356">
        <v>15</v>
      </c>
      <c r="K230" s="357">
        <v>38200.849513501074</v>
      </c>
    </row>
    <row r="231" spans="1:11" ht="14.4" customHeight="1" x14ac:dyDescent="0.3">
      <c r="A231" s="352" t="s">
        <v>387</v>
      </c>
      <c r="B231" s="353" t="s">
        <v>389</v>
      </c>
      <c r="C231" s="354" t="s">
        <v>395</v>
      </c>
      <c r="D231" s="355" t="s">
        <v>396</v>
      </c>
      <c r="E231" s="354" t="s">
        <v>464</v>
      </c>
      <c r="F231" s="355" t="s">
        <v>465</v>
      </c>
      <c r="G231" s="354" t="s">
        <v>925</v>
      </c>
      <c r="H231" s="354" t="s">
        <v>926</v>
      </c>
      <c r="I231" s="356">
        <v>2546.7227026242667</v>
      </c>
      <c r="J231" s="356">
        <v>6</v>
      </c>
      <c r="K231" s="357">
        <v>15280.336215745599</v>
      </c>
    </row>
    <row r="232" spans="1:11" ht="14.4" customHeight="1" x14ac:dyDescent="0.3">
      <c r="A232" s="352" t="s">
        <v>387</v>
      </c>
      <c r="B232" s="353" t="s">
        <v>389</v>
      </c>
      <c r="C232" s="354" t="s">
        <v>395</v>
      </c>
      <c r="D232" s="355" t="s">
        <v>396</v>
      </c>
      <c r="E232" s="354" t="s">
        <v>464</v>
      </c>
      <c r="F232" s="355" t="s">
        <v>465</v>
      </c>
      <c r="G232" s="354" t="s">
        <v>927</v>
      </c>
      <c r="H232" s="354" t="s">
        <v>928</v>
      </c>
      <c r="I232" s="356">
        <v>2546.7233023060112</v>
      </c>
      <c r="J232" s="356">
        <v>21</v>
      </c>
      <c r="K232" s="357">
        <v>53481.189331077956</v>
      </c>
    </row>
    <row r="233" spans="1:11" ht="14.4" customHeight="1" x14ac:dyDescent="0.3">
      <c r="A233" s="352" t="s">
        <v>387</v>
      </c>
      <c r="B233" s="353" t="s">
        <v>389</v>
      </c>
      <c r="C233" s="354" t="s">
        <v>395</v>
      </c>
      <c r="D233" s="355" t="s">
        <v>396</v>
      </c>
      <c r="E233" s="354" t="s">
        <v>464</v>
      </c>
      <c r="F233" s="355" t="s">
        <v>465</v>
      </c>
      <c r="G233" s="354" t="s">
        <v>929</v>
      </c>
      <c r="H233" s="354" t="s">
        <v>930</v>
      </c>
      <c r="I233" s="356">
        <v>2546.7233694389597</v>
      </c>
      <c r="J233" s="356">
        <v>26</v>
      </c>
      <c r="K233" s="357">
        <v>66214.807659982966</v>
      </c>
    </row>
    <row r="234" spans="1:11" ht="14.4" customHeight="1" x14ac:dyDescent="0.3">
      <c r="A234" s="352" t="s">
        <v>387</v>
      </c>
      <c r="B234" s="353" t="s">
        <v>389</v>
      </c>
      <c r="C234" s="354" t="s">
        <v>395</v>
      </c>
      <c r="D234" s="355" t="s">
        <v>396</v>
      </c>
      <c r="E234" s="354" t="s">
        <v>464</v>
      </c>
      <c r="F234" s="355" t="s">
        <v>465</v>
      </c>
      <c r="G234" s="354" t="s">
        <v>931</v>
      </c>
      <c r="H234" s="354" t="s">
        <v>932</v>
      </c>
      <c r="I234" s="356">
        <v>2546.7233064964603</v>
      </c>
      <c r="J234" s="356">
        <v>2</v>
      </c>
      <c r="K234" s="357">
        <v>5093.4466129929206</v>
      </c>
    </row>
    <row r="235" spans="1:11" ht="14.4" customHeight="1" x14ac:dyDescent="0.3">
      <c r="A235" s="352" t="s">
        <v>387</v>
      </c>
      <c r="B235" s="353" t="s">
        <v>389</v>
      </c>
      <c r="C235" s="354" t="s">
        <v>395</v>
      </c>
      <c r="D235" s="355" t="s">
        <v>396</v>
      </c>
      <c r="E235" s="354" t="s">
        <v>464</v>
      </c>
      <c r="F235" s="355" t="s">
        <v>465</v>
      </c>
      <c r="G235" s="354" t="s">
        <v>933</v>
      </c>
      <c r="H235" s="354" t="s">
        <v>934</v>
      </c>
      <c r="I235" s="356">
        <v>2546.7233129033434</v>
      </c>
      <c r="J235" s="356">
        <v>8</v>
      </c>
      <c r="K235" s="357">
        <v>20373.786502232819</v>
      </c>
    </row>
    <row r="236" spans="1:11" ht="14.4" customHeight="1" x14ac:dyDescent="0.3">
      <c r="A236" s="352" t="s">
        <v>387</v>
      </c>
      <c r="B236" s="353" t="s">
        <v>389</v>
      </c>
      <c r="C236" s="354" t="s">
        <v>395</v>
      </c>
      <c r="D236" s="355" t="s">
        <v>396</v>
      </c>
      <c r="E236" s="354" t="s">
        <v>464</v>
      </c>
      <c r="F236" s="355" t="s">
        <v>465</v>
      </c>
      <c r="G236" s="354" t="s">
        <v>935</v>
      </c>
      <c r="H236" s="354" t="s">
        <v>936</v>
      </c>
      <c r="I236" s="356">
        <v>2546.720806843814</v>
      </c>
      <c r="J236" s="356">
        <v>15</v>
      </c>
      <c r="K236" s="357">
        <v>38200.812102657212</v>
      </c>
    </row>
    <row r="237" spans="1:11" ht="14.4" customHeight="1" x14ac:dyDescent="0.3">
      <c r="A237" s="352" t="s">
        <v>387</v>
      </c>
      <c r="B237" s="353" t="s">
        <v>389</v>
      </c>
      <c r="C237" s="354" t="s">
        <v>395</v>
      </c>
      <c r="D237" s="355" t="s">
        <v>396</v>
      </c>
      <c r="E237" s="354" t="s">
        <v>464</v>
      </c>
      <c r="F237" s="355" t="s">
        <v>465</v>
      </c>
      <c r="G237" s="354" t="s">
        <v>937</v>
      </c>
      <c r="H237" s="354" t="s">
        <v>938</v>
      </c>
      <c r="I237" s="356">
        <v>2546.7233035367121</v>
      </c>
      <c r="J237" s="356">
        <v>13</v>
      </c>
      <c r="K237" s="357">
        <v>33107.402958135994</v>
      </c>
    </row>
    <row r="238" spans="1:11" ht="14.4" customHeight="1" x14ac:dyDescent="0.3">
      <c r="A238" s="352" t="s">
        <v>387</v>
      </c>
      <c r="B238" s="353" t="s">
        <v>389</v>
      </c>
      <c r="C238" s="354" t="s">
        <v>395</v>
      </c>
      <c r="D238" s="355" t="s">
        <v>396</v>
      </c>
      <c r="E238" s="354" t="s">
        <v>464</v>
      </c>
      <c r="F238" s="355" t="s">
        <v>465</v>
      </c>
      <c r="G238" s="354" t="s">
        <v>939</v>
      </c>
      <c r="H238" s="354" t="s">
        <v>940</v>
      </c>
      <c r="I238" s="356">
        <v>2546.7233090475934</v>
      </c>
      <c r="J238" s="356">
        <v>5</v>
      </c>
      <c r="K238" s="357">
        <v>12733.616540388291</v>
      </c>
    </row>
    <row r="239" spans="1:11" ht="14.4" customHeight="1" x14ac:dyDescent="0.3">
      <c r="A239" s="352" t="s">
        <v>387</v>
      </c>
      <c r="B239" s="353" t="s">
        <v>389</v>
      </c>
      <c r="C239" s="354" t="s">
        <v>395</v>
      </c>
      <c r="D239" s="355" t="s">
        <v>396</v>
      </c>
      <c r="E239" s="354" t="s">
        <v>464</v>
      </c>
      <c r="F239" s="355" t="s">
        <v>465</v>
      </c>
      <c r="G239" s="354" t="s">
        <v>941</v>
      </c>
      <c r="H239" s="354" t="s">
        <v>942</v>
      </c>
      <c r="I239" s="356">
        <v>2546.7233078371269</v>
      </c>
      <c r="J239" s="356">
        <v>3</v>
      </c>
      <c r="K239" s="357">
        <v>7640.1699235113811</v>
      </c>
    </row>
    <row r="240" spans="1:11" ht="14.4" customHeight="1" x14ac:dyDescent="0.3">
      <c r="A240" s="352" t="s">
        <v>387</v>
      </c>
      <c r="B240" s="353" t="s">
        <v>389</v>
      </c>
      <c r="C240" s="354" t="s">
        <v>395</v>
      </c>
      <c r="D240" s="355" t="s">
        <v>396</v>
      </c>
      <c r="E240" s="354" t="s">
        <v>464</v>
      </c>
      <c r="F240" s="355" t="s">
        <v>465</v>
      </c>
      <c r="G240" s="354" t="s">
        <v>943</v>
      </c>
      <c r="H240" s="354" t="s">
        <v>944</v>
      </c>
      <c r="I240" s="356">
        <v>2065.300594503185</v>
      </c>
      <c r="J240" s="356">
        <v>2</v>
      </c>
      <c r="K240" s="357">
        <v>4130.6011890063701</v>
      </c>
    </row>
    <row r="241" spans="1:11" ht="14.4" customHeight="1" x14ac:dyDescent="0.3">
      <c r="A241" s="352" t="s">
        <v>387</v>
      </c>
      <c r="B241" s="353" t="s">
        <v>389</v>
      </c>
      <c r="C241" s="354" t="s">
        <v>395</v>
      </c>
      <c r="D241" s="355" t="s">
        <v>396</v>
      </c>
      <c r="E241" s="354" t="s">
        <v>464</v>
      </c>
      <c r="F241" s="355" t="s">
        <v>465</v>
      </c>
      <c r="G241" s="354" t="s">
        <v>945</v>
      </c>
      <c r="H241" s="354" t="s">
        <v>946</v>
      </c>
      <c r="I241" s="356">
        <v>2065.300594503185</v>
      </c>
      <c r="J241" s="356">
        <v>2</v>
      </c>
      <c r="K241" s="357">
        <v>4130.6011890063701</v>
      </c>
    </row>
    <row r="242" spans="1:11" ht="14.4" customHeight="1" x14ac:dyDescent="0.3">
      <c r="A242" s="352" t="s">
        <v>387</v>
      </c>
      <c r="B242" s="353" t="s">
        <v>389</v>
      </c>
      <c r="C242" s="354" t="s">
        <v>395</v>
      </c>
      <c r="D242" s="355" t="s">
        <v>396</v>
      </c>
      <c r="E242" s="354" t="s">
        <v>464</v>
      </c>
      <c r="F242" s="355" t="s">
        <v>465</v>
      </c>
      <c r="G242" s="354" t="s">
        <v>947</v>
      </c>
      <c r="H242" s="354" t="s">
        <v>948</v>
      </c>
      <c r="I242" s="356">
        <v>5951.9296435112019</v>
      </c>
      <c r="J242" s="356">
        <v>29</v>
      </c>
      <c r="K242" s="357">
        <v>172605.9583274</v>
      </c>
    </row>
    <row r="243" spans="1:11" ht="14.4" customHeight="1" x14ac:dyDescent="0.3">
      <c r="A243" s="352" t="s">
        <v>387</v>
      </c>
      <c r="B243" s="353" t="s">
        <v>389</v>
      </c>
      <c r="C243" s="354" t="s">
        <v>395</v>
      </c>
      <c r="D243" s="355" t="s">
        <v>396</v>
      </c>
      <c r="E243" s="354" t="s">
        <v>464</v>
      </c>
      <c r="F243" s="355" t="s">
        <v>465</v>
      </c>
      <c r="G243" s="354" t="s">
        <v>949</v>
      </c>
      <c r="H243" s="354" t="s">
        <v>950</v>
      </c>
      <c r="I243" s="356">
        <v>7056.5744262807448</v>
      </c>
      <c r="J243" s="356">
        <v>4</v>
      </c>
      <c r="K243" s="357">
        <v>28226.297705122979</v>
      </c>
    </row>
    <row r="244" spans="1:11" ht="14.4" customHeight="1" x14ac:dyDescent="0.3">
      <c r="A244" s="352" t="s">
        <v>387</v>
      </c>
      <c r="B244" s="353" t="s">
        <v>389</v>
      </c>
      <c r="C244" s="354" t="s">
        <v>395</v>
      </c>
      <c r="D244" s="355" t="s">
        <v>396</v>
      </c>
      <c r="E244" s="354" t="s">
        <v>464</v>
      </c>
      <c r="F244" s="355" t="s">
        <v>465</v>
      </c>
      <c r="G244" s="354" t="s">
        <v>951</v>
      </c>
      <c r="H244" s="354" t="s">
        <v>952</v>
      </c>
      <c r="I244" s="356">
        <v>6536.7103852667797</v>
      </c>
      <c r="J244" s="356">
        <v>1</v>
      </c>
      <c r="K244" s="357">
        <v>6536.7103852667797</v>
      </c>
    </row>
    <row r="245" spans="1:11" ht="14.4" customHeight="1" x14ac:dyDescent="0.3">
      <c r="A245" s="352" t="s">
        <v>387</v>
      </c>
      <c r="B245" s="353" t="s">
        <v>389</v>
      </c>
      <c r="C245" s="354" t="s">
        <v>395</v>
      </c>
      <c r="D245" s="355" t="s">
        <v>396</v>
      </c>
      <c r="E245" s="354" t="s">
        <v>464</v>
      </c>
      <c r="F245" s="355" t="s">
        <v>465</v>
      </c>
      <c r="G245" s="354" t="s">
        <v>953</v>
      </c>
      <c r="H245" s="354" t="s">
        <v>954</v>
      </c>
      <c r="I245" s="356">
        <v>14052.880000000001</v>
      </c>
      <c r="J245" s="356">
        <v>5</v>
      </c>
      <c r="K245" s="357">
        <v>70264.400000000009</v>
      </c>
    </row>
    <row r="246" spans="1:11" ht="14.4" customHeight="1" x14ac:dyDescent="0.3">
      <c r="A246" s="352" t="s">
        <v>387</v>
      </c>
      <c r="B246" s="353" t="s">
        <v>389</v>
      </c>
      <c r="C246" s="354" t="s">
        <v>395</v>
      </c>
      <c r="D246" s="355" t="s">
        <v>396</v>
      </c>
      <c r="E246" s="354" t="s">
        <v>464</v>
      </c>
      <c r="F246" s="355" t="s">
        <v>465</v>
      </c>
      <c r="G246" s="354" t="s">
        <v>955</v>
      </c>
      <c r="H246" s="354" t="s">
        <v>956</v>
      </c>
      <c r="I246" s="356">
        <v>2065.3003636545418</v>
      </c>
      <c r="J246" s="356">
        <v>9</v>
      </c>
      <c r="K246" s="357">
        <v>18587.703025136638</v>
      </c>
    </row>
    <row r="247" spans="1:11" ht="14.4" customHeight="1" x14ac:dyDescent="0.3">
      <c r="A247" s="352" t="s">
        <v>387</v>
      </c>
      <c r="B247" s="353" t="s">
        <v>389</v>
      </c>
      <c r="C247" s="354" t="s">
        <v>395</v>
      </c>
      <c r="D247" s="355" t="s">
        <v>396</v>
      </c>
      <c r="E247" s="354" t="s">
        <v>464</v>
      </c>
      <c r="F247" s="355" t="s">
        <v>465</v>
      </c>
      <c r="G247" s="354" t="s">
        <v>957</v>
      </c>
      <c r="H247" s="354" t="s">
        <v>958</v>
      </c>
      <c r="I247" s="356">
        <v>4895.66</v>
      </c>
      <c r="J247" s="356">
        <v>1</v>
      </c>
      <c r="K247" s="357">
        <v>4895.66</v>
      </c>
    </row>
    <row r="248" spans="1:11" ht="14.4" customHeight="1" x14ac:dyDescent="0.3">
      <c r="A248" s="352" t="s">
        <v>387</v>
      </c>
      <c r="B248" s="353" t="s">
        <v>389</v>
      </c>
      <c r="C248" s="354" t="s">
        <v>395</v>
      </c>
      <c r="D248" s="355" t="s">
        <v>396</v>
      </c>
      <c r="E248" s="354" t="s">
        <v>464</v>
      </c>
      <c r="F248" s="355" t="s">
        <v>465</v>
      </c>
      <c r="G248" s="354" t="s">
        <v>959</v>
      </c>
      <c r="H248" s="354" t="s">
        <v>960</v>
      </c>
      <c r="I248" s="356">
        <v>6171</v>
      </c>
      <c r="J248" s="356">
        <v>34</v>
      </c>
      <c r="K248" s="357">
        <v>209814</v>
      </c>
    </row>
    <row r="249" spans="1:11" ht="14.4" customHeight="1" x14ac:dyDescent="0.3">
      <c r="A249" s="352" t="s">
        <v>387</v>
      </c>
      <c r="B249" s="353" t="s">
        <v>389</v>
      </c>
      <c r="C249" s="354" t="s">
        <v>395</v>
      </c>
      <c r="D249" s="355" t="s">
        <v>396</v>
      </c>
      <c r="E249" s="354" t="s">
        <v>464</v>
      </c>
      <c r="F249" s="355" t="s">
        <v>465</v>
      </c>
      <c r="G249" s="354" t="s">
        <v>961</v>
      </c>
      <c r="H249" s="354" t="s">
        <v>962</v>
      </c>
      <c r="I249" s="356">
        <v>32551.421875422515</v>
      </c>
      <c r="J249" s="356">
        <v>14</v>
      </c>
      <c r="K249" s="357">
        <v>442881.81792731641</v>
      </c>
    </row>
    <row r="250" spans="1:11" ht="14.4" customHeight="1" x14ac:dyDescent="0.3">
      <c r="A250" s="352" t="s">
        <v>387</v>
      </c>
      <c r="B250" s="353" t="s">
        <v>389</v>
      </c>
      <c r="C250" s="354" t="s">
        <v>395</v>
      </c>
      <c r="D250" s="355" t="s">
        <v>396</v>
      </c>
      <c r="E250" s="354" t="s">
        <v>464</v>
      </c>
      <c r="F250" s="355" t="s">
        <v>465</v>
      </c>
      <c r="G250" s="354" t="s">
        <v>963</v>
      </c>
      <c r="H250" s="354" t="s">
        <v>964</v>
      </c>
      <c r="I250" s="356">
        <v>58061.855445672198</v>
      </c>
      <c r="J250" s="356">
        <v>12</v>
      </c>
      <c r="K250" s="357">
        <v>696742.28012076754</v>
      </c>
    </row>
    <row r="251" spans="1:11" ht="14.4" customHeight="1" x14ac:dyDescent="0.3">
      <c r="A251" s="352" t="s">
        <v>387</v>
      </c>
      <c r="B251" s="353" t="s">
        <v>389</v>
      </c>
      <c r="C251" s="354" t="s">
        <v>395</v>
      </c>
      <c r="D251" s="355" t="s">
        <v>396</v>
      </c>
      <c r="E251" s="354" t="s">
        <v>464</v>
      </c>
      <c r="F251" s="355" t="s">
        <v>465</v>
      </c>
      <c r="G251" s="354" t="s">
        <v>965</v>
      </c>
      <c r="H251" s="354" t="s">
        <v>966</v>
      </c>
      <c r="I251" s="356">
        <v>2065.3006053807298</v>
      </c>
      <c r="J251" s="356">
        <v>9</v>
      </c>
      <c r="K251" s="357">
        <v>18587.705438692999</v>
      </c>
    </row>
    <row r="252" spans="1:11" ht="14.4" customHeight="1" x14ac:dyDescent="0.3">
      <c r="A252" s="352" t="s">
        <v>387</v>
      </c>
      <c r="B252" s="353" t="s">
        <v>389</v>
      </c>
      <c r="C252" s="354" t="s">
        <v>395</v>
      </c>
      <c r="D252" s="355" t="s">
        <v>396</v>
      </c>
      <c r="E252" s="354" t="s">
        <v>464</v>
      </c>
      <c r="F252" s="355" t="s">
        <v>465</v>
      </c>
      <c r="G252" s="354" t="s">
        <v>967</v>
      </c>
      <c r="H252" s="354" t="s">
        <v>968</v>
      </c>
      <c r="I252" s="356">
        <v>2065.3004067074135</v>
      </c>
      <c r="J252" s="356">
        <v>4</v>
      </c>
      <c r="K252" s="357">
        <v>8261.2012201222406</v>
      </c>
    </row>
    <row r="253" spans="1:11" ht="14.4" customHeight="1" x14ac:dyDescent="0.3">
      <c r="A253" s="352" t="s">
        <v>387</v>
      </c>
      <c r="B253" s="353" t="s">
        <v>389</v>
      </c>
      <c r="C253" s="354" t="s">
        <v>395</v>
      </c>
      <c r="D253" s="355" t="s">
        <v>396</v>
      </c>
      <c r="E253" s="354" t="s">
        <v>464</v>
      </c>
      <c r="F253" s="355" t="s">
        <v>465</v>
      </c>
      <c r="G253" s="354" t="s">
        <v>969</v>
      </c>
      <c r="H253" s="354" t="s">
        <v>970</v>
      </c>
      <c r="I253" s="356">
        <v>2546.7233139191371</v>
      </c>
      <c r="J253" s="356">
        <v>5</v>
      </c>
      <c r="K253" s="357">
        <v>12733.61656961755</v>
      </c>
    </row>
    <row r="254" spans="1:11" ht="14.4" customHeight="1" x14ac:dyDescent="0.3">
      <c r="A254" s="352" t="s">
        <v>387</v>
      </c>
      <c r="B254" s="353" t="s">
        <v>389</v>
      </c>
      <c r="C254" s="354" t="s">
        <v>395</v>
      </c>
      <c r="D254" s="355" t="s">
        <v>396</v>
      </c>
      <c r="E254" s="354" t="s">
        <v>464</v>
      </c>
      <c r="F254" s="355" t="s">
        <v>465</v>
      </c>
      <c r="G254" s="354" t="s">
        <v>971</v>
      </c>
      <c r="H254" s="354" t="s">
        <v>972</v>
      </c>
      <c r="I254" s="356">
        <v>2065.300604135155</v>
      </c>
      <c r="J254" s="356">
        <v>2</v>
      </c>
      <c r="K254" s="357">
        <v>4130.6012082703101</v>
      </c>
    </row>
    <row r="255" spans="1:11" ht="14.4" customHeight="1" x14ac:dyDescent="0.3">
      <c r="A255" s="352" t="s">
        <v>387</v>
      </c>
      <c r="B255" s="353" t="s">
        <v>389</v>
      </c>
      <c r="C255" s="354" t="s">
        <v>395</v>
      </c>
      <c r="D255" s="355" t="s">
        <v>396</v>
      </c>
      <c r="E255" s="354" t="s">
        <v>464</v>
      </c>
      <c r="F255" s="355" t="s">
        <v>465</v>
      </c>
      <c r="G255" s="354" t="s">
        <v>973</v>
      </c>
      <c r="H255" s="354" t="s">
        <v>974</v>
      </c>
      <c r="I255" s="356">
        <v>1983.6861001930702</v>
      </c>
      <c r="J255" s="356">
        <v>5</v>
      </c>
      <c r="K255" s="357">
        <v>9918.4304965914507</v>
      </c>
    </row>
    <row r="256" spans="1:11" ht="14.4" customHeight="1" x14ac:dyDescent="0.3">
      <c r="A256" s="352" t="s">
        <v>387</v>
      </c>
      <c r="B256" s="353" t="s">
        <v>389</v>
      </c>
      <c r="C256" s="354" t="s">
        <v>395</v>
      </c>
      <c r="D256" s="355" t="s">
        <v>396</v>
      </c>
      <c r="E256" s="354" t="s">
        <v>464</v>
      </c>
      <c r="F256" s="355" t="s">
        <v>465</v>
      </c>
      <c r="G256" s="354" t="s">
        <v>975</v>
      </c>
      <c r="H256" s="354" t="s">
        <v>976</v>
      </c>
      <c r="I256" s="356">
        <v>16736.72</v>
      </c>
      <c r="J256" s="356">
        <v>2</v>
      </c>
      <c r="K256" s="357">
        <v>33473.440000000002</v>
      </c>
    </row>
    <row r="257" spans="1:11" ht="14.4" customHeight="1" x14ac:dyDescent="0.3">
      <c r="A257" s="352" t="s">
        <v>387</v>
      </c>
      <c r="B257" s="353" t="s">
        <v>389</v>
      </c>
      <c r="C257" s="354" t="s">
        <v>395</v>
      </c>
      <c r="D257" s="355" t="s">
        <v>396</v>
      </c>
      <c r="E257" s="354" t="s">
        <v>464</v>
      </c>
      <c r="F257" s="355" t="s">
        <v>465</v>
      </c>
      <c r="G257" s="354" t="s">
        <v>977</v>
      </c>
      <c r="H257" s="354" t="s">
        <v>978</v>
      </c>
      <c r="I257" s="356">
        <v>4405.9843385044906</v>
      </c>
      <c r="J257" s="356">
        <v>3</v>
      </c>
      <c r="K257" s="357">
        <v>13217.953015513471</v>
      </c>
    </row>
    <row r="258" spans="1:11" ht="14.4" customHeight="1" x14ac:dyDescent="0.3">
      <c r="A258" s="352" t="s">
        <v>387</v>
      </c>
      <c r="B258" s="353" t="s">
        <v>389</v>
      </c>
      <c r="C258" s="354" t="s">
        <v>395</v>
      </c>
      <c r="D258" s="355" t="s">
        <v>396</v>
      </c>
      <c r="E258" s="354" t="s">
        <v>464</v>
      </c>
      <c r="F258" s="355" t="s">
        <v>465</v>
      </c>
      <c r="G258" s="354" t="s">
        <v>979</v>
      </c>
      <c r="H258" s="354" t="s">
        <v>980</v>
      </c>
      <c r="I258" s="356">
        <v>4570.7994771213798</v>
      </c>
      <c r="J258" s="356">
        <v>18</v>
      </c>
      <c r="K258" s="357">
        <v>82274.390458659793</v>
      </c>
    </row>
    <row r="259" spans="1:11" ht="14.4" customHeight="1" x14ac:dyDescent="0.3">
      <c r="A259" s="352" t="s">
        <v>387</v>
      </c>
      <c r="B259" s="353" t="s">
        <v>389</v>
      </c>
      <c r="C259" s="354" t="s">
        <v>395</v>
      </c>
      <c r="D259" s="355" t="s">
        <v>396</v>
      </c>
      <c r="E259" s="354" t="s">
        <v>464</v>
      </c>
      <c r="F259" s="355" t="s">
        <v>465</v>
      </c>
      <c r="G259" s="354" t="s">
        <v>981</v>
      </c>
      <c r="H259" s="354" t="s">
        <v>982</v>
      </c>
      <c r="I259" s="356">
        <v>5368.77</v>
      </c>
      <c r="J259" s="356">
        <v>3</v>
      </c>
      <c r="K259" s="357">
        <v>16106.310000000001</v>
      </c>
    </row>
    <row r="260" spans="1:11" ht="14.4" customHeight="1" x14ac:dyDescent="0.3">
      <c r="A260" s="352" t="s">
        <v>387</v>
      </c>
      <c r="B260" s="353" t="s">
        <v>389</v>
      </c>
      <c r="C260" s="354" t="s">
        <v>395</v>
      </c>
      <c r="D260" s="355" t="s">
        <v>396</v>
      </c>
      <c r="E260" s="354" t="s">
        <v>464</v>
      </c>
      <c r="F260" s="355" t="s">
        <v>465</v>
      </c>
      <c r="G260" s="354" t="s">
        <v>983</v>
      </c>
      <c r="H260" s="354" t="s">
        <v>984</v>
      </c>
      <c r="I260" s="356">
        <v>8685.3799999999992</v>
      </c>
      <c r="J260" s="356">
        <v>1</v>
      </c>
      <c r="K260" s="357">
        <v>8685.3799999999992</v>
      </c>
    </row>
    <row r="261" spans="1:11" ht="14.4" customHeight="1" x14ac:dyDescent="0.3">
      <c r="A261" s="352" t="s">
        <v>387</v>
      </c>
      <c r="B261" s="353" t="s">
        <v>389</v>
      </c>
      <c r="C261" s="354" t="s">
        <v>395</v>
      </c>
      <c r="D261" s="355" t="s">
        <v>396</v>
      </c>
      <c r="E261" s="354" t="s">
        <v>464</v>
      </c>
      <c r="F261" s="355" t="s">
        <v>465</v>
      </c>
      <c r="G261" s="354" t="s">
        <v>985</v>
      </c>
      <c r="H261" s="354" t="s">
        <v>986</v>
      </c>
      <c r="I261" s="356">
        <v>2922.63</v>
      </c>
      <c r="J261" s="356">
        <v>1</v>
      </c>
      <c r="K261" s="357">
        <v>2922.63</v>
      </c>
    </row>
    <row r="262" spans="1:11" ht="14.4" customHeight="1" x14ac:dyDescent="0.3">
      <c r="A262" s="352" t="s">
        <v>387</v>
      </c>
      <c r="B262" s="353" t="s">
        <v>389</v>
      </c>
      <c r="C262" s="354" t="s">
        <v>395</v>
      </c>
      <c r="D262" s="355" t="s">
        <v>396</v>
      </c>
      <c r="E262" s="354" t="s">
        <v>464</v>
      </c>
      <c r="F262" s="355" t="s">
        <v>465</v>
      </c>
      <c r="G262" s="354" t="s">
        <v>987</v>
      </c>
      <c r="H262" s="354" t="s">
        <v>988</v>
      </c>
      <c r="I262" s="356">
        <v>2546.7233123161527</v>
      </c>
      <c r="J262" s="356">
        <v>9</v>
      </c>
      <c r="K262" s="357">
        <v>22920.509794690079</v>
      </c>
    </row>
    <row r="263" spans="1:11" ht="14.4" customHeight="1" x14ac:dyDescent="0.3">
      <c r="A263" s="352" t="s">
        <v>387</v>
      </c>
      <c r="B263" s="353" t="s">
        <v>389</v>
      </c>
      <c r="C263" s="354" t="s">
        <v>395</v>
      </c>
      <c r="D263" s="355" t="s">
        <v>396</v>
      </c>
      <c r="E263" s="354" t="s">
        <v>464</v>
      </c>
      <c r="F263" s="355" t="s">
        <v>465</v>
      </c>
      <c r="G263" s="354" t="s">
        <v>989</v>
      </c>
      <c r="H263" s="354" t="s">
        <v>990</v>
      </c>
      <c r="I263" s="356">
        <v>2817.230907381575</v>
      </c>
      <c r="J263" s="356">
        <v>2</v>
      </c>
      <c r="K263" s="357">
        <v>5634.46181476315</v>
      </c>
    </row>
    <row r="264" spans="1:11" ht="14.4" customHeight="1" x14ac:dyDescent="0.3">
      <c r="A264" s="352" t="s">
        <v>387</v>
      </c>
      <c r="B264" s="353" t="s">
        <v>389</v>
      </c>
      <c r="C264" s="354" t="s">
        <v>395</v>
      </c>
      <c r="D264" s="355" t="s">
        <v>396</v>
      </c>
      <c r="E264" s="354" t="s">
        <v>464</v>
      </c>
      <c r="F264" s="355" t="s">
        <v>465</v>
      </c>
      <c r="G264" s="354" t="s">
        <v>991</v>
      </c>
      <c r="H264" s="354" t="s">
        <v>992</v>
      </c>
      <c r="I264" s="356">
        <v>2065.3006015025003</v>
      </c>
      <c r="J264" s="356">
        <v>18</v>
      </c>
      <c r="K264" s="357">
        <v>37175.410844162245</v>
      </c>
    </row>
    <row r="265" spans="1:11" ht="14.4" customHeight="1" x14ac:dyDescent="0.3">
      <c r="A265" s="352" t="s">
        <v>387</v>
      </c>
      <c r="B265" s="353" t="s">
        <v>389</v>
      </c>
      <c r="C265" s="354" t="s">
        <v>395</v>
      </c>
      <c r="D265" s="355" t="s">
        <v>396</v>
      </c>
      <c r="E265" s="354" t="s">
        <v>464</v>
      </c>
      <c r="F265" s="355" t="s">
        <v>465</v>
      </c>
      <c r="G265" s="354" t="s">
        <v>993</v>
      </c>
      <c r="H265" s="354" t="s">
        <v>994</v>
      </c>
      <c r="I265" s="356">
        <v>2065.3006067521014</v>
      </c>
      <c r="J265" s="356">
        <v>13</v>
      </c>
      <c r="K265" s="357">
        <v>26848.907883120643</v>
      </c>
    </row>
    <row r="266" spans="1:11" ht="14.4" customHeight="1" x14ac:dyDescent="0.3">
      <c r="A266" s="352" t="s">
        <v>387</v>
      </c>
      <c r="B266" s="353" t="s">
        <v>389</v>
      </c>
      <c r="C266" s="354" t="s">
        <v>395</v>
      </c>
      <c r="D266" s="355" t="s">
        <v>396</v>
      </c>
      <c r="E266" s="354" t="s">
        <v>464</v>
      </c>
      <c r="F266" s="355" t="s">
        <v>465</v>
      </c>
      <c r="G266" s="354" t="s">
        <v>995</v>
      </c>
      <c r="H266" s="354" t="s">
        <v>996</v>
      </c>
      <c r="I266" s="356">
        <v>2546.7233026885451</v>
      </c>
      <c r="J266" s="356">
        <v>2</v>
      </c>
      <c r="K266" s="357">
        <v>5093.4466053770902</v>
      </c>
    </row>
    <row r="267" spans="1:11" ht="14.4" customHeight="1" x14ac:dyDescent="0.3">
      <c r="A267" s="352" t="s">
        <v>387</v>
      </c>
      <c r="B267" s="353" t="s">
        <v>389</v>
      </c>
      <c r="C267" s="354" t="s">
        <v>395</v>
      </c>
      <c r="D267" s="355" t="s">
        <v>396</v>
      </c>
      <c r="E267" s="354" t="s">
        <v>464</v>
      </c>
      <c r="F267" s="355" t="s">
        <v>465</v>
      </c>
      <c r="G267" s="354" t="s">
        <v>997</v>
      </c>
      <c r="H267" s="354" t="s">
        <v>998</v>
      </c>
      <c r="I267" s="356">
        <v>3037.7897045901445</v>
      </c>
      <c r="J267" s="356">
        <v>142</v>
      </c>
      <c r="K267" s="357">
        <v>431366.13806890289</v>
      </c>
    </row>
    <row r="268" spans="1:11" ht="14.4" customHeight="1" x14ac:dyDescent="0.3">
      <c r="A268" s="352" t="s">
        <v>387</v>
      </c>
      <c r="B268" s="353" t="s">
        <v>389</v>
      </c>
      <c r="C268" s="354" t="s">
        <v>395</v>
      </c>
      <c r="D268" s="355" t="s">
        <v>396</v>
      </c>
      <c r="E268" s="354" t="s">
        <v>464</v>
      </c>
      <c r="F268" s="355" t="s">
        <v>465</v>
      </c>
      <c r="G268" s="354" t="s">
        <v>999</v>
      </c>
      <c r="H268" s="354" t="s">
        <v>1000</v>
      </c>
      <c r="I268" s="356">
        <v>1166.3190007935571</v>
      </c>
      <c r="J268" s="356">
        <v>30</v>
      </c>
      <c r="K268" s="357">
        <v>34989.570019508821</v>
      </c>
    </row>
    <row r="269" spans="1:11" ht="14.4" customHeight="1" x14ac:dyDescent="0.3">
      <c r="A269" s="352" t="s">
        <v>387</v>
      </c>
      <c r="B269" s="353" t="s">
        <v>389</v>
      </c>
      <c r="C269" s="354" t="s">
        <v>395</v>
      </c>
      <c r="D269" s="355" t="s">
        <v>396</v>
      </c>
      <c r="E269" s="354" t="s">
        <v>464</v>
      </c>
      <c r="F269" s="355" t="s">
        <v>465</v>
      </c>
      <c r="G269" s="354" t="s">
        <v>1001</v>
      </c>
      <c r="H269" s="354" t="s">
        <v>1002</v>
      </c>
      <c r="I269" s="356">
        <v>4369.3100000000004</v>
      </c>
      <c r="J269" s="356">
        <v>7</v>
      </c>
      <c r="K269" s="357">
        <v>30585.170000000006</v>
      </c>
    </row>
    <row r="270" spans="1:11" ht="14.4" customHeight="1" x14ac:dyDescent="0.3">
      <c r="A270" s="352" t="s">
        <v>387</v>
      </c>
      <c r="B270" s="353" t="s">
        <v>389</v>
      </c>
      <c r="C270" s="354" t="s">
        <v>395</v>
      </c>
      <c r="D270" s="355" t="s">
        <v>396</v>
      </c>
      <c r="E270" s="354" t="s">
        <v>464</v>
      </c>
      <c r="F270" s="355" t="s">
        <v>465</v>
      </c>
      <c r="G270" s="354" t="s">
        <v>1003</v>
      </c>
      <c r="H270" s="354" t="s">
        <v>1004</v>
      </c>
      <c r="I270" s="356">
        <v>7789.98</v>
      </c>
      <c r="J270" s="356">
        <v>3</v>
      </c>
      <c r="K270" s="357">
        <v>23369.94</v>
      </c>
    </row>
    <row r="271" spans="1:11" ht="14.4" customHeight="1" x14ac:dyDescent="0.3">
      <c r="A271" s="352" t="s">
        <v>387</v>
      </c>
      <c r="B271" s="353" t="s">
        <v>389</v>
      </c>
      <c r="C271" s="354" t="s">
        <v>395</v>
      </c>
      <c r="D271" s="355" t="s">
        <v>396</v>
      </c>
      <c r="E271" s="354" t="s">
        <v>464</v>
      </c>
      <c r="F271" s="355" t="s">
        <v>465</v>
      </c>
      <c r="G271" s="354" t="s">
        <v>1005</v>
      </c>
      <c r="H271" s="354" t="s">
        <v>1006</v>
      </c>
      <c r="I271" s="356">
        <v>2546.72331240638</v>
      </c>
      <c r="J271" s="356">
        <v>3</v>
      </c>
      <c r="K271" s="357">
        <v>7640.1699355573401</v>
      </c>
    </row>
    <row r="272" spans="1:11" ht="14.4" customHeight="1" x14ac:dyDescent="0.3">
      <c r="A272" s="352" t="s">
        <v>387</v>
      </c>
      <c r="B272" s="353" t="s">
        <v>389</v>
      </c>
      <c r="C272" s="354" t="s">
        <v>395</v>
      </c>
      <c r="D272" s="355" t="s">
        <v>396</v>
      </c>
      <c r="E272" s="354" t="s">
        <v>464</v>
      </c>
      <c r="F272" s="355" t="s">
        <v>465</v>
      </c>
      <c r="G272" s="354" t="s">
        <v>1007</v>
      </c>
      <c r="H272" s="354" t="s">
        <v>1008</v>
      </c>
      <c r="I272" s="356">
        <v>2065.3006099918202</v>
      </c>
      <c r="J272" s="356">
        <v>2</v>
      </c>
      <c r="K272" s="357">
        <v>4130.6012199836405</v>
      </c>
    </row>
    <row r="273" spans="1:11" ht="14.4" customHeight="1" x14ac:dyDescent="0.3">
      <c r="A273" s="352" t="s">
        <v>387</v>
      </c>
      <c r="B273" s="353" t="s">
        <v>389</v>
      </c>
      <c r="C273" s="354" t="s">
        <v>395</v>
      </c>
      <c r="D273" s="355" t="s">
        <v>396</v>
      </c>
      <c r="E273" s="354" t="s">
        <v>464</v>
      </c>
      <c r="F273" s="355" t="s">
        <v>465</v>
      </c>
      <c r="G273" s="354" t="s">
        <v>1009</v>
      </c>
      <c r="H273" s="354" t="s">
        <v>1010</v>
      </c>
      <c r="I273" s="356">
        <v>2065.3023065135035</v>
      </c>
      <c r="J273" s="356">
        <v>3</v>
      </c>
      <c r="K273" s="357">
        <v>6195.90691954051</v>
      </c>
    </row>
    <row r="274" spans="1:11" ht="14.4" customHeight="1" x14ac:dyDescent="0.3">
      <c r="A274" s="352" t="s">
        <v>387</v>
      </c>
      <c r="B274" s="353" t="s">
        <v>389</v>
      </c>
      <c r="C274" s="354" t="s">
        <v>395</v>
      </c>
      <c r="D274" s="355" t="s">
        <v>396</v>
      </c>
      <c r="E274" s="354" t="s">
        <v>464</v>
      </c>
      <c r="F274" s="355" t="s">
        <v>465</v>
      </c>
      <c r="G274" s="354" t="s">
        <v>1011</v>
      </c>
      <c r="H274" s="354" t="s">
        <v>1012</v>
      </c>
      <c r="I274" s="356">
        <v>4369.3100000000004</v>
      </c>
      <c r="J274" s="356">
        <v>5</v>
      </c>
      <c r="K274" s="357">
        <v>21846.550000000003</v>
      </c>
    </row>
    <row r="275" spans="1:11" ht="14.4" customHeight="1" x14ac:dyDescent="0.3">
      <c r="A275" s="352" t="s">
        <v>387</v>
      </c>
      <c r="B275" s="353" t="s">
        <v>389</v>
      </c>
      <c r="C275" s="354" t="s">
        <v>395</v>
      </c>
      <c r="D275" s="355" t="s">
        <v>396</v>
      </c>
      <c r="E275" s="354" t="s">
        <v>464</v>
      </c>
      <c r="F275" s="355" t="s">
        <v>465</v>
      </c>
      <c r="G275" s="354" t="s">
        <v>1013</v>
      </c>
      <c r="H275" s="354" t="s">
        <v>1014</v>
      </c>
      <c r="I275" s="356">
        <v>2065.3000049095913</v>
      </c>
      <c r="J275" s="356">
        <v>17</v>
      </c>
      <c r="K275" s="357">
        <v>35110.100087266917</v>
      </c>
    </row>
    <row r="276" spans="1:11" ht="14.4" customHeight="1" x14ac:dyDescent="0.3">
      <c r="A276" s="352" t="s">
        <v>387</v>
      </c>
      <c r="B276" s="353" t="s">
        <v>389</v>
      </c>
      <c r="C276" s="354" t="s">
        <v>395</v>
      </c>
      <c r="D276" s="355" t="s">
        <v>396</v>
      </c>
      <c r="E276" s="354" t="s">
        <v>464</v>
      </c>
      <c r="F276" s="355" t="s">
        <v>465</v>
      </c>
      <c r="G276" s="354" t="s">
        <v>1015</v>
      </c>
      <c r="H276" s="354" t="s">
        <v>1016</v>
      </c>
      <c r="I276" s="356">
        <v>7211.6</v>
      </c>
      <c r="J276" s="356">
        <v>3</v>
      </c>
      <c r="K276" s="357">
        <v>21634.800000000003</v>
      </c>
    </row>
    <row r="277" spans="1:11" ht="14.4" customHeight="1" x14ac:dyDescent="0.3">
      <c r="A277" s="352" t="s">
        <v>387</v>
      </c>
      <c r="B277" s="353" t="s">
        <v>389</v>
      </c>
      <c r="C277" s="354" t="s">
        <v>395</v>
      </c>
      <c r="D277" s="355" t="s">
        <v>396</v>
      </c>
      <c r="E277" s="354" t="s">
        <v>464</v>
      </c>
      <c r="F277" s="355" t="s">
        <v>465</v>
      </c>
      <c r="G277" s="354" t="s">
        <v>1017</v>
      </c>
      <c r="H277" s="354" t="s">
        <v>1018</v>
      </c>
      <c r="I277" s="356">
        <v>13168.026666666667</v>
      </c>
      <c r="J277" s="356">
        <v>3</v>
      </c>
      <c r="K277" s="357">
        <v>39504.080000000002</v>
      </c>
    </row>
    <row r="278" spans="1:11" ht="14.4" customHeight="1" x14ac:dyDescent="0.3">
      <c r="A278" s="352" t="s">
        <v>387</v>
      </c>
      <c r="B278" s="353" t="s">
        <v>389</v>
      </c>
      <c r="C278" s="354" t="s">
        <v>395</v>
      </c>
      <c r="D278" s="355" t="s">
        <v>396</v>
      </c>
      <c r="E278" s="354" t="s">
        <v>464</v>
      </c>
      <c r="F278" s="355" t="s">
        <v>465</v>
      </c>
      <c r="G278" s="354" t="s">
        <v>1019</v>
      </c>
      <c r="H278" s="354" t="s">
        <v>1020</v>
      </c>
      <c r="I278" s="356">
        <v>7789.98</v>
      </c>
      <c r="J278" s="356">
        <v>1</v>
      </c>
      <c r="K278" s="357">
        <v>7789.98</v>
      </c>
    </row>
    <row r="279" spans="1:11" ht="14.4" customHeight="1" x14ac:dyDescent="0.3">
      <c r="A279" s="352" t="s">
        <v>387</v>
      </c>
      <c r="B279" s="353" t="s">
        <v>389</v>
      </c>
      <c r="C279" s="354" t="s">
        <v>395</v>
      </c>
      <c r="D279" s="355" t="s">
        <v>396</v>
      </c>
      <c r="E279" s="354" t="s">
        <v>464</v>
      </c>
      <c r="F279" s="355" t="s">
        <v>465</v>
      </c>
      <c r="G279" s="354" t="s">
        <v>1021</v>
      </c>
      <c r="H279" s="354" t="s">
        <v>1022</v>
      </c>
      <c r="I279" s="356">
        <v>1741.0400390023833</v>
      </c>
      <c r="J279" s="356">
        <v>3</v>
      </c>
      <c r="K279" s="357">
        <v>5223.1201170071499</v>
      </c>
    </row>
    <row r="280" spans="1:11" ht="14.4" customHeight="1" x14ac:dyDescent="0.3">
      <c r="A280" s="352" t="s">
        <v>387</v>
      </c>
      <c r="B280" s="353" t="s">
        <v>389</v>
      </c>
      <c r="C280" s="354" t="s">
        <v>395</v>
      </c>
      <c r="D280" s="355" t="s">
        <v>396</v>
      </c>
      <c r="E280" s="354" t="s">
        <v>464</v>
      </c>
      <c r="F280" s="355" t="s">
        <v>465</v>
      </c>
      <c r="G280" s="354" t="s">
        <v>1023</v>
      </c>
      <c r="H280" s="354" t="s">
        <v>1024</v>
      </c>
      <c r="I280" s="356">
        <v>40.655999999999999</v>
      </c>
      <c r="J280" s="356">
        <v>150</v>
      </c>
      <c r="K280" s="357">
        <v>6098.4000000000005</v>
      </c>
    </row>
    <row r="281" spans="1:11" ht="14.4" customHeight="1" x14ac:dyDescent="0.3">
      <c r="A281" s="352" t="s">
        <v>387</v>
      </c>
      <c r="B281" s="353" t="s">
        <v>389</v>
      </c>
      <c r="C281" s="354" t="s">
        <v>395</v>
      </c>
      <c r="D281" s="355" t="s">
        <v>396</v>
      </c>
      <c r="E281" s="354" t="s">
        <v>464</v>
      </c>
      <c r="F281" s="355" t="s">
        <v>465</v>
      </c>
      <c r="G281" s="354" t="s">
        <v>1025</v>
      </c>
      <c r="H281" s="354" t="s">
        <v>1026</v>
      </c>
      <c r="I281" s="356">
        <v>10649.21</v>
      </c>
      <c r="J281" s="356">
        <v>1</v>
      </c>
      <c r="K281" s="357">
        <v>10649.21</v>
      </c>
    </row>
    <row r="282" spans="1:11" ht="14.4" customHeight="1" x14ac:dyDescent="0.3">
      <c r="A282" s="352" t="s">
        <v>387</v>
      </c>
      <c r="B282" s="353" t="s">
        <v>389</v>
      </c>
      <c r="C282" s="354" t="s">
        <v>395</v>
      </c>
      <c r="D282" s="355" t="s">
        <v>396</v>
      </c>
      <c r="E282" s="354" t="s">
        <v>464</v>
      </c>
      <c r="F282" s="355" t="s">
        <v>465</v>
      </c>
      <c r="G282" s="354" t="s">
        <v>1027</v>
      </c>
      <c r="H282" s="354" t="s">
        <v>1028</v>
      </c>
      <c r="I282" s="356">
        <v>13278.647272004482</v>
      </c>
      <c r="J282" s="356">
        <v>13</v>
      </c>
      <c r="K282" s="357">
        <v>172622.26726405389</v>
      </c>
    </row>
    <row r="283" spans="1:11" ht="14.4" customHeight="1" x14ac:dyDescent="0.3">
      <c r="A283" s="352" t="s">
        <v>387</v>
      </c>
      <c r="B283" s="353" t="s">
        <v>389</v>
      </c>
      <c r="C283" s="354" t="s">
        <v>395</v>
      </c>
      <c r="D283" s="355" t="s">
        <v>396</v>
      </c>
      <c r="E283" s="354" t="s">
        <v>464</v>
      </c>
      <c r="F283" s="355" t="s">
        <v>465</v>
      </c>
      <c r="G283" s="354" t="s">
        <v>1029</v>
      </c>
      <c r="H283" s="354" t="s">
        <v>1030</v>
      </c>
      <c r="I283" s="356">
        <v>22082.5</v>
      </c>
      <c r="J283" s="356">
        <v>6</v>
      </c>
      <c r="K283" s="357">
        <v>131164</v>
      </c>
    </row>
    <row r="284" spans="1:11" ht="14.4" customHeight="1" x14ac:dyDescent="0.3">
      <c r="A284" s="352" t="s">
        <v>387</v>
      </c>
      <c r="B284" s="353" t="s">
        <v>389</v>
      </c>
      <c r="C284" s="354" t="s">
        <v>395</v>
      </c>
      <c r="D284" s="355" t="s">
        <v>396</v>
      </c>
      <c r="E284" s="354" t="s">
        <v>464</v>
      </c>
      <c r="F284" s="355" t="s">
        <v>465</v>
      </c>
      <c r="G284" s="354" t="s">
        <v>1031</v>
      </c>
      <c r="H284" s="354" t="s">
        <v>1032</v>
      </c>
      <c r="I284" s="356">
        <v>7502</v>
      </c>
      <c r="J284" s="356">
        <v>1</v>
      </c>
      <c r="K284" s="357">
        <v>7502</v>
      </c>
    </row>
    <row r="285" spans="1:11" ht="14.4" customHeight="1" x14ac:dyDescent="0.3">
      <c r="A285" s="352" t="s">
        <v>387</v>
      </c>
      <c r="B285" s="353" t="s">
        <v>389</v>
      </c>
      <c r="C285" s="354" t="s">
        <v>395</v>
      </c>
      <c r="D285" s="355" t="s">
        <v>396</v>
      </c>
      <c r="E285" s="354" t="s">
        <v>464</v>
      </c>
      <c r="F285" s="355" t="s">
        <v>465</v>
      </c>
      <c r="G285" s="354" t="s">
        <v>1033</v>
      </c>
      <c r="H285" s="354" t="s">
        <v>1034</v>
      </c>
      <c r="I285" s="356">
        <v>28314.1700039793</v>
      </c>
      <c r="J285" s="356">
        <v>2</v>
      </c>
      <c r="K285" s="357">
        <v>56628.340007958599</v>
      </c>
    </row>
    <row r="286" spans="1:11" ht="14.4" customHeight="1" x14ac:dyDescent="0.3">
      <c r="A286" s="352" t="s">
        <v>387</v>
      </c>
      <c r="B286" s="353" t="s">
        <v>389</v>
      </c>
      <c r="C286" s="354" t="s">
        <v>395</v>
      </c>
      <c r="D286" s="355" t="s">
        <v>396</v>
      </c>
      <c r="E286" s="354" t="s">
        <v>464</v>
      </c>
      <c r="F286" s="355" t="s">
        <v>465</v>
      </c>
      <c r="G286" s="354" t="s">
        <v>1035</v>
      </c>
      <c r="H286" s="354" t="s">
        <v>1036</v>
      </c>
      <c r="I286" s="356">
        <v>2065.3006110640417</v>
      </c>
      <c r="J286" s="356">
        <v>12</v>
      </c>
      <c r="K286" s="357">
        <v>24783.607335101216</v>
      </c>
    </row>
    <row r="287" spans="1:11" ht="14.4" customHeight="1" x14ac:dyDescent="0.3">
      <c r="A287" s="352" t="s">
        <v>387</v>
      </c>
      <c r="B287" s="353" t="s">
        <v>389</v>
      </c>
      <c r="C287" s="354" t="s">
        <v>395</v>
      </c>
      <c r="D287" s="355" t="s">
        <v>396</v>
      </c>
      <c r="E287" s="354" t="s">
        <v>464</v>
      </c>
      <c r="F287" s="355" t="s">
        <v>465</v>
      </c>
      <c r="G287" s="354" t="s">
        <v>1037</v>
      </c>
      <c r="H287" s="354" t="s">
        <v>1038</v>
      </c>
      <c r="I287" s="356">
        <v>11650.750993770611</v>
      </c>
      <c r="J287" s="356">
        <v>55</v>
      </c>
      <c r="K287" s="357">
        <v>640791.30465738359</v>
      </c>
    </row>
    <row r="288" spans="1:11" ht="14.4" customHeight="1" x14ac:dyDescent="0.3">
      <c r="A288" s="352" t="s">
        <v>387</v>
      </c>
      <c r="B288" s="353" t="s">
        <v>389</v>
      </c>
      <c r="C288" s="354" t="s">
        <v>395</v>
      </c>
      <c r="D288" s="355" t="s">
        <v>396</v>
      </c>
      <c r="E288" s="354" t="s">
        <v>464</v>
      </c>
      <c r="F288" s="355" t="s">
        <v>465</v>
      </c>
      <c r="G288" s="354" t="s">
        <v>1039</v>
      </c>
      <c r="H288" s="354" t="s">
        <v>1040</v>
      </c>
      <c r="I288" s="356">
        <v>1983.68610328562</v>
      </c>
      <c r="J288" s="356">
        <v>1</v>
      </c>
      <c r="K288" s="357">
        <v>1983.68610328562</v>
      </c>
    </row>
    <row r="289" spans="1:11" ht="14.4" customHeight="1" x14ac:dyDescent="0.3">
      <c r="A289" s="352" t="s">
        <v>387</v>
      </c>
      <c r="B289" s="353" t="s">
        <v>389</v>
      </c>
      <c r="C289" s="354" t="s">
        <v>395</v>
      </c>
      <c r="D289" s="355" t="s">
        <v>396</v>
      </c>
      <c r="E289" s="354" t="s">
        <v>464</v>
      </c>
      <c r="F289" s="355" t="s">
        <v>465</v>
      </c>
      <c r="G289" s="354" t="s">
        <v>1041</v>
      </c>
      <c r="H289" s="354" t="s">
        <v>1042</v>
      </c>
      <c r="I289" s="356">
        <v>1848.0175893367166</v>
      </c>
      <c r="J289" s="356">
        <v>3</v>
      </c>
      <c r="K289" s="357">
        <v>5544.0527680101495</v>
      </c>
    </row>
    <row r="290" spans="1:11" ht="14.4" customHeight="1" x14ac:dyDescent="0.3">
      <c r="A290" s="352" t="s">
        <v>387</v>
      </c>
      <c r="B290" s="353" t="s">
        <v>389</v>
      </c>
      <c r="C290" s="354" t="s">
        <v>395</v>
      </c>
      <c r="D290" s="355" t="s">
        <v>396</v>
      </c>
      <c r="E290" s="354" t="s">
        <v>464</v>
      </c>
      <c r="F290" s="355" t="s">
        <v>465</v>
      </c>
      <c r="G290" s="354" t="s">
        <v>1043</v>
      </c>
      <c r="H290" s="354" t="s">
        <v>1044</v>
      </c>
      <c r="I290" s="356">
        <v>2867.7062500000002</v>
      </c>
      <c r="J290" s="356">
        <v>35</v>
      </c>
      <c r="K290" s="357">
        <v>100369.60000000001</v>
      </c>
    </row>
    <row r="291" spans="1:11" ht="14.4" customHeight="1" x14ac:dyDescent="0.3">
      <c r="A291" s="352" t="s">
        <v>387</v>
      </c>
      <c r="B291" s="353" t="s">
        <v>389</v>
      </c>
      <c r="C291" s="354" t="s">
        <v>395</v>
      </c>
      <c r="D291" s="355" t="s">
        <v>396</v>
      </c>
      <c r="E291" s="354" t="s">
        <v>464</v>
      </c>
      <c r="F291" s="355" t="s">
        <v>465</v>
      </c>
      <c r="G291" s="354" t="s">
        <v>1045</v>
      </c>
      <c r="H291" s="354" t="s">
        <v>1046</v>
      </c>
      <c r="I291" s="356">
        <v>2867.7062500000002</v>
      </c>
      <c r="J291" s="356">
        <v>35</v>
      </c>
      <c r="K291" s="357">
        <v>100369.60000000001</v>
      </c>
    </row>
    <row r="292" spans="1:11" ht="14.4" customHeight="1" x14ac:dyDescent="0.3">
      <c r="A292" s="352" t="s">
        <v>387</v>
      </c>
      <c r="B292" s="353" t="s">
        <v>389</v>
      </c>
      <c r="C292" s="354" t="s">
        <v>395</v>
      </c>
      <c r="D292" s="355" t="s">
        <v>396</v>
      </c>
      <c r="E292" s="354" t="s">
        <v>464</v>
      </c>
      <c r="F292" s="355" t="s">
        <v>465</v>
      </c>
      <c r="G292" s="354" t="s">
        <v>1047</v>
      </c>
      <c r="H292" s="354" t="s">
        <v>1048</v>
      </c>
      <c r="I292" s="356">
        <v>2546.7233086913952</v>
      </c>
      <c r="J292" s="356">
        <v>4</v>
      </c>
      <c r="K292" s="357">
        <v>10186.893234765581</v>
      </c>
    </row>
    <row r="293" spans="1:11" ht="14.4" customHeight="1" x14ac:dyDescent="0.3">
      <c r="A293" s="352" t="s">
        <v>387</v>
      </c>
      <c r="B293" s="353" t="s">
        <v>389</v>
      </c>
      <c r="C293" s="354" t="s">
        <v>395</v>
      </c>
      <c r="D293" s="355" t="s">
        <v>396</v>
      </c>
      <c r="E293" s="354" t="s">
        <v>464</v>
      </c>
      <c r="F293" s="355" t="s">
        <v>465</v>
      </c>
      <c r="G293" s="354" t="s">
        <v>1049</v>
      </c>
      <c r="H293" s="354" t="s">
        <v>1050</v>
      </c>
      <c r="I293" s="356">
        <v>11650.751332749745</v>
      </c>
      <c r="J293" s="356">
        <v>45</v>
      </c>
      <c r="K293" s="357">
        <v>524283.80997373851</v>
      </c>
    </row>
    <row r="294" spans="1:11" ht="14.4" customHeight="1" x14ac:dyDescent="0.3">
      <c r="A294" s="352" t="s">
        <v>387</v>
      </c>
      <c r="B294" s="353" t="s">
        <v>389</v>
      </c>
      <c r="C294" s="354" t="s">
        <v>395</v>
      </c>
      <c r="D294" s="355" t="s">
        <v>396</v>
      </c>
      <c r="E294" s="354" t="s">
        <v>464</v>
      </c>
      <c r="F294" s="355" t="s">
        <v>465</v>
      </c>
      <c r="G294" s="354" t="s">
        <v>1051</v>
      </c>
      <c r="H294" s="354" t="s">
        <v>1052</v>
      </c>
      <c r="I294" s="356">
        <v>630.070469991648</v>
      </c>
      <c r="J294" s="356">
        <v>8</v>
      </c>
      <c r="K294" s="357">
        <v>5040.563759933184</v>
      </c>
    </row>
    <row r="295" spans="1:11" ht="14.4" customHeight="1" x14ac:dyDescent="0.3">
      <c r="A295" s="352" t="s">
        <v>387</v>
      </c>
      <c r="B295" s="353" t="s">
        <v>389</v>
      </c>
      <c r="C295" s="354" t="s">
        <v>395</v>
      </c>
      <c r="D295" s="355" t="s">
        <v>396</v>
      </c>
      <c r="E295" s="354" t="s">
        <v>464</v>
      </c>
      <c r="F295" s="355" t="s">
        <v>465</v>
      </c>
      <c r="G295" s="354" t="s">
        <v>1053</v>
      </c>
      <c r="H295" s="354" t="s">
        <v>1054</v>
      </c>
      <c r="I295" s="356">
        <v>7290.3460750221093</v>
      </c>
      <c r="J295" s="356">
        <v>45</v>
      </c>
      <c r="K295" s="357">
        <v>328065.57337599498</v>
      </c>
    </row>
    <row r="296" spans="1:11" ht="14.4" customHeight="1" x14ac:dyDescent="0.3">
      <c r="A296" s="352" t="s">
        <v>387</v>
      </c>
      <c r="B296" s="353" t="s">
        <v>389</v>
      </c>
      <c r="C296" s="354" t="s">
        <v>395</v>
      </c>
      <c r="D296" s="355" t="s">
        <v>396</v>
      </c>
      <c r="E296" s="354" t="s">
        <v>464</v>
      </c>
      <c r="F296" s="355" t="s">
        <v>465</v>
      </c>
      <c r="G296" s="354" t="s">
        <v>1055</v>
      </c>
      <c r="H296" s="354" t="s">
        <v>1056</v>
      </c>
      <c r="I296" s="356">
        <v>5948.36</v>
      </c>
      <c r="J296" s="356">
        <v>1</v>
      </c>
      <c r="K296" s="357">
        <v>5948.36</v>
      </c>
    </row>
    <row r="297" spans="1:11" ht="14.4" customHeight="1" x14ac:dyDescent="0.3">
      <c r="A297" s="352" t="s">
        <v>387</v>
      </c>
      <c r="B297" s="353" t="s">
        <v>389</v>
      </c>
      <c r="C297" s="354" t="s">
        <v>395</v>
      </c>
      <c r="D297" s="355" t="s">
        <v>396</v>
      </c>
      <c r="E297" s="354" t="s">
        <v>464</v>
      </c>
      <c r="F297" s="355" t="s">
        <v>465</v>
      </c>
      <c r="G297" s="354" t="s">
        <v>1057</v>
      </c>
      <c r="H297" s="354" t="s">
        <v>1058</v>
      </c>
      <c r="I297" s="356">
        <v>6171</v>
      </c>
      <c r="J297" s="356">
        <v>8</v>
      </c>
      <c r="K297" s="357">
        <v>49368</v>
      </c>
    </row>
    <row r="298" spans="1:11" ht="14.4" customHeight="1" x14ac:dyDescent="0.3">
      <c r="A298" s="352" t="s">
        <v>387</v>
      </c>
      <c r="B298" s="353" t="s">
        <v>389</v>
      </c>
      <c r="C298" s="354" t="s">
        <v>395</v>
      </c>
      <c r="D298" s="355" t="s">
        <v>396</v>
      </c>
      <c r="E298" s="354" t="s">
        <v>464</v>
      </c>
      <c r="F298" s="355" t="s">
        <v>465</v>
      </c>
      <c r="G298" s="354" t="s">
        <v>1059</v>
      </c>
      <c r="H298" s="354" t="s">
        <v>1060</v>
      </c>
      <c r="I298" s="356">
        <v>8627.3000000000011</v>
      </c>
      <c r="J298" s="356">
        <v>17</v>
      </c>
      <c r="K298" s="357">
        <v>146664.1</v>
      </c>
    </row>
    <row r="299" spans="1:11" ht="14.4" customHeight="1" x14ac:dyDescent="0.3">
      <c r="A299" s="352" t="s">
        <v>387</v>
      </c>
      <c r="B299" s="353" t="s">
        <v>389</v>
      </c>
      <c r="C299" s="354" t="s">
        <v>395</v>
      </c>
      <c r="D299" s="355" t="s">
        <v>396</v>
      </c>
      <c r="E299" s="354" t="s">
        <v>464</v>
      </c>
      <c r="F299" s="355" t="s">
        <v>465</v>
      </c>
      <c r="G299" s="354" t="s">
        <v>1061</v>
      </c>
      <c r="H299" s="354" t="s">
        <v>1062</v>
      </c>
      <c r="I299" s="356">
        <v>2065.30220871347</v>
      </c>
      <c r="J299" s="356">
        <v>1</v>
      </c>
      <c r="K299" s="357">
        <v>2065.30220871347</v>
      </c>
    </row>
    <row r="300" spans="1:11" ht="14.4" customHeight="1" x14ac:dyDescent="0.3">
      <c r="A300" s="352" t="s">
        <v>387</v>
      </c>
      <c r="B300" s="353" t="s">
        <v>389</v>
      </c>
      <c r="C300" s="354" t="s">
        <v>395</v>
      </c>
      <c r="D300" s="355" t="s">
        <v>396</v>
      </c>
      <c r="E300" s="354" t="s">
        <v>464</v>
      </c>
      <c r="F300" s="355" t="s">
        <v>465</v>
      </c>
      <c r="G300" s="354" t="s">
        <v>1063</v>
      </c>
      <c r="H300" s="354" t="s">
        <v>1064</v>
      </c>
      <c r="I300" s="356">
        <v>2065.3006203862501</v>
      </c>
      <c r="J300" s="356">
        <v>1</v>
      </c>
      <c r="K300" s="357">
        <v>2065.3006203862501</v>
      </c>
    </row>
    <row r="301" spans="1:11" ht="14.4" customHeight="1" x14ac:dyDescent="0.3">
      <c r="A301" s="352" t="s">
        <v>387</v>
      </c>
      <c r="B301" s="353" t="s">
        <v>389</v>
      </c>
      <c r="C301" s="354" t="s">
        <v>395</v>
      </c>
      <c r="D301" s="355" t="s">
        <v>396</v>
      </c>
      <c r="E301" s="354" t="s">
        <v>464</v>
      </c>
      <c r="F301" s="355" t="s">
        <v>465</v>
      </c>
      <c r="G301" s="354" t="s">
        <v>1065</v>
      </c>
      <c r="H301" s="354" t="s">
        <v>1066</v>
      </c>
      <c r="I301" s="356">
        <v>2065.3004548637728</v>
      </c>
      <c r="J301" s="356">
        <v>4</v>
      </c>
      <c r="K301" s="357">
        <v>8261.201819455091</v>
      </c>
    </row>
    <row r="302" spans="1:11" ht="14.4" customHeight="1" x14ac:dyDescent="0.3">
      <c r="A302" s="352" t="s">
        <v>387</v>
      </c>
      <c r="B302" s="353" t="s">
        <v>389</v>
      </c>
      <c r="C302" s="354" t="s">
        <v>395</v>
      </c>
      <c r="D302" s="355" t="s">
        <v>396</v>
      </c>
      <c r="E302" s="354" t="s">
        <v>464</v>
      </c>
      <c r="F302" s="355" t="s">
        <v>465</v>
      </c>
      <c r="G302" s="354" t="s">
        <v>1067</v>
      </c>
      <c r="H302" s="354" t="s">
        <v>1068</v>
      </c>
      <c r="I302" s="356">
        <v>2546.7233251383</v>
      </c>
      <c r="J302" s="356">
        <v>1</v>
      </c>
      <c r="K302" s="357">
        <v>2546.7233251383</v>
      </c>
    </row>
    <row r="303" spans="1:11" ht="14.4" customHeight="1" x14ac:dyDescent="0.3">
      <c r="A303" s="352" t="s">
        <v>387</v>
      </c>
      <c r="B303" s="353" t="s">
        <v>389</v>
      </c>
      <c r="C303" s="354" t="s">
        <v>395</v>
      </c>
      <c r="D303" s="355" t="s">
        <v>396</v>
      </c>
      <c r="E303" s="354" t="s">
        <v>464</v>
      </c>
      <c r="F303" s="355" t="s">
        <v>465</v>
      </c>
      <c r="G303" s="354" t="s">
        <v>1069</v>
      </c>
      <c r="H303" s="354" t="s">
        <v>1070</v>
      </c>
      <c r="I303" s="356">
        <v>2065.30060871346</v>
      </c>
      <c r="J303" s="356">
        <v>4</v>
      </c>
      <c r="K303" s="357">
        <v>8261.2024348538398</v>
      </c>
    </row>
    <row r="304" spans="1:11" ht="14.4" customHeight="1" x14ac:dyDescent="0.3">
      <c r="A304" s="352" t="s">
        <v>387</v>
      </c>
      <c r="B304" s="353" t="s">
        <v>389</v>
      </c>
      <c r="C304" s="354" t="s">
        <v>395</v>
      </c>
      <c r="D304" s="355" t="s">
        <v>396</v>
      </c>
      <c r="E304" s="354" t="s">
        <v>464</v>
      </c>
      <c r="F304" s="355" t="s">
        <v>465</v>
      </c>
      <c r="G304" s="354" t="s">
        <v>1071</v>
      </c>
      <c r="H304" s="354" t="s">
        <v>1072</v>
      </c>
      <c r="I304" s="356">
        <v>2065.3005991734376</v>
      </c>
      <c r="J304" s="356">
        <v>8</v>
      </c>
      <c r="K304" s="357">
        <v>16522.404793387501</v>
      </c>
    </row>
    <row r="305" spans="1:11" ht="14.4" customHeight="1" x14ac:dyDescent="0.3">
      <c r="A305" s="352" t="s">
        <v>387</v>
      </c>
      <c r="B305" s="353" t="s">
        <v>389</v>
      </c>
      <c r="C305" s="354" t="s">
        <v>395</v>
      </c>
      <c r="D305" s="355" t="s">
        <v>396</v>
      </c>
      <c r="E305" s="354" t="s">
        <v>464</v>
      </c>
      <c r="F305" s="355" t="s">
        <v>465</v>
      </c>
      <c r="G305" s="354" t="s">
        <v>1073</v>
      </c>
      <c r="H305" s="354" t="s">
        <v>1074</v>
      </c>
      <c r="I305" s="356">
        <v>2065.3007102295578</v>
      </c>
      <c r="J305" s="356">
        <v>4</v>
      </c>
      <c r="K305" s="357">
        <v>8261.2028409182312</v>
      </c>
    </row>
    <row r="306" spans="1:11" ht="14.4" customHeight="1" x14ac:dyDescent="0.3">
      <c r="A306" s="352" t="s">
        <v>387</v>
      </c>
      <c r="B306" s="353" t="s">
        <v>389</v>
      </c>
      <c r="C306" s="354" t="s">
        <v>395</v>
      </c>
      <c r="D306" s="355" t="s">
        <v>396</v>
      </c>
      <c r="E306" s="354" t="s">
        <v>464</v>
      </c>
      <c r="F306" s="355" t="s">
        <v>465</v>
      </c>
      <c r="G306" s="354" t="s">
        <v>1075</v>
      </c>
      <c r="H306" s="354" t="s">
        <v>1076</v>
      </c>
      <c r="I306" s="356">
        <v>2065.3024034208001</v>
      </c>
      <c r="J306" s="356">
        <v>1</v>
      </c>
      <c r="K306" s="357">
        <v>2065.3024034208001</v>
      </c>
    </row>
    <row r="307" spans="1:11" ht="14.4" customHeight="1" x14ac:dyDescent="0.3">
      <c r="A307" s="352" t="s">
        <v>387</v>
      </c>
      <c r="B307" s="353" t="s">
        <v>389</v>
      </c>
      <c r="C307" s="354" t="s">
        <v>395</v>
      </c>
      <c r="D307" s="355" t="s">
        <v>396</v>
      </c>
      <c r="E307" s="354" t="s">
        <v>464</v>
      </c>
      <c r="F307" s="355" t="s">
        <v>465</v>
      </c>
      <c r="G307" s="354" t="s">
        <v>1077</v>
      </c>
      <c r="H307" s="354" t="s">
        <v>1078</v>
      </c>
      <c r="I307" s="356">
        <v>2546.7232946325098</v>
      </c>
      <c r="J307" s="356">
        <v>1</v>
      </c>
      <c r="K307" s="357">
        <v>2546.7232946325098</v>
      </c>
    </row>
    <row r="308" spans="1:11" ht="14.4" customHeight="1" x14ac:dyDescent="0.3">
      <c r="A308" s="352" t="s">
        <v>387</v>
      </c>
      <c r="B308" s="353" t="s">
        <v>389</v>
      </c>
      <c r="C308" s="354" t="s">
        <v>395</v>
      </c>
      <c r="D308" s="355" t="s">
        <v>396</v>
      </c>
      <c r="E308" s="354" t="s">
        <v>464</v>
      </c>
      <c r="F308" s="355" t="s">
        <v>465</v>
      </c>
      <c r="G308" s="354" t="s">
        <v>1079</v>
      </c>
      <c r="H308" s="354" t="s">
        <v>1080</v>
      </c>
      <c r="I308" s="356">
        <v>2546.72330426489</v>
      </c>
      <c r="J308" s="356">
        <v>4</v>
      </c>
      <c r="K308" s="357">
        <v>10186.89321705956</v>
      </c>
    </row>
    <row r="309" spans="1:11" ht="14.4" customHeight="1" x14ac:dyDescent="0.3">
      <c r="A309" s="352" t="s">
        <v>387</v>
      </c>
      <c r="B309" s="353" t="s">
        <v>389</v>
      </c>
      <c r="C309" s="354" t="s">
        <v>395</v>
      </c>
      <c r="D309" s="355" t="s">
        <v>396</v>
      </c>
      <c r="E309" s="354" t="s">
        <v>464</v>
      </c>
      <c r="F309" s="355" t="s">
        <v>465</v>
      </c>
      <c r="G309" s="354" t="s">
        <v>1081</v>
      </c>
      <c r="H309" s="354" t="s">
        <v>1082</v>
      </c>
      <c r="I309" s="356">
        <v>2546.72330426489</v>
      </c>
      <c r="J309" s="356">
        <v>2</v>
      </c>
      <c r="K309" s="357">
        <v>5093.44660852978</v>
      </c>
    </row>
    <row r="310" spans="1:11" ht="14.4" customHeight="1" x14ac:dyDescent="0.3">
      <c r="A310" s="352" t="s">
        <v>387</v>
      </c>
      <c r="B310" s="353" t="s">
        <v>389</v>
      </c>
      <c r="C310" s="354" t="s">
        <v>395</v>
      </c>
      <c r="D310" s="355" t="s">
        <v>396</v>
      </c>
      <c r="E310" s="354" t="s">
        <v>464</v>
      </c>
      <c r="F310" s="355" t="s">
        <v>465</v>
      </c>
      <c r="G310" s="354" t="s">
        <v>1083</v>
      </c>
      <c r="H310" s="354" t="s">
        <v>1084</v>
      </c>
      <c r="I310" s="356">
        <v>4264.0401289091824</v>
      </c>
      <c r="J310" s="356">
        <v>28</v>
      </c>
      <c r="K310" s="357">
        <v>119393.12504092722</v>
      </c>
    </row>
    <row r="311" spans="1:11" ht="14.4" customHeight="1" x14ac:dyDescent="0.3">
      <c r="A311" s="352" t="s">
        <v>387</v>
      </c>
      <c r="B311" s="353" t="s">
        <v>389</v>
      </c>
      <c r="C311" s="354" t="s">
        <v>395</v>
      </c>
      <c r="D311" s="355" t="s">
        <v>396</v>
      </c>
      <c r="E311" s="354" t="s">
        <v>464</v>
      </c>
      <c r="F311" s="355" t="s">
        <v>465</v>
      </c>
      <c r="G311" s="354" t="s">
        <v>1085</v>
      </c>
      <c r="H311" s="354" t="s">
        <v>1086</v>
      </c>
      <c r="I311" s="356">
        <v>2053.37</v>
      </c>
      <c r="J311" s="356">
        <v>1</v>
      </c>
      <c r="K311" s="357">
        <v>2053.37</v>
      </c>
    </row>
    <row r="312" spans="1:11" ht="14.4" customHeight="1" x14ac:dyDescent="0.3">
      <c r="A312" s="352" t="s">
        <v>387</v>
      </c>
      <c r="B312" s="353" t="s">
        <v>389</v>
      </c>
      <c r="C312" s="354" t="s">
        <v>395</v>
      </c>
      <c r="D312" s="355" t="s">
        <v>396</v>
      </c>
      <c r="E312" s="354" t="s">
        <v>464</v>
      </c>
      <c r="F312" s="355" t="s">
        <v>465</v>
      </c>
      <c r="G312" s="354" t="s">
        <v>1087</v>
      </c>
      <c r="H312" s="354" t="s">
        <v>1088</v>
      </c>
      <c r="I312" s="356">
        <v>11738.21</v>
      </c>
      <c r="J312" s="356">
        <v>1</v>
      </c>
      <c r="K312" s="357">
        <v>11738.21</v>
      </c>
    </row>
    <row r="313" spans="1:11" ht="14.4" customHeight="1" x14ac:dyDescent="0.3">
      <c r="A313" s="352" t="s">
        <v>387</v>
      </c>
      <c r="B313" s="353" t="s">
        <v>389</v>
      </c>
      <c r="C313" s="354" t="s">
        <v>395</v>
      </c>
      <c r="D313" s="355" t="s">
        <v>396</v>
      </c>
      <c r="E313" s="354" t="s">
        <v>464</v>
      </c>
      <c r="F313" s="355" t="s">
        <v>465</v>
      </c>
      <c r="G313" s="354" t="s">
        <v>1089</v>
      </c>
      <c r="H313" s="354" t="s">
        <v>1090</v>
      </c>
      <c r="I313" s="356">
        <v>3025.605</v>
      </c>
      <c r="J313" s="356">
        <v>4</v>
      </c>
      <c r="K313" s="357">
        <v>12102.42</v>
      </c>
    </row>
    <row r="314" spans="1:11" ht="14.4" customHeight="1" x14ac:dyDescent="0.3">
      <c r="A314" s="352" t="s">
        <v>387</v>
      </c>
      <c r="B314" s="353" t="s">
        <v>389</v>
      </c>
      <c r="C314" s="354" t="s">
        <v>395</v>
      </c>
      <c r="D314" s="355" t="s">
        <v>396</v>
      </c>
      <c r="E314" s="354" t="s">
        <v>464</v>
      </c>
      <c r="F314" s="355" t="s">
        <v>465</v>
      </c>
      <c r="G314" s="354" t="s">
        <v>1091</v>
      </c>
      <c r="H314" s="354" t="s">
        <v>1092</v>
      </c>
      <c r="I314" s="356">
        <v>55612.81</v>
      </c>
      <c r="J314" s="356">
        <v>5</v>
      </c>
      <c r="K314" s="357">
        <v>278064.05</v>
      </c>
    </row>
    <row r="315" spans="1:11" ht="14.4" customHeight="1" x14ac:dyDescent="0.3">
      <c r="A315" s="352" t="s">
        <v>387</v>
      </c>
      <c r="B315" s="353" t="s">
        <v>389</v>
      </c>
      <c r="C315" s="354" t="s">
        <v>395</v>
      </c>
      <c r="D315" s="355" t="s">
        <v>396</v>
      </c>
      <c r="E315" s="354" t="s">
        <v>464</v>
      </c>
      <c r="F315" s="355" t="s">
        <v>465</v>
      </c>
      <c r="G315" s="354" t="s">
        <v>1093</v>
      </c>
      <c r="H315" s="354" t="s">
        <v>1094</v>
      </c>
      <c r="I315" s="356">
        <v>9374.03932744753</v>
      </c>
      <c r="J315" s="356">
        <v>15</v>
      </c>
      <c r="K315" s="357">
        <v>140610.58991171294</v>
      </c>
    </row>
    <row r="316" spans="1:11" ht="14.4" customHeight="1" x14ac:dyDescent="0.3">
      <c r="A316" s="352" t="s">
        <v>387</v>
      </c>
      <c r="B316" s="353" t="s">
        <v>389</v>
      </c>
      <c r="C316" s="354" t="s">
        <v>395</v>
      </c>
      <c r="D316" s="355" t="s">
        <v>396</v>
      </c>
      <c r="E316" s="354" t="s">
        <v>464</v>
      </c>
      <c r="F316" s="355" t="s">
        <v>465</v>
      </c>
      <c r="G316" s="354" t="s">
        <v>1095</v>
      </c>
      <c r="H316" s="354" t="s">
        <v>1096</v>
      </c>
      <c r="I316" s="356">
        <v>2937.5297086011938</v>
      </c>
      <c r="J316" s="356">
        <v>6</v>
      </c>
      <c r="K316" s="357">
        <v>17625.178236814809</v>
      </c>
    </row>
    <row r="317" spans="1:11" ht="14.4" customHeight="1" x14ac:dyDescent="0.3">
      <c r="A317" s="352" t="s">
        <v>387</v>
      </c>
      <c r="B317" s="353" t="s">
        <v>389</v>
      </c>
      <c r="C317" s="354" t="s">
        <v>395</v>
      </c>
      <c r="D317" s="355" t="s">
        <v>396</v>
      </c>
      <c r="E317" s="354" t="s">
        <v>464</v>
      </c>
      <c r="F317" s="355" t="s">
        <v>465</v>
      </c>
      <c r="G317" s="354" t="s">
        <v>1097</v>
      </c>
      <c r="H317" s="354" t="s">
        <v>1098</v>
      </c>
      <c r="I317" s="356">
        <v>7462.07</v>
      </c>
      <c r="J317" s="356">
        <v>4</v>
      </c>
      <c r="K317" s="357">
        <v>29848.28</v>
      </c>
    </row>
    <row r="318" spans="1:11" ht="14.4" customHeight="1" x14ac:dyDescent="0.3">
      <c r="A318" s="352" t="s">
        <v>387</v>
      </c>
      <c r="B318" s="353" t="s">
        <v>389</v>
      </c>
      <c r="C318" s="354" t="s">
        <v>395</v>
      </c>
      <c r="D318" s="355" t="s">
        <v>396</v>
      </c>
      <c r="E318" s="354" t="s">
        <v>464</v>
      </c>
      <c r="F318" s="355" t="s">
        <v>465</v>
      </c>
      <c r="G318" s="354" t="s">
        <v>1099</v>
      </c>
      <c r="H318" s="354" t="s">
        <v>1100</v>
      </c>
      <c r="I318" s="356">
        <v>29352.166031836899</v>
      </c>
      <c r="J318" s="356">
        <v>1</v>
      </c>
      <c r="K318" s="357">
        <v>29352.166031836899</v>
      </c>
    </row>
    <row r="319" spans="1:11" ht="14.4" customHeight="1" x14ac:dyDescent="0.3">
      <c r="A319" s="352" t="s">
        <v>387</v>
      </c>
      <c r="B319" s="353" t="s">
        <v>389</v>
      </c>
      <c r="C319" s="354" t="s">
        <v>395</v>
      </c>
      <c r="D319" s="355" t="s">
        <v>396</v>
      </c>
      <c r="E319" s="354" t="s">
        <v>464</v>
      </c>
      <c r="F319" s="355" t="s">
        <v>465</v>
      </c>
      <c r="G319" s="354" t="s">
        <v>1101</v>
      </c>
      <c r="H319" s="354" t="s">
        <v>1102</v>
      </c>
      <c r="I319" s="356">
        <v>1684.32</v>
      </c>
      <c r="J319" s="356">
        <v>2</v>
      </c>
      <c r="K319" s="357">
        <v>3368.64</v>
      </c>
    </row>
    <row r="320" spans="1:11" ht="14.4" customHeight="1" x14ac:dyDescent="0.3">
      <c r="A320" s="352" t="s">
        <v>387</v>
      </c>
      <c r="B320" s="353" t="s">
        <v>389</v>
      </c>
      <c r="C320" s="354" t="s">
        <v>395</v>
      </c>
      <c r="D320" s="355" t="s">
        <v>396</v>
      </c>
      <c r="E320" s="354" t="s">
        <v>464</v>
      </c>
      <c r="F320" s="355" t="s">
        <v>465</v>
      </c>
      <c r="G320" s="354" t="s">
        <v>1103</v>
      </c>
      <c r="H320" s="354" t="s">
        <v>1104</v>
      </c>
      <c r="I320" s="356">
        <v>5368.77</v>
      </c>
      <c r="J320" s="356">
        <v>6</v>
      </c>
      <c r="K320" s="357">
        <v>32212.620000000003</v>
      </c>
    </row>
    <row r="321" spans="1:11" ht="14.4" customHeight="1" x14ac:dyDescent="0.3">
      <c r="A321" s="352" t="s">
        <v>387</v>
      </c>
      <c r="B321" s="353" t="s">
        <v>389</v>
      </c>
      <c r="C321" s="354" t="s">
        <v>395</v>
      </c>
      <c r="D321" s="355" t="s">
        <v>396</v>
      </c>
      <c r="E321" s="354" t="s">
        <v>464</v>
      </c>
      <c r="F321" s="355" t="s">
        <v>465</v>
      </c>
      <c r="G321" s="354" t="s">
        <v>1105</v>
      </c>
      <c r="H321" s="354" t="s">
        <v>1106</v>
      </c>
      <c r="I321" s="356">
        <v>2065.3006099491199</v>
      </c>
      <c r="J321" s="356">
        <v>4</v>
      </c>
      <c r="K321" s="357">
        <v>8261.2024397964797</v>
      </c>
    </row>
    <row r="322" spans="1:11" ht="14.4" customHeight="1" x14ac:dyDescent="0.3">
      <c r="A322" s="352" t="s">
        <v>387</v>
      </c>
      <c r="B322" s="353" t="s">
        <v>389</v>
      </c>
      <c r="C322" s="354" t="s">
        <v>395</v>
      </c>
      <c r="D322" s="355" t="s">
        <v>396</v>
      </c>
      <c r="E322" s="354" t="s">
        <v>464</v>
      </c>
      <c r="F322" s="355" t="s">
        <v>465</v>
      </c>
      <c r="G322" s="354" t="s">
        <v>1107</v>
      </c>
      <c r="H322" s="354" t="s">
        <v>1108</v>
      </c>
      <c r="I322" s="356">
        <v>5368.77</v>
      </c>
      <c r="J322" s="356">
        <v>5</v>
      </c>
      <c r="K322" s="357">
        <v>26843.850000000002</v>
      </c>
    </row>
    <row r="323" spans="1:11" ht="14.4" customHeight="1" x14ac:dyDescent="0.3">
      <c r="A323" s="352" t="s">
        <v>387</v>
      </c>
      <c r="B323" s="353" t="s">
        <v>389</v>
      </c>
      <c r="C323" s="354" t="s">
        <v>395</v>
      </c>
      <c r="D323" s="355" t="s">
        <v>396</v>
      </c>
      <c r="E323" s="354" t="s">
        <v>464</v>
      </c>
      <c r="F323" s="355" t="s">
        <v>465</v>
      </c>
      <c r="G323" s="354" t="s">
        <v>1109</v>
      </c>
      <c r="H323" s="354" t="s">
        <v>1110</v>
      </c>
      <c r="I323" s="356">
        <v>17109.400000000001</v>
      </c>
      <c r="J323" s="356">
        <v>3</v>
      </c>
      <c r="K323" s="357">
        <v>51328.200000000004</v>
      </c>
    </row>
    <row r="324" spans="1:11" ht="14.4" customHeight="1" x14ac:dyDescent="0.3">
      <c r="A324" s="352" t="s">
        <v>387</v>
      </c>
      <c r="B324" s="353" t="s">
        <v>389</v>
      </c>
      <c r="C324" s="354" t="s">
        <v>395</v>
      </c>
      <c r="D324" s="355" t="s">
        <v>396</v>
      </c>
      <c r="E324" s="354" t="s">
        <v>464</v>
      </c>
      <c r="F324" s="355" t="s">
        <v>465</v>
      </c>
      <c r="G324" s="354" t="s">
        <v>1111</v>
      </c>
      <c r="H324" s="354" t="s">
        <v>1112</v>
      </c>
      <c r="I324" s="356">
        <v>55612.81</v>
      </c>
      <c r="J324" s="356">
        <v>4</v>
      </c>
      <c r="K324" s="357">
        <v>222451.24</v>
      </c>
    </row>
    <row r="325" spans="1:11" ht="14.4" customHeight="1" x14ac:dyDescent="0.3">
      <c r="A325" s="352" t="s">
        <v>387</v>
      </c>
      <c r="B325" s="353" t="s">
        <v>389</v>
      </c>
      <c r="C325" s="354" t="s">
        <v>395</v>
      </c>
      <c r="D325" s="355" t="s">
        <v>396</v>
      </c>
      <c r="E325" s="354" t="s">
        <v>464</v>
      </c>
      <c r="F325" s="355" t="s">
        <v>465</v>
      </c>
      <c r="G325" s="354" t="s">
        <v>1113</v>
      </c>
      <c r="H325" s="354" t="s">
        <v>1114</v>
      </c>
      <c r="I325" s="356">
        <v>55612.81</v>
      </c>
      <c r="J325" s="356">
        <v>5</v>
      </c>
      <c r="K325" s="357">
        <v>278064.05</v>
      </c>
    </row>
    <row r="326" spans="1:11" ht="14.4" customHeight="1" x14ac:dyDescent="0.3">
      <c r="A326" s="352" t="s">
        <v>387</v>
      </c>
      <c r="B326" s="353" t="s">
        <v>389</v>
      </c>
      <c r="C326" s="354" t="s">
        <v>395</v>
      </c>
      <c r="D326" s="355" t="s">
        <v>396</v>
      </c>
      <c r="E326" s="354" t="s">
        <v>464</v>
      </c>
      <c r="F326" s="355" t="s">
        <v>465</v>
      </c>
      <c r="G326" s="354" t="s">
        <v>1115</v>
      </c>
      <c r="H326" s="354" t="s">
        <v>1116</v>
      </c>
      <c r="I326" s="356">
        <v>2546.723299450945</v>
      </c>
      <c r="J326" s="356">
        <v>2</v>
      </c>
      <c r="K326" s="357">
        <v>5093.44659890189</v>
      </c>
    </row>
    <row r="327" spans="1:11" ht="14.4" customHeight="1" x14ac:dyDescent="0.3">
      <c r="A327" s="352" t="s">
        <v>387</v>
      </c>
      <c r="B327" s="353" t="s">
        <v>389</v>
      </c>
      <c r="C327" s="354" t="s">
        <v>395</v>
      </c>
      <c r="D327" s="355" t="s">
        <v>396</v>
      </c>
      <c r="E327" s="354" t="s">
        <v>464</v>
      </c>
      <c r="F327" s="355" t="s">
        <v>465</v>
      </c>
      <c r="G327" s="354" t="s">
        <v>1117</v>
      </c>
      <c r="H327" s="354" t="s">
        <v>1118</v>
      </c>
      <c r="I327" s="356">
        <v>55612.81</v>
      </c>
      <c r="J327" s="356">
        <v>2</v>
      </c>
      <c r="K327" s="357">
        <v>111225.62</v>
      </c>
    </row>
    <row r="328" spans="1:11" ht="14.4" customHeight="1" x14ac:dyDescent="0.3">
      <c r="A328" s="352" t="s">
        <v>387</v>
      </c>
      <c r="B328" s="353" t="s">
        <v>389</v>
      </c>
      <c r="C328" s="354" t="s">
        <v>395</v>
      </c>
      <c r="D328" s="355" t="s">
        <v>396</v>
      </c>
      <c r="E328" s="354" t="s">
        <v>464</v>
      </c>
      <c r="F328" s="355" t="s">
        <v>465</v>
      </c>
      <c r="G328" s="354" t="s">
        <v>1119</v>
      </c>
      <c r="H328" s="354" t="s">
        <v>1120</v>
      </c>
      <c r="I328" s="356">
        <v>55612.81</v>
      </c>
      <c r="J328" s="356">
        <v>5</v>
      </c>
      <c r="K328" s="357">
        <v>278064.05</v>
      </c>
    </row>
    <row r="329" spans="1:11" ht="14.4" customHeight="1" x14ac:dyDescent="0.3">
      <c r="A329" s="352" t="s">
        <v>387</v>
      </c>
      <c r="B329" s="353" t="s">
        <v>389</v>
      </c>
      <c r="C329" s="354" t="s">
        <v>395</v>
      </c>
      <c r="D329" s="355" t="s">
        <v>396</v>
      </c>
      <c r="E329" s="354" t="s">
        <v>464</v>
      </c>
      <c r="F329" s="355" t="s">
        <v>465</v>
      </c>
      <c r="G329" s="354" t="s">
        <v>1121</v>
      </c>
      <c r="H329" s="354" t="s">
        <v>1122</v>
      </c>
      <c r="I329" s="356">
        <v>2546.7225429182399</v>
      </c>
      <c r="J329" s="356">
        <v>6</v>
      </c>
      <c r="K329" s="357">
        <v>15280.33525750944</v>
      </c>
    </row>
    <row r="330" spans="1:11" ht="14.4" customHeight="1" x14ac:dyDescent="0.3">
      <c r="A330" s="352" t="s">
        <v>387</v>
      </c>
      <c r="B330" s="353" t="s">
        <v>389</v>
      </c>
      <c r="C330" s="354" t="s">
        <v>395</v>
      </c>
      <c r="D330" s="355" t="s">
        <v>396</v>
      </c>
      <c r="E330" s="354" t="s">
        <v>464</v>
      </c>
      <c r="F330" s="355" t="s">
        <v>465</v>
      </c>
      <c r="G330" s="354" t="s">
        <v>1123</v>
      </c>
      <c r="H330" s="354" t="s">
        <v>1124</v>
      </c>
      <c r="I330" s="356">
        <v>2065.2986990155778</v>
      </c>
      <c r="J330" s="356">
        <v>6</v>
      </c>
      <c r="K330" s="357">
        <v>12391.792172002401</v>
      </c>
    </row>
    <row r="331" spans="1:11" ht="14.4" customHeight="1" x14ac:dyDescent="0.3">
      <c r="A331" s="352" t="s">
        <v>387</v>
      </c>
      <c r="B331" s="353" t="s">
        <v>389</v>
      </c>
      <c r="C331" s="354" t="s">
        <v>395</v>
      </c>
      <c r="D331" s="355" t="s">
        <v>396</v>
      </c>
      <c r="E331" s="354" t="s">
        <v>464</v>
      </c>
      <c r="F331" s="355" t="s">
        <v>465</v>
      </c>
      <c r="G331" s="354" t="s">
        <v>1125</v>
      </c>
      <c r="H331" s="354" t="s">
        <v>1126</v>
      </c>
      <c r="I331" s="356">
        <v>2546.72330586209</v>
      </c>
      <c r="J331" s="356">
        <v>25</v>
      </c>
      <c r="K331" s="357">
        <v>63668.082649716394</v>
      </c>
    </row>
    <row r="332" spans="1:11" ht="14.4" customHeight="1" x14ac:dyDescent="0.3">
      <c r="A332" s="352" t="s">
        <v>387</v>
      </c>
      <c r="B332" s="353" t="s">
        <v>389</v>
      </c>
      <c r="C332" s="354" t="s">
        <v>395</v>
      </c>
      <c r="D332" s="355" t="s">
        <v>396</v>
      </c>
      <c r="E332" s="354" t="s">
        <v>464</v>
      </c>
      <c r="F332" s="355" t="s">
        <v>465</v>
      </c>
      <c r="G332" s="354" t="s">
        <v>1127</v>
      </c>
      <c r="H332" s="354" t="s">
        <v>1128</v>
      </c>
      <c r="I332" s="356">
        <v>642.85</v>
      </c>
      <c r="J332" s="356">
        <v>1</v>
      </c>
      <c r="K332" s="357">
        <v>642.85</v>
      </c>
    </row>
    <row r="333" spans="1:11" ht="14.4" customHeight="1" x14ac:dyDescent="0.3">
      <c r="A333" s="352" t="s">
        <v>387</v>
      </c>
      <c r="B333" s="353" t="s">
        <v>389</v>
      </c>
      <c r="C333" s="354" t="s">
        <v>395</v>
      </c>
      <c r="D333" s="355" t="s">
        <v>396</v>
      </c>
      <c r="E333" s="354" t="s">
        <v>464</v>
      </c>
      <c r="F333" s="355" t="s">
        <v>465</v>
      </c>
      <c r="G333" s="354" t="s">
        <v>1129</v>
      </c>
      <c r="H333" s="354" t="s">
        <v>1130</v>
      </c>
      <c r="I333" s="356">
        <v>4369.3100000000004</v>
      </c>
      <c r="J333" s="356">
        <v>5</v>
      </c>
      <c r="K333" s="357">
        <v>21846.550000000003</v>
      </c>
    </row>
    <row r="334" spans="1:11" ht="14.4" customHeight="1" x14ac:dyDescent="0.3">
      <c r="A334" s="352" t="s">
        <v>387</v>
      </c>
      <c r="B334" s="353" t="s">
        <v>389</v>
      </c>
      <c r="C334" s="354" t="s">
        <v>395</v>
      </c>
      <c r="D334" s="355" t="s">
        <v>396</v>
      </c>
      <c r="E334" s="354" t="s">
        <v>464</v>
      </c>
      <c r="F334" s="355" t="s">
        <v>465</v>
      </c>
      <c r="G334" s="354" t="s">
        <v>1131</v>
      </c>
      <c r="H334" s="354" t="s">
        <v>1132</v>
      </c>
      <c r="I334" s="356">
        <v>2546.7233140681801</v>
      </c>
      <c r="J334" s="356">
        <v>1</v>
      </c>
      <c r="K334" s="357">
        <v>2546.7233140681801</v>
      </c>
    </row>
    <row r="335" spans="1:11" ht="14.4" customHeight="1" x14ac:dyDescent="0.3">
      <c r="A335" s="352" t="s">
        <v>387</v>
      </c>
      <c r="B335" s="353" t="s">
        <v>389</v>
      </c>
      <c r="C335" s="354" t="s">
        <v>395</v>
      </c>
      <c r="D335" s="355" t="s">
        <v>396</v>
      </c>
      <c r="E335" s="354" t="s">
        <v>464</v>
      </c>
      <c r="F335" s="355" t="s">
        <v>465</v>
      </c>
      <c r="G335" s="354" t="s">
        <v>1133</v>
      </c>
      <c r="H335" s="354" t="s">
        <v>1134</v>
      </c>
      <c r="I335" s="356">
        <v>4369.3100000000004</v>
      </c>
      <c r="J335" s="356">
        <v>5</v>
      </c>
      <c r="K335" s="357">
        <v>21846.550000000003</v>
      </c>
    </row>
    <row r="336" spans="1:11" ht="14.4" customHeight="1" x14ac:dyDescent="0.3">
      <c r="A336" s="352" t="s">
        <v>387</v>
      </c>
      <c r="B336" s="353" t="s">
        <v>389</v>
      </c>
      <c r="C336" s="354" t="s">
        <v>395</v>
      </c>
      <c r="D336" s="355" t="s">
        <v>396</v>
      </c>
      <c r="E336" s="354" t="s">
        <v>464</v>
      </c>
      <c r="F336" s="355" t="s">
        <v>465</v>
      </c>
      <c r="G336" s="354" t="s">
        <v>1135</v>
      </c>
      <c r="H336" s="354" t="s">
        <v>1136</v>
      </c>
      <c r="I336" s="356">
        <v>1300.0008600066699</v>
      </c>
      <c r="J336" s="356">
        <v>2</v>
      </c>
      <c r="K336" s="357">
        <v>2600.0017200133398</v>
      </c>
    </row>
    <row r="337" spans="1:11" ht="14.4" customHeight="1" x14ac:dyDescent="0.3">
      <c r="A337" s="352" t="s">
        <v>387</v>
      </c>
      <c r="B337" s="353" t="s">
        <v>389</v>
      </c>
      <c r="C337" s="354" t="s">
        <v>395</v>
      </c>
      <c r="D337" s="355" t="s">
        <v>396</v>
      </c>
      <c r="E337" s="354" t="s">
        <v>464</v>
      </c>
      <c r="F337" s="355" t="s">
        <v>465</v>
      </c>
      <c r="G337" s="354" t="s">
        <v>1137</v>
      </c>
      <c r="H337" s="354" t="s">
        <v>1138</v>
      </c>
      <c r="I337" s="356">
        <v>1203.0909023118879</v>
      </c>
      <c r="J337" s="356">
        <v>5</v>
      </c>
      <c r="K337" s="357">
        <v>6015.4545115594392</v>
      </c>
    </row>
    <row r="338" spans="1:11" ht="14.4" customHeight="1" x14ac:dyDescent="0.3">
      <c r="A338" s="352" t="s">
        <v>387</v>
      </c>
      <c r="B338" s="353" t="s">
        <v>389</v>
      </c>
      <c r="C338" s="354" t="s">
        <v>395</v>
      </c>
      <c r="D338" s="355" t="s">
        <v>396</v>
      </c>
      <c r="E338" s="354" t="s">
        <v>464</v>
      </c>
      <c r="F338" s="355" t="s">
        <v>465</v>
      </c>
      <c r="G338" s="354" t="s">
        <v>1139</v>
      </c>
      <c r="H338" s="354" t="s">
        <v>1140</v>
      </c>
      <c r="I338" s="356">
        <v>1203.0909035342602</v>
      </c>
      <c r="J338" s="356">
        <v>2</v>
      </c>
      <c r="K338" s="357">
        <v>2406.1818070685204</v>
      </c>
    </row>
    <row r="339" spans="1:11" ht="14.4" customHeight="1" x14ac:dyDescent="0.3">
      <c r="A339" s="352" t="s">
        <v>387</v>
      </c>
      <c r="B339" s="353" t="s">
        <v>389</v>
      </c>
      <c r="C339" s="354" t="s">
        <v>395</v>
      </c>
      <c r="D339" s="355" t="s">
        <v>396</v>
      </c>
      <c r="E339" s="354" t="s">
        <v>464</v>
      </c>
      <c r="F339" s="355" t="s">
        <v>465</v>
      </c>
      <c r="G339" s="354" t="s">
        <v>1141</v>
      </c>
      <c r="H339" s="354" t="s">
        <v>1142</v>
      </c>
      <c r="I339" s="356">
        <v>12692.9</v>
      </c>
      <c r="J339" s="356">
        <v>1</v>
      </c>
      <c r="K339" s="357">
        <v>12692.9</v>
      </c>
    </row>
    <row r="340" spans="1:11" ht="14.4" customHeight="1" x14ac:dyDescent="0.3">
      <c r="A340" s="352" t="s">
        <v>387</v>
      </c>
      <c r="B340" s="353" t="s">
        <v>389</v>
      </c>
      <c r="C340" s="354" t="s">
        <v>395</v>
      </c>
      <c r="D340" s="355" t="s">
        <v>396</v>
      </c>
      <c r="E340" s="354" t="s">
        <v>464</v>
      </c>
      <c r="F340" s="355" t="s">
        <v>465</v>
      </c>
      <c r="G340" s="354" t="s">
        <v>1143</v>
      </c>
      <c r="H340" s="354" t="s">
        <v>1144</v>
      </c>
      <c r="I340" s="356">
        <v>6655</v>
      </c>
      <c r="J340" s="356">
        <v>1</v>
      </c>
      <c r="K340" s="357">
        <v>6655</v>
      </c>
    </row>
    <row r="341" spans="1:11" ht="14.4" customHeight="1" x14ac:dyDescent="0.3">
      <c r="A341" s="352" t="s">
        <v>387</v>
      </c>
      <c r="B341" s="353" t="s">
        <v>389</v>
      </c>
      <c r="C341" s="354" t="s">
        <v>395</v>
      </c>
      <c r="D341" s="355" t="s">
        <v>396</v>
      </c>
      <c r="E341" s="354" t="s">
        <v>464</v>
      </c>
      <c r="F341" s="355" t="s">
        <v>465</v>
      </c>
      <c r="G341" s="354" t="s">
        <v>1145</v>
      </c>
      <c r="H341" s="354" t="s">
        <v>1146</v>
      </c>
      <c r="I341" s="356">
        <v>92236.568653432303</v>
      </c>
      <c r="J341" s="356">
        <v>7</v>
      </c>
      <c r="K341" s="357">
        <v>645655.98106640205</v>
      </c>
    </row>
    <row r="342" spans="1:11" ht="14.4" customHeight="1" x14ac:dyDescent="0.3">
      <c r="A342" s="352" t="s">
        <v>387</v>
      </c>
      <c r="B342" s="353" t="s">
        <v>389</v>
      </c>
      <c r="C342" s="354" t="s">
        <v>395</v>
      </c>
      <c r="D342" s="355" t="s">
        <v>396</v>
      </c>
      <c r="E342" s="354" t="s">
        <v>464</v>
      </c>
      <c r="F342" s="355" t="s">
        <v>465</v>
      </c>
      <c r="G342" s="354" t="s">
        <v>1147</v>
      </c>
      <c r="H342" s="354" t="s">
        <v>1148</v>
      </c>
      <c r="I342" s="356">
        <v>4110.5394095683932</v>
      </c>
      <c r="J342" s="356">
        <v>14</v>
      </c>
      <c r="K342" s="357">
        <v>57547.551713045279</v>
      </c>
    </row>
    <row r="343" spans="1:11" ht="14.4" customHeight="1" x14ac:dyDescent="0.3">
      <c r="A343" s="352" t="s">
        <v>387</v>
      </c>
      <c r="B343" s="353" t="s">
        <v>389</v>
      </c>
      <c r="C343" s="354" t="s">
        <v>395</v>
      </c>
      <c r="D343" s="355" t="s">
        <v>396</v>
      </c>
      <c r="E343" s="354" t="s">
        <v>464</v>
      </c>
      <c r="F343" s="355" t="s">
        <v>465</v>
      </c>
      <c r="G343" s="354" t="s">
        <v>1149</v>
      </c>
      <c r="H343" s="354" t="s">
        <v>1150</v>
      </c>
      <c r="I343" s="356">
        <v>1146.269303413794</v>
      </c>
      <c r="J343" s="356">
        <v>21</v>
      </c>
      <c r="K343" s="357">
        <v>24071.655372774519</v>
      </c>
    </row>
    <row r="344" spans="1:11" ht="14.4" customHeight="1" x14ac:dyDescent="0.3">
      <c r="A344" s="352" t="s">
        <v>387</v>
      </c>
      <c r="B344" s="353" t="s">
        <v>389</v>
      </c>
      <c r="C344" s="354" t="s">
        <v>395</v>
      </c>
      <c r="D344" s="355" t="s">
        <v>396</v>
      </c>
      <c r="E344" s="354" t="s">
        <v>464</v>
      </c>
      <c r="F344" s="355" t="s">
        <v>465</v>
      </c>
      <c r="G344" s="354" t="s">
        <v>1151</v>
      </c>
      <c r="H344" s="354" t="s">
        <v>1152</v>
      </c>
      <c r="I344" s="356">
        <v>4625.2008137746716</v>
      </c>
      <c r="J344" s="356">
        <v>21</v>
      </c>
      <c r="K344" s="357">
        <v>97129.217093645464</v>
      </c>
    </row>
    <row r="345" spans="1:11" ht="14.4" customHeight="1" x14ac:dyDescent="0.3">
      <c r="A345" s="352" t="s">
        <v>387</v>
      </c>
      <c r="B345" s="353" t="s">
        <v>389</v>
      </c>
      <c r="C345" s="354" t="s">
        <v>395</v>
      </c>
      <c r="D345" s="355" t="s">
        <v>396</v>
      </c>
      <c r="E345" s="354" t="s">
        <v>464</v>
      </c>
      <c r="F345" s="355" t="s">
        <v>465</v>
      </c>
      <c r="G345" s="354" t="s">
        <v>1153</v>
      </c>
      <c r="H345" s="354" t="s">
        <v>1154</v>
      </c>
      <c r="I345" s="356">
        <v>2406.1349220660636</v>
      </c>
      <c r="J345" s="356">
        <v>6</v>
      </c>
      <c r="K345" s="357">
        <v>14436.809532396383</v>
      </c>
    </row>
    <row r="346" spans="1:11" ht="14.4" customHeight="1" x14ac:dyDescent="0.3">
      <c r="A346" s="352" t="s">
        <v>387</v>
      </c>
      <c r="B346" s="353" t="s">
        <v>389</v>
      </c>
      <c r="C346" s="354" t="s">
        <v>395</v>
      </c>
      <c r="D346" s="355" t="s">
        <v>396</v>
      </c>
      <c r="E346" s="354" t="s">
        <v>464</v>
      </c>
      <c r="F346" s="355" t="s">
        <v>465</v>
      </c>
      <c r="G346" s="354" t="s">
        <v>1155</v>
      </c>
      <c r="H346" s="354" t="s">
        <v>1156</v>
      </c>
      <c r="I346" s="356">
        <v>5678.53</v>
      </c>
      <c r="J346" s="356">
        <v>1</v>
      </c>
      <c r="K346" s="357">
        <v>5678.53</v>
      </c>
    </row>
    <row r="347" spans="1:11" ht="14.4" customHeight="1" x14ac:dyDescent="0.3">
      <c r="A347" s="352" t="s">
        <v>387</v>
      </c>
      <c r="B347" s="353" t="s">
        <v>389</v>
      </c>
      <c r="C347" s="354" t="s">
        <v>395</v>
      </c>
      <c r="D347" s="355" t="s">
        <v>396</v>
      </c>
      <c r="E347" s="354" t="s">
        <v>464</v>
      </c>
      <c r="F347" s="355" t="s">
        <v>465</v>
      </c>
      <c r="G347" s="354" t="s">
        <v>1157</v>
      </c>
      <c r="H347" s="354" t="s">
        <v>1158</v>
      </c>
      <c r="I347" s="356">
        <v>6971.7781497499454</v>
      </c>
      <c r="J347" s="356">
        <v>4</v>
      </c>
      <c r="K347" s="357">
        <v>27887.112598999782</v>
      </c>
    </row>
    <row r="348" spans="1:11" ht="14.4" customHeight="1" x14ac:dyDescent="0.3">
      <c r="A348" s="352" t="s">
        <v>387</v>
      </c>
      <c r="B348" s="353" t="s">
        <v>389</v>
      </c>
      <c r="C348" s="354" t="s">
        <v>395</v>
      </c>
      <c r="D348" s="355" t="s">
        <v>396</v>
      </c>
      <c r="E348" s="354" t="s">
        <v>464</v>
      </c>
      <c r="F348" s="355" t="s">
        <v>465</v>
      </c>
      <c r="G348" s="354" t="s">
        <v>1159</v>
      </c>
      <c r="H348" s="354" t="s">
        <v>1160</v>
      </c>
      <c r="I348" s="356">
        <v>24148.85</v>
      </c>
      <c r="J348" s="356">
        <v>8</v>
      </c>
      <c r="K348" s="357">
        <v>193190.8</v>
      </c>
    </row>
    <row r="349" spans="1:11" ht="14.4" customHeight="1" x14ac:dyDescent="0.3">
      <c r="A349" s="352" t="s">
        <v>387</v>
      </c>
      <c r="B349" s="353" t="s">
        <v>389</v>
      </c>
      <c r="C349" s="354" t="s">
        <v>395</v>
      </c>
      <c r="D349" s="355" t="s">
        <v>396</v>
      </c>
      <c r="E349" s="354" t="s">
        <v>464</v>
      </c>
      <c r="F349" s="355" t="s">
        <v>465</v>
      </c>
      <c r="G349" s="354" t="s">
        <v>1161</v>
      </c>
      <c r="H349" s="354" t="s">
        <v>1162</v>
      </c>
      <c r="I349" s="356">
        <v>29230.7</v>
      </c>
      <c r="J349" s="356">
        <v>6</v>
      </c>
      <c r="K349" s="357">
        <v>175384.2</v>
      </c>
    </row>
    <row r="350" spans="1:11" ht="14.4" customHeight="1" x14ac:dyDescent="0.3">
      <c r="A350" s="352" t="s">
        <v>387</v>
      </c>
      <c r="B350" s="353" t="s">
        <v>389</v>
      </c>
      <c r="C350" s="354" t="s">
        <v>395</v>
      </c>
      <c r="D350" s="355" t="s">
        <v>396</v>
      </c>
      <c r="E350" s="354" t="s">
        <v>464</v>
      </c>
      <c r="F350" s="355" t="s">
        <v>465</v>
      </c>
      <c r="G350" s="354" t="s">
        <v>1163</v>
      </c>
      <c r="H350" s="354" t="s">
        <v>1164</v>
      </c>
      <c r="I350" s="356">
        <v>2138.8202995367001</v>
      </c>
      <c r="J350" s="356">
        <v>1</v>
      </c>
      <c r="K350" s="357">
        <v>2138.8202995367001</v>
      </c>
    </row>
    <row r="351" spans="1:11" ht="14.4" customHeight="1" x14ac:dyDescent="0.3">
      <c r="A351" s="352" t="s">
        <v>387</v>
      </c>
      <c r="B351" s="353" t="s">
        <v>389</v>
      </c>
      <c r="C351" s="354" t="s">
        <v>395</v>
      </c>
      <c r="D351" s="355" t="s">
        <v>396</v>
      </c>
      <c r="E351" s="354" t="s">
        <v>464</v>
      </c>
      <c r="F351" s="355" t="s">
        <v>465</v>
      </c>
      <c r="G351" s="354" t="s">
        <v>1165</v>
      </c>
      <c r="H351" s="354" t="s">
        <v>1166</v>
      </c>
      <c r="I351" s="356">
        <v>3684.4501112087773</v>
      </c>
      <c r="J351" s="356">
        <v>7</v>
      </c>
      <c r="K351" s="357">
        <v>25791.150889670218</v>
      </c>
    </row>
    <row r="352" spans="1:11" ht="14.4" customHeight="1" x14ac:dyDescent="0.3">
      <c r="A352" s="352" t="s">
        <v>387</v>
      </c>
      <c r="B352" s="353" t="s">
        <v>389</v>
      </c>
      <c r="C352" s="354" t="s">
        <v>395</v>
      </c>
      <c r="D352" s="355" t="s">
        <v>396</v>
      </c>
      <c r="E352" s="354" t="s">
        <v>464</v>
      </c>
      <c r="F352" s="355" t="s">
        <v>465</v>
      </c>
      <c r="G352" s="354" t="s">
        <v>1167</v>
      </c>
      <c r="H352" s="354" t="s">
        <v>1168</v>
      </c>
      <c r="I352" s="356">
        <v>3335.2225907637835</v>
      </c>
      <c r="J352" s="356">
        <v>3</v>
      </c>
      <c r="K352" s="357">
        <v>10005.66777229135</v>
      </c>
    </row>
    <row r="353" spans="1:11" ht="14.4" customHeight="1" x14ac:dyDescent="0.3">
      <c r="A353" s="352" t="s">
        <v>387</v>
      </c>
      <c r="B353" s="353" t="s">
        <v>389</v>
      </c>
      <c r="C353" s="354" t="s">
        <v>395</v>
      </c>
      <c r="D353" s="355" t="s">
        <v>396</v>
      </c>
      <c r="E353" s="354" t="s">
        <v>464</v>
      </c>
      <c r="F353" s="355" t="s">
        <v>465</v>
      </c>
      <c r="G353" s="354" t="s">
        <v>1169</v>
      </c>
      <c r="H353" s="354" t="s">
        <v>1170</v>
      </c>
      <c r="I353" s="356">
        <v>3335.2199907637864</v>
      </c>
      <c r="J353" s="356">
        <v>3</v>
      </c>
      <c r="K353" s="357">
        <v>10005.65997229136</v>
      </c>
    </row>
    <row r="354" spans="1:11" ht="14.4" customHeight="1" x14ac:dyDescent="0.3">
      <c r="A354" s="352" t="s">
        <v>387</v>
      </c>
      <c r="B354" s="353" t="s">
        <v>389</v>
      </c>
      <c r="C354" s="354" t="s">
        <v>395</v>
      </c>
      <c r="D354" s="355" t="s">
        <v>396</v>
      </c>
      <c r="E354" s="354" t="s">
        <v>464</v>
      </c>
      <c r="F354" s="355" t="s">
        <v>465</v>
      </c>
      <c r="G354" s="354" t="s">
        <v>1171</v>
      </c>
      <c r="H354" s="354" t="s">
        <v>1172</v>
      </c>
      <c r="I354" s="356">
        <v>3335.2200355076602</v>
      </c>
      <c r="J354" s="356">
        <v>3</v>
      </c>
      <c r="K354" s="357">
        <v>10005.660106522981</v>
      </c>
    </row>
    <row r="355" spans="1:11" ht="14.4" customHeight="1" x14ac:dyDescent="0.3">
      <c r="A355" s="352" t="s">
        <v>387</v>
      </c>
      <c r="B355" s="353" t="s">
        <v>389</v>
      </c>
      <c r="C355" s="354" t="s">
        <v>395</v>
      </c>
      <c r="D355" s="355" t="s">
        <v>396</v>
      </c>
      <c r="E355" s="354" t="s">
        <v>464</v>
      </c>
      <c r="F355" s="355" t="s">
        <v>465</v>
      </c>
      <c r="G355" s="354" t="s">
        <v>1173</v>
      </c>
      <c r="H355" s="354" t="s">
        <v>1174</v>
      </c>
      <c r="I355" s="356">
        <v>7358.8692854496949</v>
      </c>
      <c r="J355" s="356">
        <v>2</v>
      </c>
      <c r="K355" s="357">
        <v>14717.73857089939</v>
      </c>
    </row>
    <row r="356" spans="1:11" ht="14.4" customHeight="1" x14ac:dyDescent="0.3">
      <c r="A356" s="352" t="s">
        <v>387</v>
      </c>
      <c r="B356" s="353" t="s">
        <v>389</v>
      </c>
      <c r="C356" s="354" t="s">
        <v>395</v>
      </c>
      <c r="D356" s="355" t="s">
        <v>396</v>
      </c>
      <c r="E356" s="354" t="s">
        <v>464</v>
      </c>
      <c r="F356" s="355" t="s">
        <v>465</v>
      </c>
      <c r="G356" s="354" t="s">
        <v>1175</v>
      </c>
      <c r="H356" s="354" t="s">
        <v>1176</v>
      </c>
      <c r="I356" s="356">
        <v>1996.5</v>
      </c>
      <c r="J356" s="356">
        <v>5</v>
      </c>
      <c r="K356" s="357">
        <v>9982.5</v>
      </c>
    </row>
    <row r="357" spans="1:11" ht="14.4" customHeight="1" x14ac:dyDescent="0.3">
      <c r="A357" s="352" t="s">
        <v>387</v>
      </c>
      <c r="B357" s="353" t="s">
        <v>389</v>
      </c>
      <c r="C357" s="354" t="s">
        <v>395</v>
      </c>
      <c r="D357" s="355" t="s">
        <v>396</v>
      </c>
      <c r="E357" s="354" t="s">
        <v>464</v>
      </c>
      <c r="F357" s="355" t="s">
        <v>465</v>
      </c>
      <c r="G357" s="354" t="s">
        <v>1177</v>
      </c>
      <c r="H357" s="354" t="s">
        <v>1178</v>
      </c>
      <c r="I357" s="356">
        <v>852.58317754188602</v>
      </c>
      <c r="J357" s="356">
        <v>4</v>
      </c>
      <c r="K357" s="357">
        <v>3410.3327101675441</v>
      </c>
    </row>
    <row r="358" spans="1:11" ht="14.4" customHeight="1" x14ac:dyDescent="0.3">
      <c r="A358" s="352" t="s">
        <v>387</v>
      </c>
      <c r="B358" s="353" t="s">
        <v>389</v>
      </c>
      <c r="C358" s="354" t="s">
        <v>395</v>
      </c>
      <c r="D358" s="355" t="s">
        <v>396</v>
      </c>
      <c r="E358" s="354" t="s">
        <v>464</v>
      </c>
      <c r="F358" s="355" t="s">
        <v>465</v>
      </c>
      <c r="G358" s="354" t="s">
        <v>1179</v>
      </c>
      <c r="H358" s="354" t="s">
        <v>1180</v>
      </c>
      <c r="I358" s="356">
        <v>4369.3100000000004</v>
      </c>
      <c r="J358" s="356">
        <v>1</v>
      </c>
      <c r="K358" s="357">
        <v>4369.3100000000004</v>
      </c>
    </row>
    <row r="359" spans="1:11" ht="14.4" customHeight="1" x14ac:dyDescent="0.3">
      <c r="A359" s="352" t="s">
        <v>387</v>
      </c>
      <c r="B359" s="353" t="s">
        <v>389</v>
      </c>
      <c r="C359" s="354" t="s">
        <v>395</v>
      </c>
      <c r="D359" s="355" t="s">
        <v>396</v>
      </c>
      <c r="E359" s="354" t="s">
        <v>464</v>
      </c>
      <c r="F359" s="355" t="s">
        <v>465</v>
      </c>
      <c r="G359" s="354" t="s">
        <v>1181</v>
      </c>
      <c r="H359" s="354" t="s">
        <v>1182</v>
      </c>
      <c r="I359" s="356">
        <v>7961.8</v>
      </c>
      <c r="J359" s="356">
        <v>1</v>
      </c>
      <c r="K359" s="357">
        <v>7961.8</v>
      </c>
    </row>
    <row r="360" spans="1:11" ht="14.4" customHeight="1" x14ac:dyDescent="0.3">
      <c r="A360" s="352" t="s">
        <v>387</v>
      </c>
      <c r="B360" s="353" t="s">
        <v>389</v>
      </c>
      <c r="C360" s="354" t="s">
        <v>395</v>
      </c>
      <c r="D360" s="355" t="s">
        <v>396</v>
      </c>
      <c r="E360" s="354" t="s">
        <v>464</v>
      </c>
      <c r="F360" s="355" t="s">
        <v>465</v>
      </c>
      <c r="G360" s="354" t="s">
        <v>1183</v>
      </c>
      <c r="H360" s="354" t="s">
        <v>1184</v>
      </c>
      <c r="I360" s="356">
        <v>4598</v>
      </c>
      <c r="J360" s="356">
        <v>3</v>
      </c>
      <c r="K360" s="357">
        <v>13794</v>
      </c>
    </row>
    <row r="361" spans="1:11" ht="14.4" customHeight="1" x14ac:dyDescent="0.3">
      <c r="A361" s="352" t="s">
        <v>387</v>
      </c>
      <c r="B361" s="353" t="s">
        <v>389</v>
      </c>
      <c r="C361" s="354" t="s">
        <v>395</v>
      </c>
      <c r="D361" s="355" t="s">
        <v>396</v>
      </c>
      <c r="E361" s="354" t="s">
        <v>464</v>
      </c>
      <c r="F361" s="355" t="s">
        <v>465</v>
      </c>
      <c r="G361" s="354" t="s">
        <v>1185</v>
      </c>
      <c r="H361" s="354" t="s">
        <v>1186</v>
      </c>
      <c r="I361" s="356">
        <v>8712</v>
      </c>
      <c r="J361" s="356">
        <v>13</v>
      </c>
      <c r="K361" s="357">
        <v>113256</v>
      </c>
    </row>
    <row r="362" spans="1:11" ht="14.4" customHeight="1" x14ac:dyDescent="0.3">
      <c r="A362" s="352" t="s">
        <v>387</v>
      </c>
      <c r="B362" s="353" t="s">
        <v>389</v>
      </c>
      <c r="C362" s="354" t="s">
        <v>395</v>
      </c>
      <c r="D362" s="355" t="s">
        <v>396</v>
      </c>
      <c r="E362" s="354" t="s">
        <v>464</v>
      </c>
      <c r="F362" s="355" t="s">
        <v>465</v>
      </c>
      <c r="G362" s="354" t="s">
        <v>1187</v>
      </c>
      <c r="H362" s="354" t="s">
        <v>1188</v>
      </c>
      <c r="I362" s="356">
        <v>3589.210557208115</v>
      </c>
      <c r="J362" s="356">
        <v>6</v>
      </c>
      <c r="K362" s="357">
        <v>21535.263343248691</v>
      </c>
    </row>
    <row r="363" spans="1:11" ht="14.4" customHeight="1" x14ac:dyDescent="0.3">
      <c r="A363" s="352" t="s">
        <v>387</v>
      </c>
      <c r="B363" s="353" t="s">
        <v>389</v>
      </c>
      <c r="C363" s="354" t="s">
        <v>395</v>
      </c>
      <c r="D363" s="355" t="s">
        <v>396</v>
      </c>
      <c r="E363" s="354" t="s">
        <v>464</v>
      </c>
      <c r="F363" s="355" t="s">
        <v>465</v>
      </c>
      <c r="G363" s="354" t="s">
        <v>1189</v>
      </c>
      <c r="H363" s="354" t="s">
        <v>1190</v>
      </c>
      <c r="I363" s="356">
        <v>3589.207271212917</v>
      </c>
      <c r="J363" s="356">
        <v>5</v>
      </c>
      <c r="K363" s="357">
        <v>17946.036328054972</v>
      </c>
    </row>
    <row r="364" spans="1:11" ht="14.4" customHeight="1" x14ac:dyDescent="0.3">
      <c r="A364" s="352" t="s">
        <v>387</v>
      </c>
      <c r="B364" s="353" t="s">
        <v>389</v>
      </c>
      <c r="C364" s="354" t="s">
        <v>395</v>
      </c>
      <c r="D364" s="355" t="s">
        <v>396</v>
      </c>
      <c r="E364" s="354" t="s">
        <v>464</v>
      </c>
      <c r="F364" s="355" t="s">
        <v>465</v>
      </c>
      <c r="G364" s="354" t="s">
        <v>1191</v>
      </c>
      <c r="H364" s="354" t="s">
        <v>1192</v>
      </c>
      <c r="I364" s="356">
        <v>2957.5882575445348</v>
      </c>
      <c r="J364" s="356">
        <v>2</v>
      </c>
      <c r="K364" s="357">
        <v>5915.1765150890697</v>
      </c>
    </row>
    <row r="365" spans="1:11" ht="14.4" customHeight="1" x14ac:dyDescent="0.3">
      <c r="A365" s="352" t="s">
        <v>387</v>
      </c>
      <c r="B365" s="353" t="s">
        <v>389</v>
      </c>
      <c r="C365" s="354" t="s">
        <v>395</v>
      </c>
      <c r="D365" s="355" t="s">
        <v>396</v>
      </c>
      <c r="E365" s="354" t="s">
        <v>464</v>
      </c>
      <c r="F365" s="355" t="s">
        <v>465</v>
      </c>
      <c r="G365" s="354" t="s">
        <v>1193</v>
      </c>
      <c r="H365" s="354" t="s">
        <v>1194</v>
      </c>
      <c r="I365" s="356">
        <v>1530.5895986805549</v>
      </c>
      <c r="J365" s="356">
        <v>3</v>
      </c>
      <c r="K365" s="357">
        <v>4591.7687950537702</v>
      </c>
    </row>
    <row r="366" spans="1:11" ht="14.4" customHeight="1" x14ac:dyDescent="0.3">
      <c r="A366" s="352" t="s">
        <v>387</v>
      </c>
      <c r="B366" s="353" t="s">
        <v>389</v>
      </c>
      <c r="C366" s="354" t="s">
        <v>395</v>
      </c>
      <c r="D366" s="355" t="s">
        <v>396</v>
      </c>
      <c r="E366" s="354" t="s">
        <v>464</v>
      </c>
      <c r="F366" s="355" t="s">
        <v>465</v>
      </c>
      <c r="G366" s="354" t="s">
        <v>1195</v>
      </c>
      <c r="H366" s="354" t="s">
        <v>1196</v>
      </c>
      <c r="I366" s="356">
        <v>40209.207676601698</v>
      </c>
      <c r="J366" s="356">
        <v>1</v>
      </c>
      <c r="K366" s="357">
        <v>40209.207676601698</v>
      </c>
    </row>
    <row r="367" spans="1:11" ht="14.4" customHeight="1" x14ac:dyDescent="0.3">
      <c r="A367" s="352" t="s">
        <v>387</v>
      </c>
      <c r="B367" s="353" t="s">
        <v>389</v>
      </c>
      <c r="C367" s="354" t="s">
        <v>395</v>
      </c>
      <c r="D367" s="355" t="s">
        <v>396</v>
      </c>
      <c r="E367" s="354" t="s">
        <v>464</v>
      </c>
      <c r="F367" s="355" t="s">
        <v>465</v>
      </c>
      <c r="G367" s="354" t="s">
        <v>1197</v>
      </c>
      <c r="H367" s="354" t="s">
        <v>1198</v>
      </c>
      <c r="I367" s="356">
        <v>73632.370788861459</v>
      </c>
      <c r="J367" s="356">
        <v>3</v>
      </c>
      <c r="K367" s="357">
        <v>220897.11236658439</v>
      </c>
    </row>
    <row r="368" spans="1:11" ht="14.4" customHeight="1" x14ac:dyDescent="0.3">
      <c r="A368" s="352" t="s">
        <v>387</v>
      </c>
      <c r="B368" s="353" t="s">
        <v>389</v>
      </c>
      <c r="C368" s="354" t="s">
        <v>395</v>
      </c>
      <c r="D368" s="355" t="s">
        <v>396</v>
      </c>
      <c r="E368" s="354" t="s">
        <v>464</v>
      </c>
      <c r="F368" s="355" t="s">
        <v>465</v>
      </c>
      <c r="G368" s="354" t="s">
        <v>1199</v>
      </c>
      <c r="H368" s="354" t="s">
        <v>1200</v>
      </c>
      <c r="I368" s="356">
        <v>900.28839980682403</v>
      </c>
      <c r="J368" s="356">
        <v>1</v>
      </c>
      <c r="K368" s="357">
        <v>900.28839980682403</v>
      </c>
    </row>
    <row r="369" spans="1:11" ht="14.4" customHeight="1" x14ac:dyDescent="0.3">
      <c r="A369" s="352" t="s">
        <v>387</v>
      </c>
      <c r="B369" s="353" t="s">
        <v>389</v>
      </c>
      <c r="C369" s="354" t="s">
        <v>395</v>
      </c>
      <c r="D369" s="355" t="s">
        <v>396</v>
      </c>
      <c r="E369" s="354" t="s">
        <v>464</v>
      </c>
      <c r="F369" s="355" t="s">
        <v>465</v>
      </c>
      <c r="G369" s="354" t="s">
        <v>1201</v>
      </c>
      <c r="H369" s="354" t="s">
        <v>1202</v>
      </c>
      <c r="I369" s="356">
        <v>11650.750175811234</v>
      </c>
      <c r="J369" s="356">
        <v>15</v>
      </c>
      <c r="K369" s="357">
        <v>174761.25479601481</v>
      </c>
    </row>
    <row r="370" spans="1:11" ht="14.4" customHeight="1" x14ac:dyDescent="0.3">
      <c r="A370" s="352" t="s">
        <v>387</v>
      </c>
      <c r="B370" s="353" t="s">
        <v>389</v>
      </c>
      <c r="C370" s="354" t="s">
        <v>395</v>
      </c>
      <c r="D370" s="355" t="s">
        <v>396</v>
      </c>
      <c r="E370" s="354" t="s">
        <v>464</v>
      </c>
      <c r="F370" s="355" t="s">
        <v>465</v>
      </c>
      <c r="G370" s="354" t="s">
        <v>1203</v>
      </c>
      <c r="H370" s="354" t="s">
        <v>1204</v>
      </c>
      <c r="I370" s="356">
        <v>92982.67713223648</v>
      </c>
      <c r="J370" s="356">
        <v>4</v>
      </c>
      <c r="K370" s="357">
        <v>371930.70852894592</v>
      </c>
    </row>
    <row r="371" spans="1:11" ht="14.4" customHeight="1" x14ac:dyDescent="0.3">
      <c r="A371" s="352" t="s">
        <v>387</v>
      </c>
      <c r="B371" s="353" t="s">
        <v>389</v>
      </c>
      <c r="C371" s="354" t="s">
        <v>395</v>
      </c>
      <c r="D371" s="355" t="s">
        <v>396</v>
      </c>
      <c r="E371" s="354" t="s">
        <v>464</v>
      </c>
      <c r="F371" s="355" t="s">
        <v>465</v>
      </c>
      <c r="G371" s="354" t="s">
        <v>1205</v>
      </c>
      <c r="H371" s="354" t="s">
        <v>1206</v>
      </c>
      <c r="I371" s="356">
        <v>10262.01059170935</v>
      </c>
      <c r="J371" s="356">
        <v>2</v>
      </c>
      <c r="K371" s="357">
        <v>20524.021183418699</v>
      </c>
    </row>
    <row r="372" spans="1:11" ht="14.4" customHeight="1" x14ac:dyDescent="0.3">
      <c r="A372" s="352" t="s">
        <v>387</v>
      </c>
      <c r="B372" s="353" t="s">
        <v>389</v>
      </c>
      <c r="C372" s="354" t="s">
        <v>395</v>
      </c>
      <c r="D372" s="355" t="s">
        <v>396</v>
      </c>
      <c r="E372" s="354" t="s">
        <v>464</v>
      </c>
      <c r="F372" s="355" t="s">
        <v>465</v>
      </c>
      <c r="G372" s="354" t="s">
        <v>1207</v>
      </c>
      <c r="H372" s="354" t="s">
        <v>1208</v>
      </c>
      <c r="I372" s="356">
        <v>2714.2104759561935</v>
      </c>
      <c r="J372" s="356">
        <v>3</v>
      </c>
      <c r="K372" s="357">
        <v>8142.6314278685804</v>
      </c>
    </row>
    <row r="373" spans="1:11" ht="14.4" customHeight="1" x14ac:dyDescent="0.3">
      <c r="A373" s="352" t="s">
        <v>387</v>
      </c>
      <c r="B373" s="353" t="s">
        <v>389</v>
      </c>
      <c r="C373" s="354" t="s">
        <v>395</v>
      </c>
      <c r="D373" s="355" t="s">
        <v>396</v>
      </c>
      <c r="E373" s="354" t="s">
        <v>464</v>
      </c>
      <c r="F373" s="355" t="s">
        <v>465</v>
      </c>
      <c r="G373" s="354" t="s">
        <v>1209</v>
      </c>
      <c r="H373" s="354" t="s">
        <v>1210</v>
      </c>
      <c r="I373" s="356">
        <v>4445.54</v>
      </c>
      <c r="J373" s="356">
        <v>1</v>
      </c>
      <c r="K373" s="357">
        <v>4445.54</v>
      </c>
    </row>
    <row r="374" spans="1:11" ht="14.4" customHeight="1" x14ac:dyDescent="0.3">
      <c r="A374" s="352" t="s">
        <v>387</v>
      </c>
      <c r="B374" s="353" t="s">
        <v>389</v>
      </c>
      <c r="C374" s="354" t="s">
        <v>395</v>
      </c>
      <c r="D374" s="355" t="s">
        <v>396</v>
      </c>
      <c r="E374" s="354" t="s">
        <v>464</v>
      </c>
      <c r="F374" s="355" t="s">
        <v>465</v>
      </c>
      <c r="G374" s="354" t="s">
        <v>1211</v>
      </c>
      <c r="H374" s="354" t="s">
        <v>1212</v>
      </c>
      <c r="I374" s="356">
        <v>7986</v>
      </c>
      <c r="J374" s="356">
        <v>37</v>
      </c>
      <c r="K374" s="357">
        <v>295482</v>
      </c>
    </row>
    <row r="375" spans="1:11" ht="14.4" customHeight="1" x14ac:dyDescent="0.3">
      <c r="A375" s="352" t="s">
        <v>387</v>
      </c>
      <c r="B375" s="353" t="s">
        <v>389</v>
      </c>
      <c r="C375" s="354" t="s">
        <v>395</v>
      </c>
      <c r="D375" s="355" t="s">
        <v>396</v>
      </c>
      <c r="E375" s="354" t="s">
        <v>464</v>
      </c>
      <c r="F375" s="355" t="s">
        <v>465</v>
      </c>
      <c r="G375" s="354" t="s">
        <v>1213</v>
      </c>
      <c r="H375" s="354" t="s">
        <v>1214</v>
      </c>
      <c r="I375" s="356">
        <v>22566.5</v>
      </c>
      <c r="J375" s="356">
        <v>2</v>
      </c>
      <c r="K375" s="357">
        <v>45133</v>
      </c>
    </row>
    <row r="376" spans="1:11" ht="14.4" customHeight="1" x14ac:dyDescent="0.3">
      <c r="A376" s="352" t="s">
        <v>387</v>
      </c>
      <c r="B376" s="353" t="s">
        <v>389</v>
      </c>
      <c r="C376" s="354" t="s">
        <v>395</v>
      </c>
      <c r="D376" s="355" t="s">
        <v>396</v>
      </c>
      <c r="E376" s="354" t="s">
        <v>464</v>
      </c>
      <c r="F376" s="355" t="s">
        <v>465</v>
      </c>
      <c r="G376" s="354" t="s">
        <v>1215</v>
      </c>
      <c r="H376" s="354" t="s">
        <v>1216</v>
      </c>
      <c r="I376" s="356">
        <v>28823.885000000002</v>
      </c>
      <c r="J376" s="356">
        <v>2</v>
      </c>
      <c r="K376" s="357">
        <v>57647.770000000004</v>
      </c>
    </row>
    <row r="377" spans="1:11" ht="14.4" customHeight="1" x14ac:dyDescent="0.3">
      <c r="A377" s="352" t="s">
        <v>387</v>
      </c>
      <c r="B377" s="353" t="s">
        <v>389</v>
      </c>
      <c r="C377" s="354" t="s">
        <v>395</v>
      </c>
      <c r="D377" s="355" t="s">
        <v>396</v>
      </c>
      <c r="E377" s="354" t="s">
        <v>464</v>
      </c>
      <c r="F377" s="355" t="s">
        <v>465</v>
      </c>
      <c r="G377" s="354" t="s">
        <v>1217</v>
      </c>
      <c r="H377" s="354" t="s">
        <v>1218</v>
      </c>
      <c r="I377" s="356">
        <v>11381.3559568849</v>
      </c>
      <c r="J377" s="356">
        <v>2</v>
      </c>
      <c r="K377" s="357">
        <v>22762.711913769799</v>
      </c>
    </row>
    <row r="378" spans="1:11" ht="14.4" customHeight="1" x14ac:dyDescent="0.3">
      <c r="A378" s="352" t="s">
        <v>387</v>
      </c>
      <c r="B378" s="353" t="s">
        <v>389</v>
      </c>
      <c r="C378" s="354" t="s">
        <v>395</v>
      </c>
      <c r="D378" s="355" t="s">
        <v>396</v>
      </c>
      <c r="E378" s="354" t="s">
        <v>464</v>
      </c>
      <c r="F378" s="355" t="s">
        <v>465</v>
      </c>
      <c r="G378" s="354" t="s">
        <v>1219</v>
      </c>
      <c r="H378" s="354" t="s">
        <v>1220</v>
      </c>
      <c r="I378" s="356">
        <v>6604.4311711326754</v>
      </c>
      <c r="J378" s="356">
        <v>5</v>
      </c>
      <c r="K378" s="357">
        <v>33616.014684530703</v>
      </c>
    </row>
    <row r="379" spans="1:11" ht="14.4" customHeight="1" x14ac:dyDescent="0.3">
      <c r="A379" s="352" t="s">
        <v>387</v>
      </c>
      <c r="B379" s="353" t="s">
        <v>389</v>
      </c>
      <c r="C379" s="354" t="s">
        <v>395</v>
      </c>
      <c r="D379" s="355" t="s">
        <v>396</v>
      </c>
      <c r="E379" s="354" t="s">
        <v>464</v>
      </c>
      <c r="F379" s="355" t="s">
        <v>465</v>
      </c>
      <c r="G379" s="354" t="s">
        <v>1221</v>
      </c>
      <c r="H379" s="354" t="s">
        <v>1222</v>
      </c>
      <c r="I379" s="356">
        <v>5929</v>
      </c>
      <c r="J379" s="356">
        <v>12</v>
      </c>
      <c r="K379" s="357">
        <v>71148</v>
      </c>
    </row>
    <row r="380" spans="1:11" ht="14.4" customHeight="1" x14ac:dyDescent="0.3">
      <c r="A380" s="352" t="s">
        <v>387</v>
      </c>
      <c r="B380" s="353" t="s">
        <v>389</v>
      </c>
      <c r="C380" s="354" t="s">
        <v>395</v>
      </c>
      <c r="D380" s="355" t="s">
        <v>396</v>
      </c>
      <c r="E380" s="354" t="s">
        <v>464</v>
      </c>
      <c r="F380" s="355" t="s">
        <v>465</v>
      </c>
      <c r="G380" s="354" t="s">
        <v>1223</v>
      </c>
      <c r="H380" s="354" t="s">
        <v>1224</v>
      </c>
      <c r="I380" s="356">
        <v>5929</v>
      </c>
      <c r="J380" s="356">
        <v>12</v>
      </c>
      <c r="K380" s="357">
        <v>71148</v>
      </c>
    </row>
    <row r="381" spans="1:11" ht="14.4" customHeight="1" x14ac:dyDescent="0.3">
      <c r="A381" s="352" t="s">
        <v>387</v>
      </c>
      <c r="B381" s="353" t="s">
        <v>389</v>
      </c>
      <c r="C381" s="354" t="s">
        <v>395</v>
      </c>
      <c r="D381" s="355" t="s">
        <v>396</v>
      </c>
      <c r="E381" s="354" t="s">
        <v>464</v>
      </c>
      <c r="F381" s="355" t="s">
        <v>465</v>
      </c>
      <c r="G381" s="354" t="s">
        <v>1225</v>
      </c>
      <c r="H381" s="354" t="s">
        <v>1226</v>
      </c>
      <c r="I381" s="356">
        <v>3729.6435952823349</v>
      </c>
      <c r="J381" s="356">
        <v>2</v>
      </c>
      <c r="K381" s="357">
        <v>7459.2871905646698</v>
      </c>
    </row>
    <row r="382" spans="1:11" ht="14.4" customHeight="1" x14ac:dyDescent="0.3">
      <c r="A382" s="352" t="s">
        <v>387</v>
      </c>
      <c r="B382" s="353" t="s">
        <v>389</v>
      </c>
      <c r="C382" s="354" t="s">
        <v>395</v>
      </c>
      <c r="D382" s="355" t="s">
        <v>396</v>
      </c>
      <c r="E382" s="354" t="s">
        <v>464</v>
      </c>
      <c r="F382" s="355" t="s">
        <v>465</v>
      </c>
      <c r="G382" s="354" t="s">
        <v>1227</v>
      </c>
      <c r="H382" s="354" t="s">
        <v>1228</v>
      </c>
      <c r="I382" s="356">
        <v>1971.71921089184</v>
      </c>
      <c r="J382" s="356">
        <v>2</v>
      </c>
      <c r="K382" s="357">
        <v>3943.43842178368</v>
      </c>
    </row>
    <row r="383" spans="1:11" ht="14.4" customHeight="1" x14ac:dyDescent="0.3">
      <c r="A383" s="352" t="s">
        <v>387</v>
      </c>
      <c r="B383" s="353" t="s">
        <v>389</v>
      </c>
      <c r="C383" s="354" t="s">
        <v>395</v>
      </c>
      <c r="D383" s="355" t="s">
        <v>396</v>
      </c>
      <c r="E383" s="354" t="s">
        <v>464</v>
      </c>
      <c r="F383" s="355" t="s">
        <v>465</v>
      </c>
      <c r="G383" s="354" t="s">
        <v>1229</v>
      </c>
      <c r="H383" s="354" t="s">
        <v>1230</v>
      </c>
      <c r="I383" s="356">
        <v>7014.3700000000008</v>
      </c>
      <c r="J383" s="356">
        <v>14</v>
      </c>
      <c r="K383" s="357">
        <v>98201.180000000008</v>
      </c>
    </row>
    <row r="384" spans="1:11" ht="14.4" customHeight="1" x14ac:dyDescent="0.3">
      <c r="A384" s="352" t="s">
        <v>387</v>
      </c>
      <c r="B384" s="353" t="s">
        <v>389</v>
      </c>
      <c r="C384" s="354" t="s">
        <v>395</v>
      </c>
      <c r="D384" s="355" t="s">
        <v>396</v>
      </c>
      <c r="E384" s="354" t="s">
        <v>464</v>
      </c>
      <c r="F384" s="355" t="s">
        <v>465</v>
      </c>
      <c r="G384" s="354" t="s">
        <v>1231</v>
      </c>
      <c r="H384" s="354" t="s">
        <v>1232</v>
      </c>
      <c r="I384" s="356">
        <v>7014.3700000000008</v>
      </c>
      <c r="J384" s="356">
        <v>14</v>
      </c>
      <c r="K384" s="357">
        <v>98201.180000000008</v>
      </c>
    </row>
    <row r="385" spans="1:11" ht="14.4" customHeight="1" x14ac:dyDescent="0.3">
      <c r="A385" s="352" t="s">
        <v>387</v>
      </c>
      <c r="B385" s="353" t="s">
        <v>389</v>
      </c>
      <c r="C385" s="354" t="s">
        <v>395</v>
      </c>
      <c r="D385" s="355" t="s">
        <v>396</v>
      </c>
      <c r="E385" s="354" t="s">
        <v>464</v>
      </c>
      <c r="F385" s="355" t="s">
        <v>465</v>
      </c>
      <c r="G385" s="354" t="s">
        <v>1233</v>
      </c>
      <c r="H385" s="354" t="s">
        <v>1234</v>
      </c>
      <c r="I385" s="356">
        <v>6536.7102237944509</v>
      </c>
      <c r="J385" s="356">
        <v>7</v>
      </c>
      <c r="K385" s="357">
        <v>45756.971732578371</v>
      </c>
    </row>
    <row r="386" spans="1:11" ht="14.4" customHeight="1" x14ac:dyDescent="0.3">
      <c r="A386" s="352" t="s">
        <v>387</v>
      </c>
      <c r="B386" s="353" t="s">
        <v>389</v>
      </c>
      <c r="C386" s="354" t="s">
        <v>395</v>
      </c>
      <c r="D386" s="355" t="s">
        <v>396</v>
      </c>
      <c r="E386" s="354" t="s">
        <v>464</v>
      </c>
      <c r="F386" s="355" t="s">
        <v>465</v>
      </c>
      <c r="G386" s="354" t="s">
        <v>1235</v>
      </c>
      <c r="H386" s="354" t="s">
        <v>1236</v>
      </c>
      <c r="I386" s="356">
        <v>3993</v>
      </c>
      <c r="J386" s="356">
        <v>4</v>
      </c>
      <c r="K386" s="357">
        <v>15972</v>
      </c>
    </row>
    <row r="387" spans="1:11" ht="14.4" customHeight="1" x14ac:dyDescent="0.3">
      <c r="A387" s="352" t="s">
        <v>387</v>
      </c>
      <c r="B387" s="353" t="s">
        <v>389</v>
      </c>
      <c r="C387" s="354" t="s">
        <v>395</v>
      </c>
      <c r="D387" s="355" t="s">
        <v>396</v>
      </c>
      <c r="E387" s="354" t="s">
        <v>464</v>
      </c>
      <c r="F387" s="355" t="s">
        <v>465</v>
      </c>
      <c r="G387" s="354" t="s">
        <v>1237</v>
      </c>
      <c r="H387" s="354" t="s">
        <v>1238</v>
      </c>
      <c r="I387" s="356">
        <v>3993</v>
      </c>
      <c r="J387" s="356">
        <v>4</v>
      </c>
      <c r="K387" s="357">
        <v>15972</v>
      </c>
    </row>
    <row r="388" spans="1:11" ht="14.4" customHeight="1" x14ac:dyDescent="0.3">
      <c r="A388" s="352" t="s">
        <v>387</v>
      </c>
      <c r="B388" s="353" t="s">
        <v>389</v>
      </c>
      <c r="C388" s="354" t="s">
        <v>395</v>
      </c>
      <c r="D388" s="355" t="s">
        <v>396</v>
      </c>
      <c r="E388" s="354" t="s">
        <v>464</v>
      </c>
      <c r="F388" s="355" t="s">
        <v>465</v>
      </c>
      <c r="G388" s="354" t="s">
        <v>1239</v>
      </c>
      <c r="H388" s="354" t="s">
        <v>1240</v>
      </c>
      <c r="I388" s="356">
        <v>5929</v>
      </c>
      <c r="J388" s="356">
        <v>13</v>
      </c>
      <c r="K388" s="357">
        <v>77077</v>
      </c>
    </row>
    <row r="389" spans="1:11" ht="14.4" customHeight="1" x14ac:dyDescent="0.3">
      <c r="A389" s="352" t="s">
        <v>387</v>
      </c>
      <c r="B389" s="353" t="s">
        <v>389</v>
      </c>
      <c r="C389" s="354" t="s">
        <v>395</v>
      </c>
      <c r="D389" s="355" t="s">
        <v>396</v>
      </c>
      <c r="E389" s="354" t="s">
        <v>464</v>
      </c>
      <c r="F389" s="355" t="s">
        <v>465</v>
      </c>
      <c r="G389" s="354" t="s">
        <v>1241</v>
      </c>
      <c r="H389" s="354" t="s">
        <v>1242</v>
      </c>
      <c r="I389" s="356">
        <v>3872</v>
      </c>
      <c r="J389" s="356">
        <v>26</v>
      </c>
      <c r="K389" s="357">
        <v>100672</v>
      </c>
    </row>
    <row r="390" spans="1:11" ht="14.4" customHeight="1" x14ac:dyDescent="0.3">
      <c r="A390" s="352" t="s">
        <v>387</v>
      </c>
      <c r="B390" s="353" t="s">
        <v>389</v>
      </c>
      <c r="C390" s="354" t="s">
        <v>395</v>
      </c>
      <c r="D390" s="355" t="s">
        <v>396</v>
      </c>
      <c r="E390" s="354" t="s">
        <v>464</v>
      </c>
      <c r="F390" s="355" t="s">
        <v>465</v>
      </c>
      <c r="G390" s="354" t="s">
        <v>1243</v>
      </c>
      <c r="H390" s="354" t="s">
        <v>1244</v>
      </c>
      <c r="I390" s="356">
        <v>1452</v>
      </c>
      <c r="J390" s="356">
        <v>29</v>
      </c>
      <c r="K390" s="357">
        <v>42108</v>
      </c>
    </row>
    <row r="391" spans="1:11" ht="14.4" customHeight="1" x14ac:dyDescent="0.3">
      <c r="A391" s="352" t="s">
        <v>387</v>
      </c>
      <c r="B391" s="353" t="s">
        <v>389</v>
      </c>
      <c r="C391" s="354" t="s">
        <v>395</v>
      </c>
      <c r="D391" s="355" t="s">
        <v>396</v>
      </c>
      <c r="E391" s="354" t="s">
        <v>464</v>
      </c>
      <c r="F391" s="355" t="s">
        <v>465</v>
      </c>
      <c r="G391" s="354" t="s">
        <v>1245</v>
      </c>
      <c r="H391" s="354" t="s">
        <v>1246</v>
      </c>
      <c r="I391" s="356">
        <v>28057.47</v>
      </c>
      <c r="J391" s="356">
        <v>1</v>
      </c>
      <c r="K391" s="357">
        <v>28057.47</v>
      </c>
    </row>
    <row r="392" spans="1:11" ht="14.4" customHeight="1" x14ac:dyDescent="0.3">
      <c r="A392" s="352" t="s">
        <v>387</v>
      </c>
      <c r="B392" s="353" t="s">
        <v>389</v>
      </c>
      <c r="C392" s="354" t="s">
        <v>395</v>
      </c>
      <c r="D392" s="355" t="s">
        <v>396</v>
      </c>
      <c r="E392" s="354" t="s">
        <v>464</v>
      </c>
      <c r="F392" s="355" t="s">
        <v>465</v>
      </c>
      <c r="G392" s="354" t="s">
        <v>1247</v>
      </c>
      <c r="H392" s="354" t="s">
        <v>1248</v>
      </c>
      <c r="I392" s="356">
        <v>35205.870000000003</v>
      </c>
      <c r="J392" s="356">
        <v>1</v>
      </c>
      <c r="K392" s="357">
        <v>35205.870000000003</v>
      </c>
    </row>
    <row r="393" spans="1:11" ht="14.4" customHeight="1" x14ac:dyDescent="0.3">
      <c r="A393" s="352" t="s">
        <v>387</v>
      </c>
      <c r="B393" s="353" t="s">
        <v>389</v>
      </c>
      <c r="C393" s="354" t="s">
        <v>395</v>
      </c>
      <c r="D393" s="355" t="s">
        <v>396</v>
      </c>
      <c r="E393" s="354" t="s">
        <v>464</v>
      </c>
      <c r="F393" s="355" t="s">
        <v>465</v>
      </c>
      <c r="G393" s="354" t="s">
        <v>1249</v>
      </c>
      <c r="H393" s="354" t="s">
        <v>1250</v>
      </c>
      <c r="I393" s="356">
        <v>16727.026666666668</v>
      </c>
      <c r="J393" s="356">
        <v>3</v>
      </c>
      <c r="K393" s="357">
        <v>50181.08</v>
      </c>
    </row>
    <row r="394" spans="1:11" ht="14.4" customHeight="1" x14ac:dyDescent="0.3">
      <c r="A394" s="352" t="s">
        <v>387</v>
      </c>
      <c r="B394" s="353" t="s">
        <v>389</v>
      </c>
      <c r="C394" s="354" t="s">
        <v>395</v>
      </c>
      <c r="D394" s="355" t="s">
        <v>396</v>
      </c>
      <c r="E394" s="354" t="s">
        <v>464</v>
      </c>
      <c r="F394" s="355" t="s">
        <v>465</v>
      </c>
      <c r="G394" s="354" t="s">
        <v>1251</v>
      </c>
      <c r="H394" s="354" t="s">
        <v>1252</v>
      </c>
      <c r="I394" s="356">
        <v>1718.2</v>
      </c>
      <c r="J394" s="356">
        <v>10</v>
      </c>
      <c r="K394" s="357">
        <v>17182</v>
      </c>
    </row>
    <row r="395" spans="1:11" ht="14.4" customHeight="1" x14ac:dyDescent="0.3">
      <c r="A395" s="352" t="s">
        <v>387</v>
      </c>
      <c r="B395" s="353" t="s">
        <v>389</v>
      </c>
      <c r="C395" s="354" t="s">
        <v>395</v>
      </c>
      <c r="D395" s="355" t="s">
        <v>396</v>
      </c>
      <c r="E395" s="354" t="s">
        <v>464</v>
      </c>
      <c r="F395" s="355" t="s">
        <v>465</v>
      </c>
      <c r="G395" s="354" t="s">
        <v>1253</v>
      </c>
      <c r="H395" s="354" t="s">
        <v>1254</v>
      </c>
      <c r="I395" s="356">
        <v>2546.7233140681801</v>
      </c>
      <c r="J395" s="356">
        <v>1</v>
      </c>
      <c r="K395" s="357">
        <v>2546.7233140681801</v>
      </c>
    </row>
    <row r="396" spans="1:11" ht="14.4" customHeight="1" x14ac:dyDescent="0.3">
      <c r="A396" s="352" t="s">
        <v>387</v>
      </c>
      <c r="B396" s="353" t="s">
        <v>389</v>
      </c>
      <c r="C396" s="354" t="s">
        <v>395</v>
      </c>
      <c r="D396" s="355" t="s">
        <v>396</v>
      </c>
      <c r="E396" s="354" t="s">
        <v>464</v>
      </c>
      <c r="F396" s="355" t="s">
        <v>465</v>
      </c>
      <c r="G396" s="354" t="s">
        <v>1255</v>
      </c>
      <c r="H396" s="354" t="s">
        <v>1256</v>
      </c>
      <c r="I396" s="356">
        <v>3146</v>
      </c>
      <c r="J396" s="356">
        <v>1</v>
      </c>
      <c r="K396" s="357">
        <v>3146</v>
      </c>
    </row>
    <row r="397" spans="1:11" ht="14.4" customHeight="1" x14ac:dyDescent="0.3">
      <c r="A397" s="352" t="s">
        <v>387</v>
      </c>
      <c r="B397" s="353" t="s">
        <v>389</v>
      </c>
      <c r="C397" s="354" t="s">
        <v>395</v>
      </c>
      <c r="D397" s="355" t="s">
        <v>396</v>
      </c>
      <c r="E397" s="354" t="s">
        <v>464</v>
      </c>
      <c r="F397" s="355" t="s">
        <v>465</v>
      </c>
      <c r="G397" s="354" t="s">
        <v>1257</v>
      </c>
      <c r="H397" s="354" t="s">
        <v>1258</v>
      </c>
      <c r="I397" s="356">
        <v>1983.6849999999999</v>
      </c>
      <c r="J397" s="356">
        <v>2</v>
      </c>
      <c r="K397" s="357">
        <v>3967.37</v>
      </c>
    </row>
    <row r="398" spans="1:11" ht="14.4" customHeight="1" x14ac:dyDescent="0.3">
      <c r="A398" s="352" t="s">
        <v>387</v>
      </c>
      <c r="B398" s="353" t="s">
        <v>389</v>
      </c>
      <c r="C398" s="354" t="s">
        <v>395</v>
      </c>
      <c r="D398" s="355" t="s">
        <v>396</v>
      </c>
      <c r="E398" s="354" t="s">
        <v>464</v>
      </c>
      <c r="F398" s="355" t="s">
        <v>465</v>
      </c>
      <c r="G398" s="354" t="s">
        <v>1259</v>
      </c>
      <c r="H398" s="354" t="s">
        <v>1260</v>
      </c>
      <c r="I398" s="356">
        <v>2488.4900000000098</v>
      </c>
      <c r="J398" s="356">
        <v>1</v>
      </c>
      <c r="K398" s="357">
        <v>2488.4900000000098</v>
      </c>
    </row>
    <row r="399" spans="1:11" ht="14.4" customHeight="1" x14ac:dyDescent="0.3">
      <c r="A399" s="352" t="s">
        <v>387</v>
      </c>
      <c r="B399" s="353" t="s">
        <v>389</v>
      </c>
      <c r="C399" s="354" t="s">
        <v>395</v>
      </c>
      <c r="D399" s="355" t="s">
        <v>396</v>
      </c>
      <c r="E399" s="354" t="s">
        <v>464</v>
      </c>
      <c r="F399" s="355" t="s">
        <v>465</v>
      </c>
      <c r="G399" s="354" t="s">
        <v>1261</v>
      </c>
      <c r="H399" s="354" t="s">
        <v>1262</v>
      </c>
      <c r="I399" s="356">
        <v>2065.3006111847799</v>
      </c>
      <c r="J399" s="356">
        <v>1</v>
      </c>
      <c r="K399" s="357">
        <v>2065.3006111847799</v>
      </c>
    </row>
    <row r="400" spans="1:11" ht="14.4" customHeight="1" x14ac:dyDescent="0.3">
      <c r="A400" s="352" t="s">
        <v>387</v>
      </c>
      <c r="B400" s="353" t="s">
        <v>389</v>
      </c>
      <c r="C400" s="354" t="s">
        <v>395</v>
      </c>
      <c r="D400" s="355" t="s">
        <v>396</v>
      </c>
      <c r="E400" s="354" t="s">
        <v>464</v>
      </c>
      <c r="F400" s="355" t="s">
        <v>465</v>
      </c>
      <c r="G400" s="354" t="s">
        <v>1263</v>
      </c>
      <c r="H400" s="354" t="s">
        <v>1264</v>
      </c>
      <c r="I400" s="356">
        <v>4895.66</v>
      </c>
      <c r="J400" s="356">
        <v>1</v>
      </c>
      <c r="K400" s="357">
        <v>4895.66</v>
      </c>
    </row>
    <row r="401" spans="1:11" ht="14.4" customHeight="1" x14ac:dyDescent="0.3">
      <c r="A401" s="352" t="s">
        <v>387</v>
      </c>
      <c r="B401" s="353" t="s">
        <v>389</v>
      </c>
      <c r="C401" s="354" t="s">
        <v>395</v>
      </c>
      <c r="D401" s="355" t="s">
        <v>396</v>
      </c>
      <c r="E401" s="354" t="s">
        <v>464</v>
      </c>
      <c r="F401" s="355" t="s">
        <v>465</v>
      </c>
      <c r="G401" s="354" t="s">
        <v>1265</v>
      </c>
      <c r="H401" s="354" t="s">
        <v>1266</v>
      </c>
      <c r="I401" s="356">
        <v>4369.3100000000004</v>
      </c>
      <c r="J401" s="356">
        <v>3</v>
      </c>
      <c r="K401" s="357">
        <v>13107.93</v>
      </c>
    </row>
    <row r="402" spans="1:11" ht="14.4" customHeight="1" x14ac:dyDescent="0.3">
      <c r="A402" s="352" t="s">
        <v>387</v>
      </c>
      <c r="B402" s="353" t="s">
        <v>389</v>
      </c>
      <c r="C402" s="354" t="s">
        <v>395</v>
      </c>
      <c r="D402" s="355" t="s">
        <v>396</v>
      </c>
      <c r="E402" s="354" t="s">
        <v>464</v>
      </c>
      <c r="F402" s="355" t="s">
        <v>465</v>
      </c>
      <c r="G402" s="354" t="s">
        <v>1267</v>
      </c>
      <c r="H402" s="354" t="s">
        <v>1268</v>
      </c>
      <c r="I402" s="356">
        <v>9438</v>
      </c>
      <c r="J402" s="356">
        <v>2</v>
      </c>
      <c r="K402" s="357">
        <v>18876</v>
      </c>
    </row>
    <row r="403" spans="1:11" ht="14.4" customHeight="1" x14ac:dyDescent="0.3">
      <c r="A403" s="352" t="s">
        <v>387</v>
      </c>
      <c r="B403" s="353" t="s">
        <v>389</v>
      </c>
      <c r="C403" s="354" t="s">
        <v>395</v>
      </c>
      <c r="D403" s="355" t="s">
        <v>396</v>
      </c>
      <c r="E403" s="354" t="s">
        <v>464</v>
      </c>
      <c r="F403" s="355" t="s">
        <v>465</v>
      </c>
      <c r="G403" s="354" t="s">
        <v>1269</v>
      </c>
      <c r="H403" s="354" t="s">
        <v>1270</v>
      </c>
      <c r="I403" s="356">
        <v>698.17</v>
      </c>
      <c r="J403" s="356">
        <v>2</v>
      </c>
      <c r="K403" s="357">
        <v>1396.34</v>
      </c>
    </row>
    <row r="404" spans="1:11" ht="14.4" customHeight="1" x14ac:dyDescent="0.3">
      <c r="A404" s="352" t="s">
        <v>387</v>
      </c>
      <c r="B404" s="353" t="s">
        <v>389</v>
      </c>
      <c r="C404" s="354" t="s">
        <v>395</v>
      </c>
      <c r="D404" s="355" t="s">
        <v>396</v>
      </c>
      <c r="E404" s="354" t="s">
        <v>464</v>
      </c>
      <c r="F404" s="355" t="s">
        <v>465</v>
      </c>
      <c r="G404" s="354" t="s">
        <v>1271</v>
      </c>
      <c r="H404" s="354" t="s">
        <v>1272</v>
      </c>
      <c r="I404" s="356">
        <v>2546.7232756991798</v>
      </c>
      <c r="J404" s="356">
        <v>1</v>
      </c>
      <c r="K404" s="357">
        <v>2546.7232756991798</v>
      </c>
    </row>
    <row r="405" spans="1:11" ht="14.4" customHeight="1" x14ac:dyDescent="0.3">
      <c r="A405" s="352" t="s">
        <v>387</v>
      </c>
      <c r="B405" s="353" t="s">
        <v>389</v>
      </c>
      <c r="C405" s="354" t="s">
        <v>395</v>
      </c>
      <c r="D405" s="355" t="s">
        <v>396</v>
      </c>
      <c r="E405" s="354" t="s">
        <v>464</v>
      </c>
      <c r="F405" s="355" t="s">
        <v>465</v>
      </c>
      <c r="G405" s="354" t="s">
        <v>1273</v>
      </c>
      <c r="H405" s="354" t="s">
        <v>1274</v>
      </c>
      <c r="I405" s="356">
        <v>1983.6861107427901</v>
      </c>
      <c r="J405" s="356">
        <v>1</v>
      </c>
      <c r="K405" s="357">
        <v>1983.6861107427901</v>
      </c>
    </row>
    <row r="406" spans="1:11" ht="14.4" customHeight="1" x14ac:dyDescent="0.3">
      <c r="A406" s="352" t="s">
        <v>387</v>
      </c>
      <c r="B406" s="353" t="s">
        <v>389</v>
      </c>
      <c r="C406" s="354" t="s">
        <v>395</v>
      </c>
      <c r="D406" s="355" t="s">
        <v>396</v>
      </c>
      <c r="E406" s="354" t="s">
        <v>464</v>
      </c>
      <c r="F406" s="355" t="s">
        <v>465</v>
      </c>
      <c r="G406" s="354" t="s">
        <v>1275</v>
      </c>
      <c r="H406" s="354" t="s">
        <v>1276</v>
      </c>
      <c r="I406" s="356">
        <v>484</v>
      </c>
      <c r="J406" s="356">
        <v>1</v>
      </c>
      <c r="K406" s="357">
        <v>484</v>
      </c>
    </row>
    <row r="407" spans="1:11" ht="14.4" customHeight="1" x14ac:dyDescent="0.3">
      <c r="A407" s="352" t="s">
        <v>387</v>
      </c>
      <c r="B407" s="353" t="s">
        <v>389</v>
      </c>
      <c r="C407" s="354" t="s">
        <v>395</v>
      </c>
      <c r="D407" s="355" t="s">
        <v>396</v>
      </c>
      <c r="E407" s="354" t="s">
        <v>464</v>
      </c>
      <c r="F407" s="355" t="s">
        <v>465</v>
      </c>
      <c r="G407" s="354" t="s">
        <v>1277</v>
      </c>
      <c r="H407" s="354" t="s">
        <v>1278</v>
      </c>
      <c r="I407" s="356">
        <v>484</v>
      </c>
      <c r="J407" s="356">
        <v>1</v>
      </c>
      <c r="K407" s="357">
        <v>484</v>
      </c>
    </row>
    <row r="408" spans="1:11" ht="14.4" customHeight="1" x14ac:dyDescent="0.3">
      <c r="A408" s="352" t="s">
        <v>387</v>
      </c>
      <c r="B408" s="353" t="s">
        <v>389</v>
      </c>
      <c r="C408" s="354" t="s">
        <v>395</v>
      </c>
      <c r="D408" s="355" t="s">
        <v>396</v>
      </c>
      <c r="E408" s="354" t="s">
        <v>464</v>
      </c>
      <c r="F408" s="355" t="s">
        <v>465</v>
      </c>
      <c r="G408" s="354" t="s">
        <v>1279</v>
      </c>
      <c r="H408" s="354" t="s">
        <v>1280</v>
      </c>
      <c r="I408" s="356">
        <v>1983.6861107427901</v>
      </c>
      <c r="J408" s="356">
        <v>2</v>
      </c>
      <c r="K408" s="357">
        <v>3967.3722214855802</v>
      </c>
    </row>
    <row r="409" spans="1:11" ht="14.4" customHeight="1" x14ac:dyDescent="0.3">
      <c r="A409" s="352" t="s">
        <v>387</v>
      </c>
      <c r="B409" s="353" t="s">
        <v>389</v>
      </c>
      <c r="C409" s="354" t="s">
        <v>395</v>
      </c>
      <c r="D409" s="355" t="s">
        <v>396</v>
      </c>
      <c r="E409" s="354" t="s">
        <v>464</v>
      </c>
      <c r="F409" s="355" t="s">
        <v>465</v>
      </c>
      <c r="G409" s="354" t="s">
        <v>1281</v>
      </c>
      <c r="H409" s="354" t="s">
        <v>1282</v>
      </c>
      <c r="I409" s="356">
        <v>3335.2197833835853</v>
      </c>
      <c r="J409" s="356">
        <v>2</v>
      </c>
      <c r="K409" s="357">
        <v>6670.4395667671706</v>
      </c>
    </row>
    <row r="410" spans="1:11" ht="14.4" customHeight="1" x14ac:dyDescent="0.3">
      <c r="A410" s="352" t="s">
        <v>387</v>
      </c>
      <c r="B410" s="353" t="s">
        <v>389</v>
      </c>
      <c r="C410" s="354" t="s">
        <v>395</v>
      </c>
      <c r="D410" s="355" t="s">
        <v>396</v>
      </c>
      <c r="E410" s="354" t="s">
        <v>464</v>
      </c>
      <c r="F410" s="355" t="s">
        <v>465</v>
      </c>
      <c r="G410" s="354" t="s">
        <v>1283</v>
      </c>
      <c r="H410" s="354" t="s">
        <v>1284</v>
      </c>
      <c r="I410" s="356">
        <v>5929</v>
      </c>
      <c r="J410" s="356">
        <v>1</v>
      </c>
      <c r="K410" s="357">
        <v>5929</v>
      </c>
    </row>
    <row r="411" spans="1:11" ht="14.4" customHeight="1" x14ac:dyDescent="0.3">
      <c r="A411" s="352" t="s">
        <v>387</v>
      </c>
      <c r="B411" s="353" t="s">
        <v>389</v>
      </c>
      <c r="C411" s="354" t="s">
        <v>395</v>
      </c>
      <c r="D411" s="355" t="s">
        <v>396</v>
      </c>
      <c r="E411" s="354" t="s">
        <v>464</v>
      </c>
      <c r="F411" s="355" t="s">
        <v>465</v>
      </c>
      <c r="G411" s="354" t="s">
        <v>1285</v>
      </c>
      <c r="H411" s="354" t="s">
        <v>1286</v>
      </c>
      <c r="I411" s="356">
        <v>26825.7</v>
      </c>
      <c r="J411" s="356">
        <v>1</v>
      </c>
      <c r="K411" s="357">
        <v>26825.7</v>
      </c>
    </row>
    <row r="412" spans="1:11" ht="14.4" customHeight="1" x14ac:dyDescent="0.3">
      <c r="A412" s="352" t="s">
        <v>387</v>
      </c>
      <c r="B412" s="353" t="s">
        <v>389</v>
      </c>
      <c r="C412" s="354" t="s">
        <v>395</v>
      </c>
      <c r="D412" s="355" t="s">
        <v>396</v>
      </c>
      <c r="E412" s="354" t="s">
        <v>464</v>
      </c>
      <c r="F412" s="355" t="s">
        <v>465</v>
      </c>
      <c r="G412" s="354" t="s">
        <v>1287</v>
      </c>
      <c r="H412" s="354" t="s">
        <v>1288</v>
      </c>
      <c r="I412" s="356">
        <v>35475.99</v>
      </c>
      <c r="J412" s="356">
        <v>1</v>
      </c>
      <c r="K412" s="357">
        <v>35475.99</v>
      </c>
    </row>
    <row r="413" spans="1:11" ht="14.4" customHeight="1" x14ac:dyDescent="0.3">
      <c r="A413" s="352" t="s">
        <v>387</v>
      </c>
      <c r="B413" s="353" t="s">
        <v>389</v>
      </c>
      <c r="C413" s="354" t="s">
        <v>395</v>
      </c>
      <c r="D413" s="355" t="s">
        <v>396</v>
      </c>
      <c r="E413" s="354" t="s">
        <v>464</v>
      </c>
      <c r="F413" s="355" t="s">
        <v>465</v>
      </c>
      <c r="G413" s="354" t="s">
        <v>1289</v>
      </c>
      <c r="H413" s="354" t="s">
        <v>1290</v>
      </c>
      <c r="I413" s="356">
        <v>2984.95</v>
      </c>
      <c r="J413" s="356">
        <v>1</v>
      </c>
      <c r="K413" s="357">
        <v>2984.95</v>
      </c>
    </row>
    <row r="414" spans="1:11" ht="14.4" customHeight="1" x14ac:dyDescent="0.3">
      <c r="A414" s="352" t="s">
        <v>387</v>
      </c>
      <c r="B414" s="353" t="s">
        <v>389</v>
      </c>
      <c r="C414" s="354" t="s">
        <v>395</v>
      </c>
      <c r="D414" s="355" t="s">
        <v>396</v>
      </c>
      <c r="E414" s="354" t="s">
        <v>464</v>
      </c>
      <c r="F414" s="355" t="s">
        <v>465</v>
      </c>
      <c r="G414" s="354" t="s">
        <v>1291</v>
      </c>
      <c r="H414" s="354" t="s">
        <v>1292</v>
      </c>
      <c r="I414" s="356">
        <v>8685.3799999999992</v>
      </c>
      <c r="J414" s="356">
        <v>1</v>
      </c>
      <c r="K414" s="357">
        <v>8685.3799999999992</v>
      </c>
    </row>
    <row r="415" spans="1:11" ht="14.4" customHeight="1" x14ac:dyDescent="0.3">
      <c r="A415" s="352" t="s">
        <v>387</v>
      </c>
      <c r="B415" s="353" t="s">
        <v>389</v>
      </c>
      <c r="C415" s="354" t="s">
        <v>395</v>
      </c>
      <c r="D415" s="355" t="s">
        <v>396</v>
      </c>
      <c r="E415" s="354" t="s">
        <v>464</v>
      </c>
      <c r="F415" s="355" t="s">
        <v>465</v>
      </c>
      <c r="G415" s="354" t="s">
        <v>1293</v>
      </c>
      <c r="H415" s="354" t="s">
        <v>1294</v>
      </c>
      <c r="I415" s="356">
        <v>4369.3105275203898</v>
      </c>
      <c r="J415" s="356">
        <v>2</v>
      </c>
      <c r="K415" s="357">
        <v>8738.6210550407795</v>
      </c>
    </row>
    <row r="416" spans="1:11" ht="14.4" customHeight="1" x14ac:dyDescent="0.3">
      <c r="A416" s="352" t="s">
        <v>387</v>
      </c>
      <c r="B416" s="353" t="s">
        <v>389</v>
      </c>
      <c r="C416" s="354" t="s">
        <v>395</v>
      </c>
      <c r="D416" s="355" t="s">
        <v>396</v>
      </c>
      <c r="E416" s="354" t="s">
        <v>464</v>
      </c>
      <c r="F416" s="355" t="s">
        <v>465</v>
      </c>
      <c r="G416" s="354" t="s">
        <v>1295</v>
      </c>
      <c r="H416" s="354" t="s">
        <v>1296</v>
      </c>
      <c r="I416" s="356">
        <v>4369.3100000000004</v>
      </c>
      <c r="J416" s="356">
        <v>1</v>
      </c>
      <c r="K416" s="357">
        <v>4369.3100000000004</v>
      </c>
    </row>
    <row r="417" spans="1:11" ht="14.4" customHeight="1" x14ac:dyDescent="0.3">
      <c r="A417" s="352" t="s">
        <v>387</v>
      </c>
      <c r="B417" s="353" t="s">
        <v>389</v>
      </c>
      <c r="C417" s="354" t="s">
        <v>395</v>
      </c>
      <c r="D417" s="355" t="s">
        <v>396</v>
      </c>
      <c r="E417" s="354" t="s">
        <v>464</v>
      </c>
      <c r="F417" s="355" t="s">
        <v>465</v>
      </c>
      <c r="G417" s="354" t="s">
        <v>1297</v>
      </c>
      <c r="H417" s="354" t="s">
        <v>1298</v>
      </c>
      <c r="I417" s="356">
        <v>1211.21</v>
      </c>
      <c r="J417" s="356">
        <v>1</v>
      </c>
      <c r="K417" s="357">
        <v>1211.21</v>
      </c>
    </row>
    <row r="418" spans="1:11" ht="14.4" customHeight="1" x14ac:dyDescent="0.3">
      <c r="A418" s="352" t="s">
        <v>387</v>
      </c>
      <c r="B418" s="353" t="s">
        <v>389</v>
      </c>
      <c r="C418" s="354" t="s">
        <v>395</v>
      </c>
      <c r="D418" s="355" t="s">
        <v>396</v>
      </c>
      <c r="E418" s="354" t="s">
        <v>464</v>
      </c>
      <c r="F418" s="355" t="s">
        <v>465</v>
      </c>
      <c r="G418" s="354" t="s">
        <v>1299</v>
      </c>
      <c r="H418" s="354" t="s">
        <v>1300</v>
      </c>
      <c r="I418" s="356">
        <v>871.2</v>
      </c>
      <c r="J418" s="356">
        <v>1</v>
      </c>
      <c r="K418" s="357">
        <v>871.2</v>
      </c>
    </row>
    <row r="419" spans="1:11" ht="14.4" customHeight="1" x14ac:dyDescent="0.3">
      <c r="A419" s="352" t="s">
        <v>387</v>
      </c>
      <c r="B419" s="353" t="s">
        <v>389</v>
      </c>
      <c r="C419" s="354" t="s">
        <v>395</v>
      </c>
      <c r="D419" s="355" t="s">
        <v>396</v>
      </c>
      <c r="E419" s="354" t="s">
        <v>464</v>
      </c>
      <c r="F419" s="355" t="s">
        <v>465</v>
      </c>
      <c r="G419" s="354" t="s">
        <v>1301</v>
      </c>
      <c r="H419" s="354" t="s">
        <v>1302</v>
      </c>
      <c r="I419" s="356">
        <v>15160.09322908325</v>
      </c>
      <c r="J419" s="356">
        <v>2</v>
      </c>
      <c r="K419" s="357">
        <v>30320.1864581665</v>
      </c>
    </row>
    <row r="420" spans="1:11" ht="14.4" customHeight="1" x14ac:dyDescent="0.3">
      <c r="A420" s="352" t="s">
        <v>387</v>
      </c>
      <c r="B420" s="353" t="s">
        <v>389</v>
      </c>
      <c r="C420" s="354" t="s">
        <v>395</v>
      </c>
      <c r="D420" s="355" t="s">
        <v>396</v>
      </c>
      <c r="E420" s="354" t="s">
        <v>464</v>
      </c>
      <c r="F420" s="355" t="s">
        <v>465</v>
      </c>
      <c r="G420" s="354" t="s">
        <v>1303</v>
      </c>
      <c r="H420" s="354" t="s">
        <v>1304</v>
      </c>
      <c r="I420" s="356">
        <v>85303.770070578496</v>
      </c>
      <c r="J420" s="356">
        <v>1</v>
      </c>
      <c r="K420" s="357">
        <v>85303.770070578496</v>
      </c>
    </row>
    <row r="421" spans="1:11" ht="14.4" customHeight="1" x14ac:dyDescent="0.3">
      <c r="A421" s="352" t="s">
        <v>387</v>
      </c>
      <c r="B421" s="353" t="s">
        <v>389</v>
      </c>
      <c r="C421" s="354" t="s">
        <v>395</v>
      </c>
      <c r="D421" s="355" t="s">
        <v>396</v>
      </c>
      <c r="E421" s="354" t="s">
        <v>464</v>
      </c>
      <c r="F421" s="355" t="s">
        <v>465</v>
      </c>
      <c r="G421" s="354" t="s">
        <v>1305</v>
      </c>
      <c r="H421" s="354" t="s">
        <v>1306</v>
      </c>
      <c r="I421" s="356">
        <v>27944.943471255101</v>
      </c>
      <c r="J421" s="356">
        <v>1</v>
      </c>
      <c r="K421" s="357">
        <v>27944.943471255101</v>
      </c>
    </row>
    <row r="422" spans="1:11" ht="14.4" customHeight="1" x14ac:dyDescent="0.3">
      <c r="A422" s="352" t="s">
        <v>387</v>
      </c>
      <c r="B422" s="353" t="s">
        <v>389</v>
      </c>
      <c r="C422" s="354" t="s">
        <v>395</v>
      </c>
      <c r="D422" s="355" t="s">
        <v>396</v>
      </c>
      <c r="E422" s="354" t="s">
        <v>464</v>
      </c>
      <c r="F422" s="355" t="s">
        <v>465</v>
      </c>
      <c r="G422" s="354" t="s">
        <v>1307</v>
      </c>
      <c r="H422" s="354" t="s">
        <v>1308</v>
      </c>
      <c r="I422" s="356">
        <v>28422.911046839799</v>
      </c>
      <c r="J422" s="356">
        <v>1</v>
      </c>
      <c r="K422" s="357">
        <v>28422.911046839799</v>
      </c>
    </row>
    <row r="423" spans="1:11" ht="14.4" customHeight="1" x14ac:dyDescent="0.3">
      <c r="A423" s="352" t="s">
        <v>387</v>
      </c>
      <c r="B423" s="353" t="s">
        <v>389</v>
      </c>
      <c r="C423" s="354" t="s">
        <v>395</v>
      </c>
      <c r="D423" s="355" t="s">
        <v>396</v>
      </c>
      <c r="E423" s="354" t="s">
        <v>464</v>
      </c>
      <c r="F423" s="355" t="s">
        <v>465</v>
      </c>
      <c r="G423" s="354" t="s">
        <v>1309</v>
      </c>
      <c r="H423" s="354" t="s">
        <v>1310</v>
      </c>
      <c r="I423" s="356">
        <v>9438</v>
      </c>
      <c r="J423" s="356">
        <v>2</v>
      </c>
      <c r="K423" s="357">
        <v>18876</v>
      </c>
    </row>
    <row r="424" spans="1:11" ht="14.4" customHeight="1" x14ac:dyDescent="0.3">
      <c r="A424" s="352" t="s">
        <v>387</v>
      </c>
      <c r="B424" s="353" t="s">
        <v>389</v>
      </c>
      <c r="C424" s="354" t="s">
        <v>395</v>
      </c>
      <c r="D424" s="355" t="s">
        <v>396</v>
      </c>
      <c r="E424" s="354" t="s">
        <v>464</v>
      </c>
      <c r="F424" s="355" t="s">
        <v>465</v>
      </c>
      <c r="G424" s="354" t="s">
        <v>1311</v>
      </c>
      <c r="H424" s="354" t="s">
        <v>1312</v>
      </c>
      <c r="I424" s="356">
        <v>1780.70000000001</v>
      </c>
      <c r="J424" s="356">
        <v>1</v>
      </c>
      <c r="K424" s="357">
        <v>1780.70000000001</v>
      </c>
    </row>
    <row r="425" spans="1:11" ht="14.4" customHeight="1" x14ac:dyDescent="0.3">
      <c r="A425" s="352" t="s">
        <v>387</v>
      </c>
      <c r="B425" s="353" t="s">
        <v>389</v>
      </c>
      <c r="C425" s="354" t="s">
        <v>395</v>
      </c>
      <c r="D425" s="355" t="s">
        <v>396</v>
      </c>
      <c r="E425" s="354" t="s">
        <v>464</v>
      </c>
      <c r="F425" s="355" t="s">
        <v>465</v>
      </c>
      <c r="G425" s="354" t="s">
        <v>1313</v>
      </c>
      <c r="H425" s="354" t="s">
        <v>1314</v>
      </c>
      <c r="I425" s="356">
        <v>11738.2145621708</v>
      </c>
      <c r="J425" s="356">
        <v>1</v>
      </c>
      <c r="K425" s="357">
        <v>11738.2145621708</v>
      </c>
    </row>
    <row r="426" spans="1:11" ht="14.4" customHeight="1" x14ac:dyDescent="0.3">
      <c r="A426" s="352" t="s">
        <v>387</v>
      </c>
      <c r="B426" s="353" t="s">
        <v>389</v>
      </c>
      <c r="C426" s="354" t="s">
        <v>395</v>
      </c>
      <c r="D426" s="355" t="s">
        <v>396</v>
      </c>
      <c r="E426" s="354" t="s">
        <v>464</v>
      </c>
      <c r="F426" s="355" t="s">
        <v>465</v>
      </c>
      <c r="G426" s="354" t="s">
        <v>1315</v>
      </c>
      <c r="H426" s="354" t="s">
        <v>1316</v>
      </c>
      <c r="I426" s="356">
        <v>1694</v>
      </c>
      <c r="J426" s="356">
        <v>2</v>
      </c>
      <c r="K426" s="357">
        <v>3388</v>
      </c>
    </row>
    <row r="427" spans="1:11" ht="14.4" customHeight="1" x14ac:dyDescent="0.3">
      <c r="A427" s="352" t="s">
        <v>387</v>
      </c>
      <c r="B427" s="353" t="s">
        <v>389</v>
      </c>
      <c r="C427" s="354" t="s">
        <v>395</v>
      </c>
      <c r="D427" s="355" t="s">
        <v>396</v>
      </c>
      <c r="E427" s="354" t="s">
        <v>464</v>
      </c>
      <c r="F427" s="355" t="s">
        <v>465</v>
      </c>
      <c r="G427" s="354" t="s">
        <v>1317</v>
      </c>
      <c r="H427" s="354" t="s">
        <v>1318</v>
      </c>
      <c r="I427" s="356">
        <v>27499.999999999902</v>
      </c>
      <c r="J427" s="356">
        <v>1</v>
      </c>
      <c r="K427" s="357">
        <v>27499.999999999902</v>
      </c>
    </row>
    <row r="428" spans="1:11" ht="14.4" customHeight="1" x14ac:dyDescent="0.3">
      <c r="A428" s="352" t="s">
        <v>387</v>
      </c>
      <c r="B428" s="353" t="s">
        <v>389</v>
      </c>
      <c r="C428" s="354" t="s">
        <v>395</v>
      </c>
      <c r="D428" s="355" t="s">
        <v>396</v>
      </c>
      <c r="E428" s="354" t="s">
        <v>464</v>
      </c>
      <c r="F428" s="355" t="s">
        <v>465</v>
      </c>
      <c r="G428" s="354" t="s">
        <v>1319</v>
      </c>
      <c r="H428" s="354" t="s">
        <v>1320</v>
      </c>
      <c r="I428" s="356">
        <v>4233.79</v>
      </c>
      <c r="J428" s="356">
        <v>3</v>
      </c>
      <c r="K428" s="357">
        <v>12701.369999999999</v>
      </c>
    </row>
    <row r="429" spans="1:11" ht="14.4" customHeight="1" x14ac:dyDescent="0.3">
      <c r="A429" s="352" t="s">
        <v>387</v>
      </c>
      <c r="B429" s="353" t="s">
        <v>389</v>
      </c>
      <c r="C429" s="354" t="s">
        <v>395</v>
      </c>
      <c r="D429" s="355" t="s">
        <v>396</v>
      </c>
      <c r="E429" s="354" t="s">
        <v>464</v>
      </c>
      <c r="F429" s="355" t="s">
        <v>465</v>
      </c>
      <c r="G429" s="354" t="s">
        <v>1321</v>
      </c>
      <c r="H429" s="354" t="s">
        <v>1322</v>
      </c>
      <c r="I429" s="356">
        <v>3335.2199999999898</v>
      </c>
      <c r="J429" s="356">
        <v>1</v>
      </c>
      <c r="K429" s="357">
        <v>3335.2199999999898</v>
      </c>
    </row>
    <row r="430" spans="1:11" ht="14.4" customHeight="1" x14ac:dyDescent="0.3">
      <c r="A430" s="352" t="s">
        <v>387</v>
      </c>
      <c r="B430" s="353" t="s">
        <v>389</v>
      </c>
      <c r="C430" s="354" t="s">
        <v>395</v>
      </c>
      <c r="D430" s="355" t="s">
        <v>396</v>
      </c>
      <c r="E430" s="354" t="s">
        <v>464</v>
      </c>
      <c r="F430" s="355" t="s">
        <v>465</v>
      </c>
      <c r="G430" s="354" t="s">
        <v>1323</v>
      </c>
      <c r="H430" s="354" t="s">
        <v>1324</v>
      </c>
      <c r="I430" s="356">
        <v>18896.57</v>
      </c>
      <c r="J430" s="356">
        <v>1</v>
      </c>
      <c r="K430" s="357">
        <v>18896.57</v>
      </c>
    </row>
    <row r="431" spans="1:11" ht="14.4" customHeight="1" x14ac:dyDescent="0.3">
      <c r="A431" s="352" t="s">
        <v>387</v>
      </c>
      <c r="B431" s="353" t="s">
        <v>389</v>
      </c>
      <c r="C431" s="354" t="s">
        <v>395</v>
      </c>
      <c r="D431" s="355" t="s">
        <v>396</v>
      </c>
      <c r="E431" s="354" t="s">
        <v>464</v>
      </c>
      <c r="F431" s="355" t="s">
        <v>465</v>
      </c>
      <c r="G431" s="354" t="s">
        <v>1325</v>
      </c>
      <c r="H431" s="354" t="s">
        <v>1326</v>
      </c>
      <c r="I431" s="356">
        <v>1983.6865199228801</v>
      </c>
      <c r="J431" s="356">
        <v>1</v>
      </c>
      <c r="K431" s="357">
        <v>1983.6865199228801</v>
      </c>
    </row>
    <row r="432" spans="1:11" ht="14.4" customHeight="1" thickBot="1" x14ac:dyDescent="0.35">
      <c r="A432" s="358" t="s">
        <v>387</v>
      </c>
      <c r="B432" s="359" t="s">
        <v>389</v>
      </c>
      <c r="C432" s="360" t="s">
        <v>395</v>
      </c>
      <c r="D432" s="361" t="s">
        <v>396</v>
      </c>
      <c r="E432" s="360" t="s">
        <v>464</v>
      </c>
      <c r="F432" s="361" t="s">
        <v>465</v>
      </c>
      <c r="G432" s="360" t="s">
        <v>1327</v>
      </c>
      <c r="H432" s="360" t="s">
        <v>1328</v>
      </c>
      <c r="I432" s="362">
        <v>2546.72101389725</v>
      </c>
      <c r="J432" s="362">
        <v>1</v>
      </c>
      <c r="K432" s="363">
        <v>2546.72101389725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6" t="s">
        <v>149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19" ht="14.4" customHeight="1" thickBot="1" x14ac:dyDescent="0.35">
      <c r="A2" s="312" t="s">
        <v>188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5" t="s">
        <v>153</v>
      </c>
      <c r="B3" s="226">
        <f>SUBTOTAL(9,B6:B1048576)</f>
        <v>46211168</v>
      </c>
      <c r="C3" s="227">
        <f t="shared" ref="C3:R3" si="0">SUBTOTAL(9,C6:C1048576)</f>
        <v>1</v>
      </c>
      <c r="D3" s="227">
        <f t="shared" si="0"/>
        <v>54051007</v>
      </c>
      <c r="E3" s="227">
        <f t="shared" si="0"/>
        <v>1.1696524744840902</v>
      </c>
      <c r="F3" s="227">
        <f t="shared" si="0"/>
        <v>51529650</v>
      </c>
      <c r="G3" s="229">
        <f>IF(B3&lt;&gt;0,F3/B3,"")</f>
        <v>1.1150908369163055</v>
      </c>
      <c r="H3" s="230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9" t="str">
        <f>IF(N3&lt;&gt;0,R3/N3,"")</f>
        <v/>
      </c>
    </row>
    <row r="4" spans="1:19" ht="14.4" customHeight="1" x14ac:dyDescent="0.3">
      <c r="A4" s="297" t="s">
        <v>120</v>
      </c>
      <c r="B4" s="298" t="s">
        <v>121</v>
      </c>
      <c r="C4" s="299"/>
      <c r="D4" s="299"/>
      <c r="E4" s="299"/>
      <c r="F4" s="299"/>
      <c r="G4" s="300"/>
      <c r="H4" s="298" t="s">
        <v>122</v>
      </c>
      <c r="I4" s="299"/>
      <c r="J4" s="299"/>
      <c r="K4" s="299"/>
      <c r="L4" s="299"/>
      <c r="M4" s="300"/>
      <c r="N4" s="298" t="s">
        <v>123</v>
      </c>
      <c r="O4" s="299"/>
      <c r="P4" s="299"/>
      <c r="Q4" s="299"/>
      <c r="R4" s="299"/>
      <c r="S4" s="300"/>
    </row>
    <row r="5" spans="1:19" ht="14.4" customHeight="1" thickBot="1" x14ac:dyDescent="0.35">
      <c r="A5" s="417"/>
      <c r="B5" s="418">
        <v>2011</v>
      </c>
      <c r="C5" s="419"/>
      <c r="D5" s="419">
        <v>2012</v>
      </c>
      <c r="E5" s="419"/>
      <c r="F5" s="419">
        <v>2013</v>
      </c>
      <c r="G5" s="420" t="s">
        <v>5</v>
      </c>
      <c r="H5" s="418">
        <v>2011</v>
      </c>
      <c r="I5" s="419"/>
      <c r="J5" s="419">
        <v>2012</v>
      </c>
      <c r="K5" s="419"/>
      <c r="L5" s="419">
        <v>2013</v>
      </c>
      <c r="M5" s="420" t="s">
        <v>5</v>
      </c>
      <c r="N5" s="418">
        <v>2011</v>
      </c>
      <c r="O5" s="419"/>
      <c r="P5" s="419">
        <v>2012</v>
      </c>
      <c r="Q5" s="419"/>
      <c r="R5" s="419">
        <v>2013</v>
      </c>
      <c r="S5" s="420" t="s">
        <v>5</v>
      </c>
    </row>
    <row r="6" spans="1:19" ht="14.4" customHeight="1" thickBot="1" x14ac:dyDescent="0.35">
      <c r="A6" s="423" t="s">
        <v>1329</v>
      </c>
      <c r="B6" s="421">
        <v>46211168</v>
      </c>
      <c r="C6" s="416">
        <v>1</v>
      </c>
      <c r="D6" s="421">
        <v>54051007</v>
      </c>
      <c r="E6" s="416">
        <v>1.1696524744840902</v>
      </c>
      <c r="F6" s="421">
        <v>51529650</v>
      </c>
      <c r="G6" s="406">
        <v>1.1150908369163055</v>
      </c>
      <c r="H6" s="421"/>
      <c r="I6" s="416"/>
      <c r="J6" s="421"/>
      <c r="K6" s="416"/>
      <c r="L6" s="421"/>
      <c r="M6" s="406"/>
      <c r="N6" s="421"/>
      <c r="O6" s="416"/>
      <c r="P6" s="421"/>
      <c r="Q6" s="416"/>
      <c r="R6" s="421"/>
      <c r="S6" s="422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5" t="s">
        <v>150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14.4" customHeight="1" thickBot="1" x14ac:dyDescent="0.4">
      <c r="A2" s="312" t="s">
        <v>188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110025</v>
      </c>
      <c r="F3" s="165">
        <f t="shared" si="0"/>
        <v>46211168</v>
      </c>
      <c r="G3" s="107"/>
      <c r="H3" s="107"/>
      <c r="I3" s="165">
        <f t="shared" si="0"/>
        <v>128275</v>
      </c>
      <c r="J3" s="165">
        <f t="shared" si="0"/>
        <v>54051007</v>
      </c>
      <c r="K3" s="107"/>
      <c r="L3" s="107"/>
      <c r="M3" s="165">
        <f t="shared" si="0"/>
        <v>123142</v>
      </c>
      <c r="N3" s="165">
        <f t="shared" si="0"/>
        <v>51529650</v>
      </c>
      <c r="O3" s="108">
        <f>IF(F3=0,0,N3/F3)</f>
        <v>1.1150908369163055</v>
      </c>
      <c r="P3" s="166">
        <f>IF(M3=0,0,N3/M3)</f>
        <v>418.45714703350603</v>
      </c>
    </row>
    <row r="4" spans="1:16" ht="14.4" customHeight="1" x14ac:dyDescent="0.3">
      <c r="A4" s="302" t="s">
        <v>116</v>
      </c>
      <c r="B4" s="303" t="s">
        <v>117</v>
      </c>
      <c r="C4" s="304" t="s">
        <v>118</v>
      </c>
      <c r="D4" s="305" t="s">
        <v>91</v>
      </c>
      <c r="E4" s="306">
        <v>2011</v>
      </c>
      <c r="F4" s="307"/>
      <c r="G4" s="161"/>
      <c r="H4" s="161"/>
      <c r="I4" s="306">
        <v>2012</v>
      </c>
      <c r="J4" s="307"/>
      <c r="K4" s="161"/>
      <c r="L4" s="161"/>
      <c r="M4" s="306">
        <v>2013</v>
      </c>
      <c r="N4" s="307"/>
      <c r="O4" s="308" t="s">
        <v>5</v>
      </c>
      <c r="P4" s="301" t="s">
        <v>119</v>
      </c>
    </row>
    <row r="5" spans="1:16" ht="14.4" customHeight="1" thickBot="1" x14ac:dyDescent="0.35">
      <c r="A5" s="424"/>
      <c r="B5" s="425"/>
      <c r="C5" s="426"/>
      <c r="D5" s="427"/>
      <c r="E5" s="428" t="s">
        <v>93</v>
      </c>
      <c r="F5" s="429" t="s">
        <v>17</v>
      </c>
      <c r="G5" s="430"/>
      <c r="H5" s="430"/>
      <c r="I5" s="428" t="s">
        <v>93</v>
      </c>
      <c r="J5" s="429" t="s">
        <v>17</v>
      </c>
      <c r="K5" s="430"/>
      <c r="L5" s="430"/>
      <c r="M5" s="428" t="s">
        <v>93</v>
      </c>
      <c r="N5" s="429" t="s">
        <v>17</v>
      </c>
      <c r="O5" s="431"/>
      <c r="P5" s="432"/>
    </row>
    <row r="6" spans="1:16" ht="14.4" customHeight="1" x14ac:dyDescent="0.3">
      <c r="A6" s="346" t="s">
        <v>1330</v>
      </c>
      <c r="B6" s="347" t="s">
        <v>1331</v>
      </c>
      <c r="C6" s="347" t="s">
        <v>1332</v>
      </c>
      <c r="D6" s="347" t="s">
        <v>1333</v>
      </c>
      <c r="E6" s="350">
        <v>19</v>
      </c>
      <c r="F6" s="350">
        <v>475</v>
      </c>
      <c r="G6" s="347">
        <v>1</v>
      </c>
      <c r="H6" s="347">
        <v>25</v>
      </c>
      <c r="I6" s="350">
        <v>16</v>
      </c>
      <c r="J6" s="350">
        <v>400</v>
      </c>
      <c r="K6" s="347">
        <v>0.84210526315789469</v>
      </c>
      <c r="L6" s="347">
        <v>25</v>
      </c>
      <c r="M6" s="350">
        <v>28</v>
      </c>
      <c r="N6" s="350">
        <v>980</v>
      </c>
      <c r="O6" s="376">
        <v>2.0631578947368423</v>
      </c>
      <c r="P6" s="351">
        <v>35</v>
      </c>
    </row>
    <row r="7" spans="1:16" ht="14.4" customHeight="1" x14ac:dyDescent="0.3">
      <c r="A7" s="352" t="s">
        <v>1330</v>
      </c>
      <c r="B7" s="353" t="s">
        <v>1331</v>
      </c>
      <c r="C7" s="353" t="s">
        <v>1334</v>
      </c>
      <c r="D7" s="353" t="s">
        <v>1335</v>
      </c>
      <c r="E7" s="356">
        <v>231</v>
      </c>
      <c r="F7" s="356">
        <v>283668</v>
      </c>
      <c r="G7" s="353">
        <v>1</v>
      </c>
      <c r="H7" s="353">
        <v>1228</v>
      </c>
      <c r="I7" s="356">
        <v>271</v>
      </c>
      <c r="J7" s="356">
        <v>334956</v>
      </c>
      <c r="K7" s="353">
        <v>1.1808029104446043</v>
      </c>
      <c r="L7" s="353">
        <v>1236</v>
      </c>
      <c r="M7" s="356">
        <v>299</v>
      </c>
      <c r="N7" s="356">
        <v>372255</v>
      </c>
      <c r="O7" s="395">
        <v>1.3122911290663735</v>
      </c>
      <c r="P7" s="357">
        <v>1245</v>
      </c>
    </row>
    <row r="8" spans="1:16" ht="14.4" customHeight="1" x14ac:dyDescent="0.3">
      <c r="A8" s="352" t="s">
        <v>1330</v>
      </c>
      <c r="B8" s="353" t="s">
        <v>1331</v>
      </c>
      <c r="C8" s="353" t="s">
        <v>1336</v>
      </c>
      <c r="D8" s="353" t="s">
        <v>1337</v>
      </c>
      <c r="E8" s="356">
        <v>288</v>
      </c>
      <c r="F8" s="356">
        <v>141696</v>
      </c>
      <c r="G8" s="353">
        <v>1</v>
      </c>
      <c r="H8" s="353">
        <v>492</v>
      </c>
      <c r="I8" s="356">
        <v>322</v>
      </c>
      <c r="J8" s="356">
        <v>159068</v>
      </c>
      <c r="K8" s="353">
        <v>1.1226004968383017</v>
      </c>
      <c r="L8" s="353">
        <v>494</v>
      </c>
      <c r="M8" s="356">
        <v>214</v>
      </c>
      <c r="N8" s="356">
        <v>106358</v>
      </c>
      <c r="O8" s="395">
        <v>0.75060693315266491</v>
      </c>
      <c r="P8" s="357">
        <v>497</v>
      </c>
    </row>
    <row r="9" spans="1:16" ht="14.4" customHeight="1" x14ac:dyDescent="0.3">
      <c r="A9" s="352" t="s">
        <v>1330</v>
      </c>
      <c r="B9" s="353" t="s">
        <v>1331</v>
      </c>
      <c r="C9" s="353" t="s">
        <v>1338</v>
      </c>
      <c r="D9" s="353" t="s">
        <v>1339</v>
      </c>
      <c r="E9" s="356">
        <v>3247</v>
      </c>
      <c r="F9" s="356">
        <v>3240506</v>
      </c>
      <c r="G9" s="353">
        <v>1</v>
      </c>
      <c r="H9" s="353">
        <v>998</v>
      </c>
      <c r="I9" s="356">
        <v>4985</v>
      </c>
      <c r="J9" s="356">
        <v>4985000</v>
      </c>
      <c r="K9" s="353">
        <v>1.5383399999876564</v>
      </c>
      <c r="L9" s="353">
        <v>1000</v>
      </c>
      <c r="M9" s="356">
        <v>5822</v>
      </c>
      <c r="N9" s="356">
        <v>5833644</v>
      </c>
      <c r="O9" s="395">
        <v>1.8002262609604796</v>
      </c>
      <c r="P9" s="357">
        <v>1002</v>
      </c>
    </row>
    <row r="10" spans="1:16" ht="14.4" customHeight="1" x14ac:dyDescent="0.3">
      <c r="A10" s="352" t="s">
        <v>1330</v>
      </c>
      <c r="B10" s="353" t="s">
        <v>1331</v>
      </c>
      <c r="C10" s="353" t="s">
        <v>1340</v>
      </c>
      <c r="D10" s="353" t="s">
        <v>1341</v>
      </c>
      <c r="E10" s="356"/>
      <c r="F10" s="356"/>
      <c r="G10" s="353"/>
      <c r="H10" s="353"/>
      <c r="I10" s="356"/>
      <c r="J10" s="356"/>
      <c r="K10" s="353"/>
      <c r="L10" s="353"/>
      <c r="M10" s="356">
        <v>303</v>
      </c>
      <c r="N10" s="356">
        <v>676599</v>
      </c>
      <c r="O10" s="395"/>
      <c r="P10" s="357">
        <v>2233</v>
      </c>
    </row>
    <row r="11" spans="1:16" ht="14.4" customHeight="1" x14ac:dyDescent="0.3">
      <c r="A11" s="352" t="s">
        <v>1330</v>
      </c>
      <c r="B11" s="353" t="s">
        <v>1331</v>
      </c>
      <c r="C11" s="353" t="s">
        <v>1342</v>
      </c>
      <c r="D11" s="353" t="s">
        <v>1343</v>
      </c>
      <c r="E11" s="356">
        <v>3229</v>
      </c>
      <c r="F11" s="356">
        <v>1352951</v>
      </c>
      <c r="G11" s="353">
        <v>1</v>
      </c>
      <c r="H11" s="353">
        <v>419</v>
      </c>
      <c r="I11" s="356">
        <v>4986</v>
      </c>
      <c r="J11" s="356">
        <v>2104092</v>
      </c>
      <c r="K11" s="353">
        <v>1.5551871427716155</v>
      </c>
      <c r="L11" s="353">
        <v>422</v>
      </c>
      <c r="M11" s="356">
        <v>5693</v>
      </c>
      <c r="N11" s="356">
        <v>2413832</v>
      </c>
      <c r="O11" s="395">
        <v>1.7841237413623996</v>
      </c>
      <c r="P11" s="357">
        <v>424</v>
      </c>
    </row>
    <row r="12" spans="1:16" ht="14.4" customHeight="1" x14ac:dyDescent="0.3">
      <c r="A12" s="352" t="s">
        <v>1330</v>
      </c>
      <c r="B12" s="353" t="s">
        <v>1331</v>
      </c>
      <c r="C12" s="353" t="s">
        <v>1344</v>
      </c>
      <c r="D12" s="353" t="s">
        <v>1345</v>
      </c>
      <c r="E12" s="356">
        <v>1026</v>
      </c>
      <c r="F12" s="356">
        <v>221616</v>
      </c>
      <c r="G12" s="353">
        <v>1</v>
      </c>
      <c r="H12" s="353">
        <v>216</v>
      </c>
      <c r="I12" s="356">
        <v>955</v>
      </c>
      <c r="J12" s="356">
        <v>206280</v>
      </c>
      <c r="K12" s="353">
        <v>0.93079922027290452</v>
      </c>
      <c r="L12" s="353">
        <v>216</v>
      </c>
      <c r="M12" s="356">
        <v>753</v>
      </c>
      <c r="N12" s="356">
        <v>163401</v>
      </c>
      <c r="O12" s="395">
        <v>0.7373158977691141</v>
      </c>
      <c r="P12" s="357">
        <v>217</v>
      </c>
    </row>
    <row r="13" spans="1:16" ht="14.4" customHeight="1" x14ac:dyDescent="0.3">
      <c r="A13" s="352" t="s">
        <v>1330</v>
      </c>
      <c r="B13" s="353" t="s">
        <v>1331</v>
      </c>
      <c r="C13" s="353" t="s">
        <v>1346</v>
      </c>
      <c r="D13" s="353" t="s">
        <v>1347</v>
      </c>
      <c r="E13" s="356">
        <v>9217</v>
      </c>
      <c r="F13" s="356">
        <v>147472</v>
      </c>
      <c r="G13" s="353">
        <v>1</v>
      </c>
      <c r="H13" s="353">
        <v>16</v>
      </c>
      <c r="I13" s="356">
        <v>10253</v>
      </c>
      <c r="J13" s="356">
        <v>164048</v>
      </c>
      <c r="K13" s="353">
        <v>1.112400998155582</v>
      </c>
      <c r="L13" s="353">
        <v>16</v>
      </c>
      <c r="M13" s="356">
        <v>9686</v>
      </c>
      <c r="N13" s="356">
        <v>154976</v>
      </c>
      <c r="O13" s="395">
        <v>1.0508842356515136</v>
      </c>
      <c r="P13" s="357">
        <v>16</v>
      </c>
    </row>
    <row r="14" spans="1:16" ht="14.4" customHeight="1" x14ac:dyDescent="0.3">
      <c r="A14" s="352" t="s">
        <v>1330</v>
      </c>
      <c r="B14" s="353" t="s">
        <v>1331</v>
      </c>
      <c r="C14" s="353" t="s">
        <v>1348</v>
      </c>
      <c r="D14" s="353" t="s">
        <v>1349</v>
      </c>
      <c r="E14" s="356">
        <v>10450</v>
      </c>
      <c r="F14" s="356">
        <v>3626150</v>
      </c>
      <c r="G14" s="353">
        <v>1</v>
      </c>
      <c r="H14" s="353">
        <v>347</v>
      </c>
      <c r="I14" s="356">
        <v>12005</v>
      </c>
      <c r="J14" s="356">
        <v>4165735</v>
      </c>
      <c r="K14" s="353">
        <v>1.1488038277511963</v>
      </c>
      <c r="L14" s="353">
        <v>347</v>
      </c>
      <c r="M14" s="356">
        <v>11836</v>
      </c>
      <c r="N14" s="356">
        <v>4118928</v>
      </c>
      <c r="O14" s="395">
        <v>1.1358956468982253</v>
      </c>
      <c r="P14" s="357">
        <v>348</v>
      </c>
    </row>
    <row r="15" spans="1:16" ht="14.4" customHeight="1" x14ac:dyDescent="0.3">
      <c r="A15" s="352" t="s">
        <v>1330</v>
      </c>
      <c r="B15" s="353" t="s">
        <v>1331</v>
      </c>
      <c r="C15" s="353" t="s">
        <v>1350</v>
      </c>
      <c r="D15" s="353" t="s">
        <v>1351</v>
      </c>
      <c r="E15" s="356">
        <v>350</v>
      </c>
      <c r="F15" s="356">
        <v>8050</v>
      </c>
      <c r="G15" s="353">
        <v>1</v>
      </c>
      <c r="H15" s="353">
        <v>23</v>
      </c>
      <c r="I15" s="356">
        <v>437</v>
      </c>
      <c r="J15" s="356">
        <v>10051</v>
      </c>
      <c r="K15" s="353">
        <v>1.2485714285714287</v>
      </c>
      <c r="L15" s="353">
        <v>23</v>
      </c>
      <c r="M15" s="356">
        <v>375</v>
      </c>
      <c r="N15" s="356">
        <v>8625</v>
      </c>
      <c r="O15" s="395">
        <v>1.0714285714285714</v>
      </c>
      <c r="P15" s="357">
        <v>23</v>
      </c>
    </row>
    <row r="16" spans="1:16" ht="14.4" customHeight="1" x14ac:dyDescent="0.3">
      <c r="A16" s="352" t="s">
        <v>1330</v>
      </c>
      <c r="B16" s="353" t="s">
        <v>1331</v>
      </c>
      <c r="C16" s="353" t="s">
        <v>1352</v>
      </c>
      <c r="D16" s="353" t="s">
        <v>1353</v>
      </c>
      <c r="E16" s="356">
        <v>4767</v>
      </c>
      <c r="F16" s="356">
        <v>791322</v>
      </c>
      <c r="G16" s="353">
        <v>1</v>
      </c>
      <c r="H16" s="353">
        <v>166</v>
      </c>
      <c r="I16" s="356">
        <v>4988</v>
      </c>
      <c r="J16" s="356">
        <v>828008</v>
      </c>
      <c r="K16" s="353">
        <v>1.0463603943780155</v>
      </c>
      <c r="L16" s="353">
        <v>166</v>
      </c>
      <c r="M16" s="356">
        <v>4937</v>
      </c>
      <c r="N16" s="356">
        <v>819542</v>
      </c>
      <c r="O16" s="395">
        <v>1.0356618418292427</v>
      </c>
      <c r="P16" s="357">
        <v>166</v>
      </c>
    </row>
    <row r="17" spans="1:16" ht="14.4" customHeight="1" x14ac:dyDescent="0.3">
      <c r="A17" s="352" t="s">
        <v>1330</v>
      </c>
      <c r="B17" s="353" t="s">
        <v>1331</v>
      </c>
      <c r="C17" s="353" t="s">
        <v>1354</v>
      </c>
      <c r="D17" s="353" t="s">
        <v>1355</v>
      </c>
      <c r="E17" s="356">
        <v>446</v>
      </c>
      <c r="F17" s="356">
        <v>144058</v>
      </c>
      <c r="G17" s="353">
        <v>1</v>
      </c>
      <c r="H17" s="353">
        <v>323</v>
      </c>
      <c r="I17" s="356">
        <v>475</v>
      </c>
      <c r="J17" s="356">
        <v>153900</v>
      </c>
      <c r="K17" s="353">
        <v>1.0683197045634398</v>
      </c>
      <c r="L17" s="353">
        <v>324</v>
      </c>
      <c r="M17" s="356">
        <v>399</v>
      </c>
      <c r="N17" s="356">
        <v>129276</v>
      </c>
      <c r="O17" s="395">
        <v>0.89738855183328936</v>
      </c>
      <c r="P17" s="357">
        <v>324</v>
      </c>
    </row>
    <row r="18" spans="1:16" ht="14.4" customHeight="1" x14ac:dyDescent="0.3">
      <c r="A18" s="352" t="s">
        <v>1330</v>
      </c>
      <c r="B18" s="353" t="s">
        <v>1331</v>
      </c>
      <c r="C18" s="353" t="s">
        <v>1356</v>
      </c>
      <c r="D18" s="353" t="s">
        <v>1357</v>
      </c>
      <c r="E18" s="356">
        <v>3404</v>
      </c>
      <c r="F18" s="356">
        <v>585488</v>
      </c>
      <c r="G18" s="353">
        <v>1</v>
      </c>
      <c r="H18" s="353">
        <v>172</v>
      </c>
      <c r="I18" s="356">
        <v>3490</v>
      </c>
      <c r="J18" s="356">
        <v>600280</v>
      </c>
      <c r="K18" s="353">
        <v>1.0252643948296123</v>
      </c>
      <c r="L18" s="353">
        <v>172</v>
      </c>
      <c r="M18" s="356">
        <v>3582</v>
      </c>
      <c r="N18" s="356">
        <v>616104</v>
      </c>
      <c r="O18" s="395">
        <v>1.0522914218566393</v>
      </c>
      <c r="P18" s="357">
        <v>172</v>
      </c>
    </row>
    <row r="19" spans="1:16" ht="14.4" customHeight="1" x14ac:dyDescent="0.3">
      <c r="A19" s="352" t="s">
        <v>1330</v>
      </c>
      <c r="B19" s="353" t="s">
        <v>1331</v>
      </c>
      <c r="C19" s="353" t="s">
        <v>1358</v>
      </c>
      <c r="D19" s="353" t="s">
        <v>1359</v>
      </c>
      <c r="E19" s="356">
        <v>2242</v>
      </c>
      <c r="F19" s="356">
        <v>329574</v>
      </c>
      <c r="G19" s="353">
        <v>1</v>
      </c>
      <c r="H19" s="353">
        <v>147</v>
      </c>
      <c r="I19" s="356">
        <v>2290</v>
      </c>
      <c r="J19" s="356">
        <v>336630</v>
      </c>
      <c r="K19" s="353">
        <v>1.0214094558429974</v>
      </c>
      <c r="L19" s="353">
        <v>147</v>
      </c>
      <c r="M19" s="356">
        <v>2510</v>
      </c>
      <c r="N19" s="356">
        <v>368970</v>
      </c>
      <c r="O19" s="395">
        <v>1.1195361284567351</v>
      </c>
      <c r="P19" s="357">
        <v>147</v>
      </c>
    </row>
    <row r="20" spans="1:16" ht="14.4" customHeight="1" x14ac:dyDescent="0.3">
      <c r="A20" s="352" t="s">
        <v>1330</v>
      </c>
      <c r="B20" s="353" t="s">
        <v>1331</v>
      </c>
      <c r="C20" s="353" t="s">
        <v>1360</v>
      </c>
      <c r="D20" s="353" t="s">
        <v>1361</v>
      </c>
      <c r="E20" s="356">
        <v>2889</v>
      </c>
      <c r="F20" s="356">
        <v>1005372</v>
      </c>
      <c r="G20" s="353">
        <v>1</v>
      </c>
      <c r="H20" s="353">
        <v>348</v>
      </c>
      <c r="I20" s="356">
        <v>3586</v>
      </c>
      <c r="J20" s="356">
        <v>1251514</v>
      </c>
      <c r="K20" s="353">
        <v>1.2448267904815331</v>
      </c>
      <c r="L20" s="353">
        <v>349</v>
      </c>
      <c r="M20" s="356">
        <v>3531</v>
      </c>
      <c r="N20" s="356">
        <v>1232319</v>
      </c>
      <c r="O20" s="395">
        <v>1.2257343550447</v>
      </c>
      <c r="P20" s="357">
        <v>349</v>
      </c>
    </row>
    <row r="21" spans="1:16" ht="14.4" customHeight="1" x14ac:dyDescent="0.3">
      <c r="A21" s="352" t="s">
        <v>1330</v>
      </c>
      <c r="B21" s="353" t="s">
        <v>1331</v>
      </c>
      <c r="C21" s="353" t="s">
        <v>1362</v>
      </c>
      <c r="D21" s="353" t="s">
        <v>1363</v>
      </c>
      <c r="E21" s="356">
        <v>3706</v>
      </c>
      <c r="F21" s="356">
        <v>626314</v>
      </c>
      <c r="G21" s="353">
        <v>1</v>
      </c>
      <c r="H21" s="353">
        <v>169</v>
      </c>
      <c r="I21" s="356">
        <v>3744</v>
      </c>
      <c r="J21" s="356">
        <v>632736</v>
      </c>
      <c r="K21" s="353">
        <v>1.0102536427415003</v>
      </c>
      <c r="L21" s="353">
        <v>169</v>
      </c>
      <c r="M21" s="356">
        <v>3796</v>
      </c>
      <c r="N21" s="356">
        <v>641524</v>
      </c>
      <c r="O21" s="395">
        <v>1.0242849433351322</v>
      </c>
      <c r="P21" s="357">
        <v>169</v>
      </c>
    </row>
    <row r="22" spans="1:16" ht="14.4" customHeight="1" x14ac:dyDescent="0.3">
      <c r="A22" s="352" t="s">
        <v>1330</v>
      </c>
      <c r="B22" s="353" t="s">
        <v>1331</v>
      </c>
      <c r="C22" s="353" t="s">
        <v>1364</v>
      </c>
      <c r="D22" s="353" t="s">
        <v>1365</v>
      </c>
      <c r="E22" s="356">
        <v>8</v>
      </c>
      <c r="F22" s="356">
        <v>8272</v>
      </c>
      <c r="G22" s="353">
        <v>1</v>
      </c>
      <c r="H22" s="353">
        <v>1034</v>
      </c>
      <c r="I22" s="356">
        <v>1</v>
      </c>
      <c r="J22" s="356">
        <v>1035</v>
      </c>
      <c r="K22" s="353">
        <v>0.12512088974854932</v>
      </c>
      <c r="L22" s="353">
        <v>1035</v>
      </c>
      <c r="M22" s="356">
        <v>52</v>
      </c>
      <c r="N22" s="356">
        <v>53820</v>
      </c>
      <c r="O22" s="395">
        <v>6.5062862669245645</v>
      </c>
      <c r="P22" s="357">
        <v>1035</v>
      </c>
    </row>
    <row r="23" spans="1:16" ht="14.4" customHeight="1" x14ac:dyDescent="0.3">
      <c r="A23" s="352" t="s">
        <v>1330</v>
      </c>
      <c r="B23" s="353" t="s">
        <v>1331</v>
      </c>
      <c r="C23" s="353" t="s">
        <v>1366</v>
      </c>
      <c r="D23" s="353" t="s">
        <v>1367</v>
      </c>
      <c r="E23" s="356">
        <v>662</v>
      </c>
      <c r="F23" s="356">
        <v>564024</v>
      </c>
      <c r="G23" s="353">
        <v>1</v>
      </c>
      <c r="H23" s="353">
        <v>852</v>
      </c>
      <c r="I23" s="356">
        <v>528</v>
      </c>
      <c r="J23" s="356">
        <v>449856</v>
      </c>
      <c r="K23" s="353">
        <v>0.797583081570997</v>
      </c>
      <c r="L23" s="353">
        <v>852</v>
      </c>
      <c r="M23" s="356">
        <v>542</v>
      </c>
      <c r="N23" s="356">
        <v>461784</v>
      </c>
      <c r="O23" s="395">
        <v>0.81873111782477337</v>
      </c>
      <c r="P23" s="357">
        <v>852</v>
      </c>
    </row>
    <row r="24" spans="1:16" ht="14.4" customHeight="1" x14ac:dyDescent="0.3">
      <c r="A24" s="352" t="s">
        <v>1330</v>
      </c>
      <c r="B24" s="353" t="s">
        <v>1331</v>
      </c>
      <c r="C24" s="353" t="s">
        <v>1368</v>
      </c>
      <c r="D24" s="353" t="s">
        <v>1369</v>
      </c>
      <c r="E24" s="356">
        <v>610</v>
      </c>
      <c r="F24" s="356">
        <v>3042070</v>
      </c>
      <c r="G24" s="353">
        <v>1</v>
      </c>
      <c r="H24" s="353">
        <v>4987</v>
      </c>
      <c r="I24" s="356">
        <v>541</v>
      </c>
      <c r="J24" s="356">
        <v>2699590</v>
      </c>
      <c r="K24" s="353">
        <v>0.88741876419674759</v>
      </c>
      <c r="L24" s="353">
        <v>4990</v>
      </c>
      <c r="M24" s="356">
        <v>496</v>
      </c>
      <c r="N24" s="356">
        <v>2476528</v>
      </c>
      <c r="O24" s="395">
        <v>0.81409303533449262</v>
      </c>
      <c r="P24" s="357">
        <v>4993</v>
      </c>
    </row>
    <row r="25" spans="1:16" ht="14.4" customHeight="1" x14ac:dyDescent="0.3">
      <c r="A25" s="352" t="s">
        <v>1330</v>
      </c>
      <c r="B25" s="353" t="s">
        <v>1331</v>
      </c>
      <c r="C25" s="353" t="s">
        <v>1370</v>
      </c>
      <c r="D25" s="353" t="s">
        <v>1371</v>
      </c>
      <c r="E25" s="356">
        <v>48</v>
      </c>
      <c r="F25" s="356">
        <v>160608</v>
      </c>
      <c r="G25" s="353">
        <v>1</v>
      </c>
      <c r="H25" s="353">
        <v>3346</v>
      </c>
      <c r="I25" s="356">
        <v>36</v>
      </c>
      <c r="J25" s="356">
        <v>120816</v>
      </c>
      <c r="K25" s="353">
        <v>0.75224148236700539</v>
      </c>
      <c r="L25" s="353">
        <v>3356</v>
      </c>
      <c r="M25" s="356">
        <v>35</v>
      </c>
      <c r="N25" s="356">
        <v>117880</v>
      </c>
      <c r="O25" s="395">
        <v>0.73396094839609483</v>
      </c>
      <c r="P25" s="357">
        <v>3368</v>
      </c>
    </row>
    <row r="26" spans="1:16" ht="14.4" customHeight="1" x14ac:dyDescent="0.3">
      <c r="A26" s="352" t="s">
        <v>1330</v>
      </c>
      <c r="B26" s="353" t="s">
        <v>1331</v>
      </c>
      <c r="C26" s="353" t="s">
        <v>1372</v>
      </c>
      <c r="D26" s="353" t="s">
        <v>1373</v>
      </c>
      <c r="E26" s="356">
        <v>736</v>
      </c>
      <c r="F26" s="356">
        <v>136160</v>
      </c>
      <c r="G26" s="353">
        <v>1</v>
      </c>
      <c r="H26" s="353">
        <v>185</v>
      </c>
      <c r="I26" s="356">
        <v>1101</v>
      </c>
      <c r="J26" s="356">
        <v>203685</v>
      </c>
      <c r="K26" s="353">
        <v>1.4959239130434783</v>
      </c>
      <c r="L26" s="353">
        <v>185</v>
      </c>
      <c r="M26" s="356">
        <v>1088</v>
      </c>
      <c r="N26" s="356">
        <v>201280</v>
      </c>
      <c r="O26" s="395">
        <v>1.4782608695652173</v>
      </c>
      <c r="P26" s="357">
        <v>185</v>
      </c>
    </row>
    <row r="27" spans="1:16" ht="14.4" customHeight="1" x14ac:dyDescent="0.3">
      <c r="A27" s="352" t="s">
        <v>1330</v>
      </c>
      <c r="B27" s="353" t="s">
        <v>1331</v>
      </c>
      <c r="C27" s="353" t="s">
        <v>1374</v>
      </c>
      <c r="D27" s="353" t="s">
        <v>1375</v>
      </c>
      <c r="E27" s="356">
        <v>736</v>
      </c>
      <c r="F27" s="356">
        <v>138368</v>
      </c>
      <c r="G27" s="353">
        <v>1</v>
      </c>
      <c r="H27" s="353">
        <v>188</v>
      </c>
      <c r="I27" s="356">
        <v>1101</v>
      </c>
      <c r="J27" s="356">
        <v>206988</v>
      </c>
      <c r="K27" s="353">
        <v>1.4959239130434783</v>
      </c>
      <c r="L27" s="353">
        <v>188</v>
      </c>
      <c r="M27" s="356">
        <v>1088</v>
      </c>
      <c r="N27" s="356">
        <v>204544</v>
      </c>
      <c r="O27" s="395">
        <v>1.4782608695652173</v>
      </c>
      <c r="P27" s="357">
        <v>188</v>
      </c>
    </row>
    <row r="28" spans="1:16" ht="14.4" customHeight="1" x14ac:dyDescent="0.3">
      <c r="A28" s="352" t="s">
        <v>1330</v>
      </c>
      <c r="B28" s="353" t="s">
        <v>1331</v>
      </c>
      <c r="C28" s="353" t="s">
        <v>1376</v>
      </c>
      <c r="D28" s="353" t="s">
        <v>1377</v>
      </c>
      <c r="E28" s="356">
        <v>2057</v>
      </c>
      <c r="F28" s="356">
        <v>600644</v>
      </c>
      <c r="G28" s="353">
        <v>1</v>
      </c>
      <c r="H28" s="353">
        <v>292</v>
      </c>
      <c r="I28" s="356">
        <v>2432</v>
      </c>
      <c r="J28" s="356">
        <v>712576</v>
      </c>
      <c r="K28" s="353">
        <v>1.1863533141095224</v>
      </c>
      <c r="L28" s="353">
        <v>293</v>
      </c>
      <c r="M28" s="356">
        <v>2445</v>
      </c>
      <c r="N28" s="356">
        <v>716385</v>
      </c>
      <c r="O28" s="395">
        <v>1.1926948408707987</v>
      </c>
      <c r="P28" s="357">
        <v>293</v>
      </c>
    </row>
    <row r="29" spans="1:16" ht="14.4" customHeight="1" x14ac:dyDescent="0.3">
      <c r="A29" s="352" t="s">
        <v>1330</v>
      </c>
      <c r="B29" s="353" t="s">
        <v>1331</v>
      </c>
      <c r="C29" s="353" t="s">
        <v>1378</v>
      </c>
      <c r="D29" s="353" t="s">
        <v>1379</v>
      </c>
      <c r="E29" s="356">
        <v>771</v>
      </c>
      <c r="F29" s="356">
        <v>634533</v>
      </c>
      <c r="G29" s="353">
        <v>1</v>
      </c>
      <c r="H29" s="353">
        <v>823</v>
      </c>
      <c r="I29" s="356">
        <v>824</v>
      </c>
      <c r="J29" s="356">
        <v>679800</v>
      </c>
      <c r="K29" s="353">
        <v>1.0713390792913844</v>
      </c>
      <c r="L29" s="353">
        <v>825</v>
      </c>
      <c r="M29" s="356">
        <v>731</v>
      </c>
      <c r="N29" s="356">
        <v>603806</v>
      </c>
      <c r="O29" s="395">
        <v>0.9515754105775428</v>
      </c>
      <c r="P29" s="357">
        <v>826</v>
      </c>
    </row>
    <row r="30" spans="1:16" ht="14.4" customHeight="1" x14ac:dyDescent="0.3">
      <c r="A30" s="352" t="s">
        <v>1330</v>
      </c>
      <c r="B30" s="353" t="s">
        <v>1331</v>
      </c>
      <c r="C30" s="353" t="s">
        <v>1380</v>
      </c>
      <c r="D30" s="353" t="s">
        <v>1381</v>
      </c>
      <c r="E30" s="356">
        <v>655</v>
      </c>
      <c r="F30" s="356">
        <v>214185</v>
      </c>
      <c r="G30" s="353">
        <v>1</v>
      </c>
      <c r="H30" s="353">
        <v>327</v>
      </c>
      <c r="I30" s="356">
        <v>680</v>
      </c>
      <c r="J30" s="356">
        <v>222360</v>
      </c>
      <c r="K30" s="353">
        <v>1.0381679389312977</v>
      </c>
      <c r="L30" s="353">
        <v>327</v>
      </c>
      <c r="M30" s="356">
        <v>380</v>
      </c>
      <c r="N30" s="356">
        <v>124640</v>
      </c>
      <c r="O30" s="395">
        <v>0.58192683894763875</v>
      </c>
      <c r="P30" s="357">
        <v>328</v>
      </c>
    </row>
    <row r="31" spans="1:16" ht="14.4" customHeight="1" x14ac:dyDescent="0.3">
      <c r="A31" s="352" t="s">
        <v>1330</v>
      </c>
      <c r="B31" s="353" t="s">
        <v>1331</v>
      </c>
      <c r="C31" s="353" t="s">
        <v>1382</v>
      </c>
      <c r="D31" s="353" t="s">
        <v>1383</v>
      </c>
      <c r="E31" s="356">
        <v>124</v>
      </c>
      <c r="F31" s="356">
        <v>498480</v>
      </c>
      <c r="G31" s="353">
        <v>1</v>
      </c>
      <c r="H31" s="353">
        <v>4020</v>
      </c>
      <c r="I31" s="356">
        <v>112</v>
      </c>
      <c r="J31" s="356">
        <v>451136</v>
      </c>
      <c r="K31" s="353">
        <v>0.90502327074305888</v>
      </c>
      <c r="L31" s="353">
        <v>4028</v>
      </c>
      <c r="M31" s="356">
        <v>115</v>
      </c>
      <c r="N31" s="356">
        <v>464255</v>
      </c>
      <c r="O31" s="395">
        <v>0.93134127748355</v>
      </c>
      <c r="P31" s="357">
        <v>4037</v>
      </c>
    </row>
    <row r="32" spans="1:16" ht="14.4" customHeight="1" x14ac:dyDescent="0.3">
      <c r="A32" s="352" t="s">
        <v>1330</v>
      </c>
      <c r="B32" s="353" t="s">
        <v>1331</v>
      </c>
      <c r="C32" s="353" t="s">
        <v>1384</v>
      </c>
      <c r="D32" s="353" t="s">
        <v>1385</v>
      </c>
      <c r="E32" s="356">
        <v>403</v>
      </c>
      <c r="F32" s="356">
        <v>271219</v>
      </c>
      <c r="G32" s="353">
        <v>1</v>
      </c>
      <c r="H32" s="353">
        <v>673</v>
      </c>
      <c r="I32" s="356">
        <v>454</v>
      </c>
      <c r="J32" s="356">
        <v>305542</v>
      </c>
      <c r="K32" s="353">
        <v>1.1265508684863523</v>
      </c>
      <c r="L32" s="353">
        <v>673</v>
      </c>
      <c r="M32" s="356">
        <v>400</v>
      </c>
      <c r="N32" s="356">
        <v>269600</v>
      </c>
      <c r="O32" s="395">
        <v>0.99403065419458081</v>
      </c>
      <c r="P32" s="357">
        <v>674</v>
      </c>
    </row>
    <row r="33" spans="1:16" ht="14.4" customHeight="1" x14ac:dyDescent="0.3">
      <c r="A33" s="352" t="s">
        <v>1330</v>
      </c>
      <c r="B33" s="353" t="s">
        <v>1331</v>
      </c>
      <c r="C33" s="353" t="s">
        <v>1386</v>
      </c>
      <c r="D33" s="353" t="s">
        <v>1387</v>
      </c>
      <c r="E33" s="356">
        <v>46</v>
      </c>
      <c r="F33" s="356">
        <v>46644</v>
      </c>
      <c r="G33" s="353">
        <v>1</v>
      </c>
      <c r="H33" s="353">
        <v>1014</v>
      </c>
      <c r="I33" s="356">
        <v>41</v>
      </c>
      <c r="J33" s="356">
        <v>41615</v>
      </c>
      <c r="K33" s="353">
        <v>0.89218334619672413</v>
      </c>
      <c r="L33" s="353">
        <v>1015</v>
      </c>
      <c r="M33" s="356">
        <v>31</v>
      </c>
      <c r="N33" s="356">
        <v>31496</v>
      </c>
      <c r="O33" s="395">
        <v>0.67524226052654146</v>
      </c>
      <c r="P33" s="357">
        <v>1016</v>
      </c>
    </row>
    <row r="34" spans="1:16" ht="14.4" customHeight="1" x14ac:dyDescent="0.3">
      <c r="A34" s="352" t="s">
        <v>1330</v>
      </c>
      <c r="B34" s="353" t="s">
        <v>1331</v>
      </c>
      <c r="C34" s="353" t="s">
        <v>1388</v>
      </c>
      <c r="D34" s="353" t="s">
        <v>1389</v>
      </c>
      <c r="E34" s="356">
        <v>3693</v>
      </c>
      <c r="F34" s="356">
        <v>3031953</v>
      </c>
      <c r="G34" s="353">
        <v>1</v>
      </c>
      <c r="H34" s="353">
        <v>821</v>
      </c>
      <c r="I34" s="356">
        <v>4174</v>
      </c>
      <c r="J34" s="356">
        <v>3426854</v>
      </c>
      <c r="K34" s="353">
        <v>1.1302464121310587</v>
      </c>
      <c r="L34" s="353">
        <v>821</v>
      </c>
      <c r="M34" s="356">
        <v>3776</v>
      </c>
      <c r="N34" s="356">
        <v>3100096</v>
      </c>
      <c r="O34" s="395">
        <v>1.0224749526130517</v>
      </c>
      <c r="P34" s="357">
        <v>821</v>
      </c>
    </row>
    <row r="35" spans="1:16" ht="14.4" customHeight="1" x14ac:dyDescent="0.3">
      <c r="A35" s="352" t="s">
        <v>1330</v>
      </c>
      <c r="B35" s="353" t="s">
        <v>1331</v>
      </c>
      <c r="C35" s="353" t="s">
        <v>1390</v>
      </c>
      <c r="D35" s="353" t="s">
        <v>1391</v>
      </c>
      <c r="E35" s="356">
        <v>1360</v>
      </c>
      <c r="F35" s="356">
        <v>641920</v>
      </c>
      <c r="G35" s="353">
        <v>1</v>
      </c>
      <c r="H35" s="353">
        <v>472</v>
      </c>
      <c r="I35" s="356">
        <v>1694</v>
      </c>
      <c r="J35" s="356">
        <v>799568</v>
      </c>
      <c r="K35" s="353">
        <v>1.2455882352941177</v>
      </c>
      <c r="L35" s="353">
        <v>472</v>
      </c>
      <c r="M35" s="356">
        <v>1699</v>
      </c>
      <c r="N35" s="356">
        <v>803627</v>
      </c>
      <c r="O35" s="395">
        <v>1.2519114531405782</v>
      </c>
      <c r="P35" s="357">
        <v>473</v>
      </c>
    </row>
    <row r="36" spans="1:16" ht="14.4" customHeight="1" x14ac:dyDescent="0.3">
      <c r="A36" s="352" t="s">
        <v>1330</v>
      </c>
      <c r="B36" s="353" t="s">
        <v>1331</v>
      </c>
      <c r="C36" s="353" t="s">
        <v>1392</v>
      </c>
      <c r="D36" s="353" t="s">
        <v>1393</v>
      </c>
      <c r="E36" s="356">
        <v>3726</v>
      </c>
      <c r="F36" s="356">
        <v>1278018</v>
      </c>
      <c r="G36" s="353">
        <v>1</v>
      </c>
      <c r="H36" s="353">
        <v>343</v>
      </c>
      <c r="I36" s="356">
        <v>4137</v>
      </c>
      <c r="J36" s="356">
        <v>1418991</v>
      </c>
      <c r="K36" s="353">
        <v>1.1103059581320451</v>
      </c>
      <c r="L36" s="353">
        <v>343</v>
      </c>
      <c r="M36" s="356">
        <v>4149</v>
      </c>
      <c r="N36" s="356">
        <v>1427256</v>
      </c>
      <c r="O36" s="395">
        <v>1.1167730031971381</v>
      </c>
      <c r="P36" s="357">
        <v>344</v>
      </c>
    </row>
    <row r="37" spans="1:16" ht="14.4" customHeight="1" x14ac:dyDescent="0.3">
      <c r="A37" s="352" t="s">
        <v>1330</v>
      </c>
      <c r="B37" s="353" t="s">
        <v>1331</v>
      </c>
      <c r="C37" s="353" t="s">
        <v>1394</v>
      </c>
      <c r="D37" s="353" t="s">
        <v>1395</v>
      </c>
      <c r="E37" s="356">
        <v>557</v>
      </c>
      <c r="F37" s="356">
        <v>2145564</v>
      </c>
      <c r="G37" s="353">
        <v>1</v>
      </c>
      <c r="H37" s="353">
        <v>3852</v>
      </c>
      <c r="I37" s="356">
        <v>472</v>
      </c>
      <c r="J37" s="356">
        <v>1820976</v>
      </c>
      <c r="K37" s="353">
        <v>0.84871670106321695</v>
      </c>
      <c r="L37" s="353">
        <v>3858</v>
      </c>
      <c r="M37" s="356">
        <v>278</v>
      </c>
      <c r="N37" s="356">
        <v>1074192</v>
      </c>
      <c r="O37" s="395">
        <v>0.50065716986302899</v>
      </c>
      <c r="P37" s="357">
        <v>3864</v>
      </c>
    </row>
    <row r="38" spans="1:16" ht="14.4" customHeight="1" x14ac:dyDescent="0.3">
      <c r="A38" s="352" t="s">
        <v>1330</v>
      </c>
      <c r="B38" s="353" t="s">
        <v>1331</v>
      </c>
      <c r="C38" s="353" t="s">
        <v>1396</v>
      </c>
      <c r="D38" s="353" t="s">
        <v>1397</v>
      </c>
      <c r="E38" s="356">
        <v>19070</v>
      </c>
      <c r="F38" s="356">
        <v>10946180</v>
      </c>
      <c r="G38" s="353">
        <v>1</v>
      </c>
      <c r="H38" s="353">
        <v>574</v>
      </c>
      <c r="I38" s="356">
        <v>24818</v>
      </c>
      <c r="J38" s="356">
        <v>14245532</v>
      </c>
      <c r="K38" s="353">
        <v>1.301415836392239</v>
      </c>
      <c r="L38" s="353">
        <v>574</v>
      </c>
      <c r="M38" s="356">
        <v>19425</v>
      </c>
      <c r="N38" s="356">
        <v>11149950</v>
      </c>
      <c r="O38" s="395">
        <v>1.0186156266386994</v>
      </c>
      <c r="P38" s="357">
        <v>574</v>
      </c>
    </row>
    <row r="39" spans="1:16" ht="14.4" customHeight="1" x14ac:dyDescent="0.3">
      <c r="A39" s="352" t="s">
        <v>1330</v>
      </c>
      <c r="B39" s="353" t="s">
        <v>1331</v>
      </c>
      <c r="C39" s="353" t="s">
        <v>1398</v>
      </c>
      <c r="D39" s="353" t="s">
        <v>1399</v>
      </c>
      <c r="E39" s="356">
        <v>1975</v>
      </c>
      <c r="F39" s="356">
        <v>468075</v>
      </c>
      <c r="G39" s="353">
        <v>1</v>
      </c>
      <c r="H39" s="353">
        <v>237</v>
      </c>
      <c r="I39" s="356">
        <v>2260</v>
      </c>
      <c r="J39" s="356">
        <v>535620</v>
      </c>
      <c r="K39" s="353">
        <v>1.1443037974683545</v>
      </c>
      <c r="L39" s="353">
        <v>237</v>
      </c>
      <c r="M39" s="356">
        <v>2388</v>
      </c>
      <c r="N39" s="356">
        <v>565956</v>
      </c>
      <c r="O39" s="395">
        <v>1.209113924050633</v>
      </c>
      <c r="P39" s="357">
        <v>237</v>
      </c>
    </row>
    <row r="40" spans="1:16" ht="14.4" customHeight="1" x14ac:dyDescent="0.3">
      <c r="A40" s="352" t="s">
        <v>1330</v>
      </c>
      <c r="B40" s="353" t="s">
        <v>1331</v>
      </c>
      <c r="C40" s="353" t="s">
        <v>1400</v>
      </c>
      <c r="D40" s="353" t="s">
        <v>1401</v>
      </c>
      <c r="E40" s="356">
        <v>403</v>
      </c>
      <c r="F40" s="356">
        <v>271219</v>
      </c>
      <c r="G40" s="353">
        <v>1</v>
      </c>
      <c r="H40" s="353">
        <v>673</v>
      </c>
      <c r="I40" s="356">
        <v>454</v>
      </c>
      <c r="J40" s="356">
        <v>305542</v>
      </c>
      <c r="K40" s="353">
        <v>1.1265508684863523</v>
      </c>
      <c r="L40" s="353">
        <v>673</v>
      </c>
      <c r="M40" s="356">
        <v>400</v>
      </c>
      <c r="N40" s="356">
        <v>269600</v>
      </c>
      <c r="O40" s="395">
        <v>0.99403065419458081</v>
      </c>
      <c r="P40" s="357">
        <v>674</v>
      </c>
    </row>
    <row r="41" spans="1:16" ht="14.4" customHeight="1" x14ac:dyDescent="0.3">
      <c r="A41" s="352" t="s">
        <v>1330</v>
      </c>
      <c r="B41" s="353" t="s">
        <v>1331</v>
      </c>
      <c r="C41" s="353" t="s">
        <v>1402</v>
      </c>
      <c r="D41" s="353" t="s">
        <v>1403</v>
      </c>
      <c r="E41" s="356">
        <v>274</v>
      </c>
      <c r="F41" s="356">
        <v>139192</v>
      </c>
      <c r="G41" s="353">
        <v>1</v>
      </c>
      <c r="H41" s="353">
        <v>508</v>
      </c>
      <c r="I41" s="356">
        <v>350</v>
      </c>
      <c r="J41" s="356">
        <v>177800</v>
      </c>
      <c r="K41" s="353">
        <v>1.2773722627737227</v>
      </c>
      <c r="L41" s="353">
        <v>508</v>
      </c>
      <c r="M41" s="356">
        <v>425</v>
      </c>
      <c r="N41" s="356">
        <v>216325</v>
      </c>
      <c r="O41" s="395">
        <v>1.5541482269095925</v>
      </c>
      <c r="P41" s="357">
        <v>509</v>
      </c>
    </row>
    <row r="42" spans="1:16" ht="14.4" customHeight="1" x14ac:dyDescent="0.3">
      <c r="A42" s="352" t="s">
        <v>1330</v>
      </c>
      <c r="B42" s="353" t="s">
        <v>1331</v>
      </c>
      <c r="C42" s="353" t="s">
        <v>1404</v>
      </c>
      <c r="D42" s="353" t="s">
        <v>1405</v>
      </c>
      <c r="E42" s="356">
        <v>4055</v>
      </c>
      <c r="F42" s="356">
        <v>1407085</v>
      </c>
      <c r="G42" s="353">
        <v>1</v>
      </c>
      <c r="H42" s="353">
        <v>347</v>
      </c>
      <c r="I42" s="356">
        <v>4010</v>
      </c>
      <c r="J42" s="356">
        <v>1391470</v>
      </c>
      <c r="K42" s="353">
        <v>0.98890258939580766</v>
      </c>
      <c r="L42" s="353">
        <v>347</v>
      </c>
      <c r="M42" s="356">
        <v>3950</v>
      </c>
      <c r="N42" s="356">
        <v>1370650</v>
      </c>
      <c r="O42" s="395">
        <v>0.97410604192355121</v>
      </c>
      <c r="P42" s="357">
        <v>347</v>
      </c>
    </row>
    <row r="43" spans="1:16" ht="14.4" customHeight="1" x14ac:dyDescent="0.3">
      <c r="A43" s="352" t="s">
        <v>1330</v>
      </c>
      <c r="B43" s="353" t="s">
        <v>1331</v>
      </c>
      <c r="C43" s="353" t="s">
        <v>1406</v>
      </c>
      <c r="D43" s="353" t="s">
        <v>1407</v>
      </c>
      <c r="E43" s="356">
        <v>324</v>
      </c>
      <c r="F43" s="356">
        <v>210276</v>
      </c>
      <c r="G43" s="353">
        <v>1</v>
      </c>
      <c r="H43" s="353">
        <v>649</v>
      </c>
      <c r="I43" s="356">
        <v>287</v>
      </c>
      <c r="J43" s="356">
        <v>186263</v>
      </c>
      <c r="K43" s="353">
        <v>0.88580246913580252</v>
      </c>
      <c r="L43" s="353">
        <v>649</v>
      </c>
      <c r="M43" s="356">
        <v>328</v>
      </c>
      <c r="N43" s="356">
        <v>213200</v>
      </c>
      <c r="O43" s="395">
        <v>1.0139055336795451</v>
      </c>
      <c r="P43" s="357">
        <v>650</v>
      </c>
    </row>
    <row r="44" spans="1:16" ht="14.4" customHeight="1" x14ac:dyDescent="0.3">
      <c r="A44" s="352" t="s">
        <v>1330</v>
      </c>
      <c r="B44" s="353" t="s">
        <v>1331</v>
      </c>
      <c r="C44" s="353" t="s">
        <v>1408</v>
      </c>
      <c r="D44" s="353" t="s">
        <v>1409</v>
      </c>
      <c r="E44" s="356">
        <v>3173</v>
      </c>
      <c r="F44" s="356">
        <v>349030</v>
      </c>
      <c r="G44" s="353">
        <v>1</v>
      </c>
      <c r="H44" s="353">
        <v>110</v>
      </c>
      <c r="I44" s="356">
        <v>3430</v>
      </c>
      <c r="J44" s="356">
        <v>377300</v>
      </c>
      <c r="K44" s="353">
        <v>1.0809959029309801</v>
      </c>
      <c r="L44" s="353">
        <v>110</v>
      </c>
      <c r="M44" s="356">
        <v>3333</v>
      </c>
      <c r="N44" s="356">
        <v>366630</v>
      </c>
      <c r="O44" s="395">
        <v>1.0504254648597542</v>
      </c>
      <c r="P44" s="357">
        <v>110</v>
      </c>
    </row>
    <row r="45" spans="1:16" ht="14.4" customHeight="1" x14ac:dyDescent="0.3">
      <c r="A45" s="352" t="s">
        <v>1330</v>
      </c>
      <c r="B45" s="353" t="s">
        <v>1331</v>
      </c>
      <c r="C45" s="353" t="s">
        <v>1410</v>
      </c>
      <c r="D45" s="353" t="s">
        <v>1411</v>
      </c>
      <c r="E45" s="356">
        <v>90</v>
      </c>
      <c r="F45" s="356">
        <v>87390</v>
      </c>
      <c r="G45" s="353">
        <v>1</v>
      </c>
      <c r="H45" s="353">
        <v>971</v>
      </c>
      <c r="I45" s="356">
        <v>105</v>
      </c>
      <c r="J45" s="356">
        <v>102795</v>
      </c>
      <c r="K45" s="353">
        <v>1.1762787504291108</v>
      </c>
      <c r="L45" s="353">
        <v>979</v>
      </c>
      <c r="M45" s="356">
        <v>85</v>
      </c>
      <c r="N45" s="356">
        <v>84065</v>
      </c>
      <c r="O45" s="395">
        <v>0.96195216844032494</v>
      </c>
      <c r="P45" s="357">
        <v>989</v>
      </c>
    </row>
    <row r="46" spans="1:16" ht="14.4" customHeight="1" x14ac:dyDescent="0.3">
      <c r="A46" s="352" t="s">
        <v>1330</v>
      </c>
      <c r="B46" s="353" t="s">
        <v>1331</v>
      </c>
      <c r="C46" s="353" t="s">
        <v>1412</v>
      </c>
      <c r="D46" s="353" t="s">
        <v>1413</v>
      </c>
      <c r="E46" s="356">
        <v>59</v>
      </c>
      <c r="F46" s="356">
        <v>40651</v>
      </c>
      <c r="G46" s="353">
        <v>1</v>
      </c>
      <c r="H46" s="353">
        <v>689</v>
      </c>
      <c r="I46" s="356">
        <v>71</v>
      </c>
      <c r="J46" s="356">
        <v>48919</v>
      </c>
      <c r="K46" s="353">
        <v>1.2033898305084745</v>
      </c>
      <c r="L46" s="353">
        <v>689</v>
      </c>
      <c r="M46" s="356">
        <v>69</v>
      </c>
      <c r="N46" s="356">
        <v>47610</v>
      </c>
      <c r="O46" s="395">
        <v>1.1711889006420506</v>
      </c>
      <c r="P46" s="357">
        <v>690</v>
      </c>
    </row>
    <row r="47" spans="1:16" ht="14.4" customHeight="1" x14ac:dyDescent="0.3">
      <c r="A47" s="352" t="s">
        <v>1330</v>
      </c>
      <c r="B47" s="353" t="s">
        <v>1331</v>
      </c>
      <c r="C47" s="353" t="s">
        <v>1414</v>
      </c>
      <c r="D47" s="353" t="s">
        <v>1415</v>
      </c>
      <c r="E47" s="356">
        <v>321</v>
      </c>
      <c r="F47" s="356">
        <v>447474</v>
      </c>
      <c r="G47" s="353">
        <v>1</v>
      </c>
      <c r="H47" s="353">
        <v>1394</v>
      </c>
      <c r="I47" s="356">
        <v>287</v>
      </c>
      <c r="J47" s="356">
        <v>400078</v>
      </c>
      <c r="K47" s="353">
        <v>0.89408099688473519</v>
      </c>
      <c r="L47" s="353">
        <v>1394</v>
      </c>
      <c r="M47" s="356">
        <v>328</v>
      </c>
      <c r="N47" s="356">
        <v>457560</v>
      </c>
      <c r="O47" s="395">
        <v>1.0225398570643212</v>
      </c>
      <c r="P47" s="357">
        <v>1395</v>
      </c>
    </row>
    <row r="48" spans="1:16" ht="14.4" customHeight="1" x14ac:dyDescent="0.3">
      <c r="A48" s="352" t="s">
        <v>1330</v>
      </c>
      <c r="B48" s="353" t="s">
        <v>1331</v>
      </c>
      <c r="C48" s="353" t="s">
        <v>1416</v>
      </c>
      <c r="D48" s="353" t="s">
        <v>1417</v>
      </c>
      <c r="E48" s="356">
        <v>1727</v>
      </c>
      <c r="F48" s="356">
        <v>350581</v>
      </c>
      <c r="G48" s="353">
        <v>1</v>
      </c>
      <c r="H48" s="353">
        <v>203</v>
      </c>
      <c r="I48" s="356">
        <v>1981</v>
      </c>
      <c r="J48" s="356">
        <v>402143</v>
      </c>
      <c r="K48" s="353">
        <v>1.1470758540822235</v>
      </c>
      <c r="L48" s="353">
        <v>203</v>
      </c>
      <c r="M48" s="356">
        <v>1880</v>
      </c>
      <c r="N48" s="356">
        <v>383520</v>
      </c>
      <c r="O48" s="395">
        <v>1.0939554625036725</v>
      </c>
      <c r="P48" s="357">
        <v>204</v>
      </c>
    </row>
    <row r="49" spans="1:16" ht="14.4" customHeight="1" x14ac:dyDescent="0.3">
      <c r="A49" s="352" t="s">
        <v>1330</v>
      </c>
      <c r="B49" s="353" t="s">
        <v>1331</v>
      </c>
      <c r="C49" s="353" t="s">
        <v>1418</v>
      </c>
      <c r="D49" s="353" t="s">
        <v>1419</v>
      </c>
      <c r="E49" s="356">
        <v>2977</v>
      </c>
      <c r="F49" s="356">
        <v>113126</v>
      </c>
      <c r="G49" s="353">
        <v>1</v>
      </c>
      <c r="H49" s="353">
        <v>38</v>
      </c>
      <c r="I49" s="356">
        <v>3405</v>
      </c>
      <c r="J49" s="356">
        <v>129390</v>
      </c>
      <c r="K49" s="353">
        <v>1.143768894860598</v>
      </c>
      <c r="L49" s="353">
        <v>38</v>
      </c>
      <c r="M49" s="356">
        <v>3210</v>
      </c>
      <c r="N49" s="356">
        <v>121980</v>
      </c>
      <c r="O49" s="395">
        <v>1.0782667114544844</v>
      </c>
      <c r="P49" s="357">
        <v>38</v>
      </c>
    </row>
    <row r="50" spans="1:16" ht="14.4" customHeight="1" x14ac:dyDescent="0.3">
      <c r="A50" s="352" t="s">
        <v>1330</v>
      </c>
      <c r="B50" s="353" t="s">
        <v>1331</v>
      </c>
      <c r="C50" s="353" t="s">
        <v>1420</v>
      </c>
      <c r="D50" s="353" t="s">
        <v>1421</v>
      </c>
      <c r="E50" s="356">
        <v>295</v>
      </c>
      <c r="F50" s="356">
        <v>347215</v>
      </c>
      <c r="G50" s="353">
        <v>1</v>
      </c>
      <c r="H50" s="353">
        <v>1177</v>
      </c>
      <c r="I50" s="356">
        <v>475</v>
      </c>
      <c r="J50" s="356">
        <v>559550</v>
      </c>
      <c r="K50" s="353">
        <v>1.6115375199804156</v>
      </c>
      <c r="L50" s="353">
        <v>1178</v>
      </c>
      <c r="M50" s="356">
        <v>237</v>
      </c>
      <c r="N50" s="356">
        <v>279660</v>
      </c>
      <c r="O50" s="395">
        <v>0.80543755310110454</v>
      </c>
      <c r="P50" s="357">
        <v>1180</v>
      </c>
    </row>
    <row r="51" spans="1:16" ht="14.4" customHeight="1" x14ac:dyDescent="0.3">
      <c r="A51" s="352" t="s">
        <v>1330</v>
      </c>
      <c r="B51" s="353" t="s">
        <v>1331</v>
      </c>
      <c r="C51" s="353" t="s">
        <v>1422</v>
      </c>
      <c r="D51" s="353" t="s">
        <v>1423</v>
      </c>
      <c r="E51" s="356">
        <v>90</v>
      </c>
      <c r="F51" s="356">
        <v>72540</v>
      </c>
      <c r="G51" s="353">
        <v>1</v>
      </c>
      <c r="H51" s="353">
        <v>806</v>
      </c>
      <c r="I51" s="356">
        <v>89</v>
      </c>
      <c r="J51" s="356">
        <v>71823</v>
      </c>
      <c r="K51" s="353">
        <v>0.99011579818031425</v>
      </c>
      <c r="L51" s="353">
        <v>807</v>
      </c>
      <c r="M51" s="356">
        <v>134</v>
      </c>
      <c r="N51" s="356">
        <v>108406</v>
      </c>
      <c r="O51" s="395">
        <v>1.4944306589467879</v>
      </c>
      <c r="P51" s="357">
        <v>809</v>
      </c>
    </row>
    <row r="52" spans="1:16" ht="14.4" customHeight="1" x14ac:dyDescent="0.3">
      <c r="A52" s="352" t="s">
        <v>1330</v>
      </c>
      <c r="B52" s="353" t="s">
        <v>1331</v>
      </c>
      <c r="C52" s="353" t="s">
        <v>1424</v>
      </c>
      <c r="D52" s="353" t="s">
        <v>1425</v>
      </c>
      <c r="E52" s="356">
        <v>184</v>
      </c>
      <c r="F52" s="356">
        <v>105064</v>
      </c>
      <c r="G52" s="353">
        <v>1</v>
      </c>
      <c r="H52" s="353">
        <v>571</v>
      </c>
      <c r="I52" s="356">
        <v>226</v>
      </c>
      <c r="J52" s="356">
        <v>129272</v>
      </c>
      <c r="K52" s="353">
        <v>1.2304119393893247</v>
      </c>
      <c r="L52" s="353">
        <v>572</v>
      </c>
      <c r="M52" s="356">
        <v>240</v>
      </c>
      <c r="N52" s="356">
        <v>137280</v>
      </c>
      <c r="O52" s="395">
        <v>1.3066321480240615</v>
      </c>
      <c r="P52" s="357">
        <v>572</v>
      </c>
    </row>
    <row r="53" spans="1:16" ht="14.4" customHeight="1" x14ac:dyDescent="0.3">
      <c r="A53" s="352" t="s">
        <v>1330</v>
      </c>
      <c r="B53" s="353" t="s">
        <v>1331</v>
      </c>
      <c r="C53" s="353" t="s">
        <v>1426</v>
      </c>
      <c r="D53" s="353" t="s">
        <v>1427</v>
      </c>
      <c r="E53" s="356">
        <v>736</v>
      </c>
      <c r="F53" s="356">
        <v>292928</v>
      </c>
      <c r="G53" s="353">
        <v>1</v>
      </c>
      <c r="H53" s="353">
        <v>398</v>
      </c>
      <c r="I53" s="356">
        <v>904</v>
      </c>
      <c r="J53" s="356">
        <v>360696</v>
      </c>
      <c r="K53" s="353">
        <v>1.2313469521520646</v>
      </c>
      <c r="L53" s="353">
        <v>399</v>
      </c>
      <c r="M53" s="356">
        <v>956</v>
      </c>
      <c r="N53" s="356">
        <v>381444</v>
      </c>
      <c r="O53" s="395">
        <v>1.3021766440900153</v>
      </c>
      <c r="P53" s="357">
        <v>399</v>
      </c>
    </row>
    <row r="54" spans="1:16" ht="14.4" customHeight="1" x14ac:dyDescent="0.3">
      <c r="A54" s="352" t="s">
        <v>1330</v>
      </c>
      <c r="B54" s="353" t="s">
        <v>1331</v>
      </c>
      <c r="C54" s="353" t="s">
        <v>1428</v>
      </c>
      <c r="D54" s="353" t="s">
        <v>1429</v>
      </c>
      <c r="E54" s="356">
        <v>476</v>
      </c>
      <c r="F54" s="356">
        <v>307972</v>
      </c>
      <c r="G54" s="353">
        <v>1</v>
      </c>
      <c r="H54" s="353">
        <v>647</v>
      </c>
      <c r="I54" s="356">
        <v>484</v>
      </c>
      <c r="J54" s="356">
        <v>314116</v>
      </c>
      <c r="K54" s="353">
        <v>1.0199498655721948</v>
      </c>
      <c r="L54" s="353">
        <v>649</v>
      </c>
      <c r="M54" s="356">
        <v>451</v>
      </c>
      <c r="N54" s="356">
        <v>293150</v>
      </c>
      <c r="O54" s="395">
        <v>0.9518722481264531</v>
      </c>
      <c r="P54" s="357">
        <v>650</v>
      </c>
    </row>
    <row r="55" spans="1:16" ht="14.4" customHeight="1" x14ac:dyDescent="0.3">
      <c r="A55" s="352" t="s">
        <v>1330</v>
      </c>
      <c r="B55" s="353" t="s">
        <v>1331</v>
      </c>
      <c r="C55" s="353" t="s">
        <v>1430</v>
      </c>
      <c r="D55" s="353" t="s">
        <v>1431</v>
      </c>
      <c r="E55" s="356">
        <v>2</v>
      </c>
      <c r="F55" s="356">
        <v>2012</v>
      </c>
      <c r="G55" s="353">
        <v>1</v>
      </c>
      <c r="H55" s="353">
        <v>1006</v>
      </c>
      <c r="I55" s="356">
        <v>5</v>
      </c>
      <c r="J55" s="356">
        <v>5060</v>
      </c>
      <c r="K55" s="353">
        <v>2.5149105367793241</v>
      </c>
      <c r="L55" s="353">
        <v>1012</v>
      </c>
      <c r="M55" s="356">
        <v>10</v>
      </c>
      <c r="N55" s="356">
        <v>10210</v>
      </c>
      <c r="O55" s="395">
        <v>5.07455268389662</v>
      </c>
      <c r="P55" s="357">
        <v>1021</v>
      </c>
    </row>
    <row r="56" spans="1:16" ht="14.4" customHeight="1" x14ac:dyDescent="0.3">
      <c r="A56" s="352" t="s">
        <v>1330</v>
      </c>
      <c r="B56" s="353" t="s">
        <v>1331</v>
      </c>
      <c r="C56" s="353" t="s">
        <v>1432</v>
      </c>
      <c r="D56" s="353" t="s">
        <v>1433</v>
      </c>
      <c r="E56" s="356">
        <v>7</v>
      </c>
      <c r="F56" s="356">
        <v>1785</v>
      </c>
      <c r="G56" s="353">
        <v>1</v>
      </c>
      <c r="H56" s="353">
        <v>255</v>
      </c>
      <c r="I56" s="356">
        <v>20</v>
      </c>
      <c r="J56" s="356">
        <v>5100</v>
      </c>
      <c r="K56" s="353">
        <v>2.8571428571428572</v>
      </c>
      <c r="L56" s="353">
        <v>255</v>
      </c>
      <c r="M56" s="356">
        <v>36</v>
      </c>
      <c r="N56" s="356">
        <v>9216</v>
      </c>
      <c r="O56" s="395">
        <v>5.1630252100840339</v>
      </c>
      <c r="P56" s="357">
        <v>256</v>
      </c>
    </row>
    <row r="57" spans="1:16" ht="14.4" customHeight="1" x14ac:dyDescent="0.3">
      <c r="A57" s="352" t="s">
        <v>1330</v>
      </c>
      <c r="B57" s="353" t="s">
        <v>1331</v>
      </c>
      <c r="C57" s="353" t="s">
        <v>1434</v>
      </c>
      <c r="D57" s="353" t="s">
        <v>1435</v>
      </c>
      <c r="E57" s="356">
        <v>414</v>
      </c>
      <c r="F57" s="356">
        <v>127926</v>
      </c>
      <c r="G57" s="353">
        <v>1</v>
      </c>
      <c r="H57" s="353">
        <v>309</v>
      </c>
      <c r="I57" s="356">
        <v>515</v>
      </c>
      <c r="J57" s="356">
        <v>159650</v>
      </c>
      <c r="K57" s="353">
        <v>1.2479871175523349</v>
      </c>
      <c r="L57" s="353">
        <v>310</v>
      </c>
      <c r="M57" s="356">
        <v>643</v>
      </c>
      <c r="N57" s="356">
        <v>199330</v>
      </c>
      <c r="O57" s="395">
        <v>1.5581664399731094</v>
      </c>
      <c r="P57" s="357">
        <v>310</v>
      </c>
    </row>
    <row r="58" spans="1:16" ht="14.4" customHeight="1" x14ac:dyDescent="0.3">
      <c r="A58" s="352" t="s">
        <v>1330</v>
      </c>
      <c r="B58" s="353" t="s">
        <v>1331</v>
      </c>
      <c r="C58" s="353" t="s">
        <v>1436</v>
      </c>
      <c r="D58" s="353" t="s">
        <v>1437</v>
      </c>
      <c r="E58" s="356">
        <v>90</v>
      </c>
      <c r="F58" s="356">
        <v>72540</v>
      </c>
      <c r="G58" s="353">
        <v>1</v>
      </c>
      <c r="H58" s="353">
        <v>806</v>
      </c>
      <c r="I58" s="356">
        <v>89</v>
      </c>
      <c r="J58" s="356">
        <v>71823</v>
      </c>
      <c r="K58" s="353">
        <v>0.99011579818031425</v>
      </c>
      <c r="L58" s="353">
        <v>807</v>
      </c>
      <c r="M58" s="356">
        <v>134</v>
      </c>
      <c r="N58" s="356">
        <v>108406</v>
      </c>
      <c r="O58" s="395">
        <v>1.4944306589467879</v>
      </c>
      <c r="P58" s="357">
        <v>809</v>
      </c>
    </row>
    <row r="59" spans="1:16" ht="14.4" customHeight="1" x14ac:dyDescent="0.3">
      <c r="A59" s="352" t="s">
        <v>1330</v>
      </c>
      <c r="B59" s="353" t="s">
        <v>1331</v>
      </c>
      <c r="C59" s="353" t="s">
        <v>1438</v>
      </c>
      <c r="D59" s="353" t="s">
        <v>1439</v>
      </c>
      <c r="E59" s="356">
        <v>3089</v>
      </c>
      <c r="F59" s="356">
        <v>531308</v>
      </c>
      <c r="G59" s="353">
        <v>1</v>
      </c>
      <c r="H59" s="353">
        <v>172</v>
      </c>
      <c r="I59" s="356">
        <v>3281</v>
      </c>
      <c r="J59" s="356">
        <v>564332</v>
      </c>
      <c r="K59" s="353">
        <v>1.062156037552606</v>
      </c>
      <c r="L59" s="353">
        <v>172</v>
      </c>
      <c r="M59" s="356">
        <v>3330</v>
      </c>
      <c r="N59" s="356">
        <v>572760</v>
      </c>
      <c r="O59" s="395">
        <v>1.0780187763030107</v>
      </c>
      <c r="P59" s="357">
        <v>172</v>
      </c>
    </row>
    <row r="60" spans="1:16" ht="14.4" customHeight="1" x14ac:dyDescent="0.3">
      <c r="A60" s="352" t="s">
        <v>1330</v>
      </c>
      <c r="B60" s="353" t="s">
        <v>1331</v>
      </c>
      <c r="C60" s="353" t="s">
        <v>1440</v>
      </c>
      <c r="D60" s="353" t="s">
        <v>1441</v>
      </c>
      <c r="E60" s="356">
        <v>566</v>
      </c>
      <c r="F60" s="356">
        <v>387710</v>
      </c>
      <c r="G60" s="353">
        <v>1</v>
      </c>
      <c r="H60" s="353">
        <v>685</v>
      </c>
      <c r="I60" s="356">
        <v>949</v>
      </c>
      <c r="J60" s="356">
        <v>650065</v>
      </c>
      <c r="K60" s="353">
        <v>1.6766784452296819</v>
      </c>
      <c r="L60" s="353">
        <v>685</v>
      </c>
      <c r="M60" s="356">
        <v>1180</v>
      </c>
      <c r="N60" s="356">
        <v>809480</v>
      </c>
      <c r="O60" s="395">
        <v>2.0878491656134739</v>
      </c>
      <c r="P60" s="357">
        <v>686</v>
      </c>
    </row>
    <row r="61" spans="1:16" ht="14.4" customHeight="1" x14ac:dyDescent="0.3">
      <c r="A61" s="352" t="s">
        <v>1330</v>
      </c>
      <c r="B61" s="353" t="s">
        <v>1331</v>
      </c>
      <c r="C61" s="353" t="s">
        <v>1442</v>
      </c>
      <c r="D61" s="353" t="s">
        <v>1443</v>
      </c>
      <c r="E61" s="356">
        <v>3095</v>
      </c>
      <c r="F61" s="356">
        <v>513770</v>
      </c>
      <c r="G61" s="353">
        <v>1</v>
      </c>
      <c r="H61" s="353">
        <v>166</v>
      </c>
      <c r="I61" s="356">
        <v>3285</v>
      </c>
      <c r="J61" s="356">
        <v>545310</v>
      </c>
      <c r="K61" s="353">
        <v>1.061389337641357</v>
      </c>
      <c r="L61" s="353">
        <v>166</v>
      </c>
      <c r="M61" s="356">
        <v>3335</v>
      </c>
      <c r="N61" s="356">
        <v>553610</v>
      </c>
      <c r="O61" s="395">
        <v>1.0775444264943457</v>
      </c>
      <c r="P61" s="357">
        <v>166</v>
      </c>
    </row>
    <row r="62" spans="1:16" ht="14.4" customHeight="1" x14ac:dyDescent="0.3">
      <c r="A62" s="352" t="s">
        <v>1330</v>
      </c>
      <c r="B62" s="353" t="s">
        <v>1331</v>
      </c>
      <c r="C62" s="353" t="s">
        <v>1444</v>
      </c>
      <c r="D62" s="353" t="s">
        <v>1445</v>
      </c>
      <c r="E62" s="356">
        <v>90</v>
      </c>
      <c r="F62" s="356">
        <v>72540</v>
      </c>
      <c r="G62" s="353">
        <v>1</v>
      </c>
      <c r="H62" s="353">
        <v>806</v>
      </c>
      <c r="I62" s="356">
        <v>89</v>
      </c>
      <c r="J62" s="356">
        <v>71823</v>
      </c>
      <c r="K62" s="353">
        <v>0.99011579818031425</v>
      </c>
      <c r="L62" s="353">
        <v>807</v>
      </c>
      <c r="M62" s="356">
        <v>133</v>
      </c>
      <c r="N62" s="356">
        <v>107597</v>
      </c>
      <c r="O62" s="395">
        <v>1.4832781913427076</v>
      </c>
      <c r="P62" s="357">
        <v>809</v>
      </c>
    </row>
    <row r="63" spans="1:16" ht="14.4" customHeight="1" x14ac:dyDescent="0.3">
      <c r="A63" s="352" t="s">
        <v>1330</v>
      </c>
      <c r="B63" s="353" t="s">
        <v>1331</v>
      </c>
      <c r="C63" s="353" t="s">
        <v>1446</v>
      </c>
      <c r="D63" s="353" t="s">
        <v>1447</v>
      </c>
      <c r="E63" s="356">
        <v>17</v>
      </c>
      <c r="F63" s="356">
        <v>2448</v>
      </c>
      <c r="G63" s="353">
        <v>1</v>
      </c>
      <c r="H63" s="353">
        <v>144</v>
      </c>
      <c r="I63" s="356">
        <v>24</v>
      </c>
      <c r="J63" s="356">
        <v>3456</v>
      </c>
      <c r="K63" s="353">
        <v>1.411764705882353</v>
      </c>
      <c r="L63" s="353">
        <v>144</v>
      </c>
      <c r="M63" s="356">
        <v>269</v>
      </c>
      <c r="N63" s="356">
        <v>39005</v>
      </c>
      <c r="O63" s="395">
        <v>15.933415032679738</v>
      </c>
      <c r="P63" s="357">
        <v>145</v>
      </c>
    </row>
    <row r="64" spans="1:16" ht="14.4" customHeight="1" x14ac:dyDescent="0.3">
      <c r="A64" s="352" t="s">
        <v>1330</v>
      </c>
      <c r="B64" s="353" t="s">
        <v>1331</v>
      </c>
      <c r="C64" s="353" t="s">
        <v>1448</v>
      </c>
      <c r="D64" s="353" t="s">
        <v>1449</v>
      </c>
      <c r="E64" s="356">
        <v>162</v>
      </c>
      <c r="F64" s="356">
        <v>30456</v>
      </c>
      <c r="G64" s="353">
        <v>1</v>
      </c>
      <c r="H64" s="353">
        <v>188</v>
      </c>
      <c r="I64" s="356">
        <v>290</v>
      </c>
      <c r="J64" s="356">
        <v>54520</v>
      </c>
      <c r="K64" s="353">
        <v>1.7901234567901234</v>
      </c>
      <c r="L64" s="353">
        <v>188</v>
      </c>
      <c r="M64" s="356">
        <v>168</v>
      </c>
      <c r="N64" s="356">
        <v>31584</v>
      </c>
      <c r="O64" s="395">
        <v>1.037037037037037</v>
      </c>
      <c r="P64" s="357">
        <v>188</v>
      </c>
    </row>
    <row r="65" spans="1:16" ht="14.4" customHeight="1" x14ac:dyDescent="0.3">
      <c r="A65" s="352" t="s">
        <v>1330</v>
      </c>
      <c r="B65" s="353" t="s">
        <v>1331</v>
      </c>
      <c r="C65" s="353" t="s">
        <v>1450</v>
      </c>
      <c r="D65" s="353" t="s">
        <v>1451</v>
      </c>
      <c r="E65" s="356">
        <v>321</v>
      </c>
      <c r="F65" s="356">
        <v>208329</v>
      </c>
      <c r="G65" s="353">
        <v>1</v>
      </c>
      <c r="H65" s="353">
        <v>649</v>
      </c>
      <c r="I65" s="356">
        <v>287</v>
      </c>
      <c r="J65" s="356">
        <v>186263</v>
      </c>
      <c r="K65" s="353">
        <v>0.89408099688473519</v>
      </c>
      <c r="L65" s="353">
        <v>649</v>
      </c>
      <c r="M65" s="356">
        <v>328</v>
      </c>
      <c r="N65" s="356">
        <v>213200</v>
      </c>
      <c r="O65" s="395">
        <v>1.0233812863307556</v>
      </c>
      <c r="P65" s="357">
        <v>650</v>
      </c>
    </row>
    <row r="66" spans="1:16" ht="14.4" customHeight="1" x14ac:dyDescent="0.3">
      <c r="A66" s="352" t="s">
        <v>1330</v>
      </c>
      <c r="B66" s="353" t="s">
        <v>1331</v>
      </c>
      <c r="C66" s="353" t="s">
        <v>1452</v>
      </c>
      <c r="D66" s="353" t="s">
        <v>1453</v>
      </c>
      <c r="E66" s="356">
        <v>2267</v>
      </c>
      <c r="F66" s="356">
        <v>1233248</v>
      </c>
      <c r="G66" s="353">
        <v>1</v>
      </c>
      <c r="H66" s="353">
        <v>544</v>
      </c>
      <c r="I66" s="356">
        <v>2604</v>
      </c>
      <c r="J66" s="356">
        <v>1416576</v>
      </c>
      <c r="K66" s="353">
        <v>1.1486546096162329</v>
      </c>
      <c r="L66" s="353">
        <v>544</v>
      </c>
      <c r="M66" s="356">
        <v>2678</v>
      </c>
      <c r="N66" s="356">
        <v>1459510</v>
      </c>
      <c r="O66" s="395">
        <v>1.1834683697034174</v>
      </c>
      <c r="P66" s="357">
        <v>545</v>
      </c>
    </row>
    <row r="67" spans="1:16" ht="14.4" customHeight="1" x14ac:dyDescent="0.3">
      <c r="A67" s="352" t="s">
        <v>1330</v>
      </c>
      <c r="B67" s="353" t="s">
        <v>1331</v>
      </c>
      <c r="C67" s="353" t="s">
        <v>1454</v>
      </c>
      <c r="D67" s="353" t="s">
        <v>1455</v>
      </c>
      <c r="E67" s="356">
        <v>274</v>
      </c>
      <c r="F67" s="356">
        <v>78364</v>
      </c>
      <c r="G67" s="353">
        <v>1</v>
      </c>
      <c r="H67" s="353">
        <v>286</v>
      </c>
      <c r="I67" s="356">
        <v>350</v>
      </c>
      <c r="J67" s="356">
        <v>100100</v>
      </c>
      <c r="K67" s="353">
        <v>1.2773722627737227</v>
      </c>
      <c r="L67" s="353">
        <v>286</v>
      </c>
      <c r="M67" s="356">
        <v>425</v>
      </c>
      <c r="N67" s="356">
        <v>121975</v>
      </c>
      <c r="O67" s="395">
        <v>1.5565182992190292</v>
      </c>
      <c r="P67" s="357">
        <v>287</v>
      </c>
    </row>
    <row r="68" spans="1:16" ht="14.4" customHeight="1" x14ac:dyDescent="0.3">
      <c r="A68" s="352" t="s">
        <v>1330</v>
      </c>
      <c r="B68" s="353" t="s">
        <v>1331</v>
      </c>
      <c r="C68" s="353" t="s">
        <v>1456</v>
      </c>
      <c r="D68" s="353" t="s">
        <v>1457</v>
      </c>
      <c r="E68" s="356">
        <v>274</v>
      </c>
      <c r="F68" s="356">
        <v>114532</v>
      </c>
      <c r="G68" s="353">
        <v>1</v>
      </c>
      <c r="H68" s="353">
        <v>418</v>
      </c>
      <c r="I68" s="356">
        <v>350</v>
      </c>
      <c r="J68" s="356">
        <v>146300</v>
      </c>
      <c r="K68" s="353">
        <v>1.2773722627737227</v>
      </c>
      <c r="L68" s="353">
        <v>418</v>
      </c>
      <c r="M68" s="356">
        <v>425</v>
      </c>
      <c r="N68" s="356">
        <v>178075</v>
      </c>
      <c r="O68" s="395">
        <v>1.5548056438375302</v>
      </c>
      <c r="P68" s="357">
        <v>419</v>
      </c>
    </row>
    <row r="69" spans="1:16" ht="14.4" customHeight="1" x14ac:dyDescent="0.3">
      <c r="A69" s="352" t="s">
        <v>1330</v>
      </c>
      <c r="B69" s="353" t="s">
        <v>1331</v>
      </c>
      <c r="C69" s="353" t="s">
        <v>1458</v>
      </c>
      <c r="D69" s="353" t="s">
        <v>1459</v>
      </c>
      <c r="E69" s="356">
        <v>3</v>
      </c>
      <c r="F69" s="356">
        <v>102</v>
      </c>
      <c r="G69" s="353">
        <v>1</v>
      </c>
      <c r="H69" s="353">
        <v>34</v>
      </c>
      <c r="I69" s="356"/>
      <c r="J69" s="356"/>
      <c r="K69" s="353"/>
      <c r="L69" s="353"/>
      <c r="M69" s="356"/>
      <c r="N69" s="356"/>
      <c r="O69" s="395"/>
      <c r="P69" s="357"/>
    </row>
    <row r="70" spans="1:16" ht="14.4" customHeight="1" x14ac:dyDescent="0.3">
      <c r="A70" s="352" t="s">
        <v>1330</v>
      </c>
      <c r="B70" s="353" t="s">
        <v>1331</v>
      </c>
      <c r="C70" s="353" t="s">
        <v>1460</v>
      </c>
      <c r="D70" s="353" t="s">
        <v>1461</v>
      </c>
      <c r="E70" s="356">
        <v>321</v>
      </c>
      <c r="F70" s="356">
        <v>208329</v>
      </c>
      <c r="G70" s="353">
        <v>1</v>
      </c>
      <c r="H70" s="353">
        <v>649</v>
      </c>
      <c r="I70" s="356">
        <v>287</v>
      </c>
      <c r="J70" s="356">
        <v>186263</v>
      </c>
      <c r="K70" s="353">
        <v>0.89408099688473519</v>
      </c>
      <c r="L70" s="353">
        <v>649</v>
      </c>
      <c r="M70" s="356">
        <v>328</v>
      </c>
      <c r="N70" s="356">
        <v>213200</v>
      </c>
      <c r="O70" s="395">
        <v>1.0233812863307556</v>
      </c>
      <c r="P70" s="357">
        <v>650</v>
      </c>
    </row>
    <row r="71" spans="1:16" ht="14.4" customHeight="1" x14ac:dyDescent="0.3">
      <c r="A71" s="352" t="s">
        <v>1330</v>
      </c>
      <c r="B71" s="353" t="s">
        <v>1331</v>
      </c>
      <c r="C71" s="353" t="s">
        <v>1462</v>
      </c>
      <c r="D71" s="353" t="s">
        <v>1463</v>
      </c>
      <c r="E71" s="356">
        <v>243</v>
      </c>
      <c r="F71" s="356">
        <v>25272</v>
      </c>
      <c r="G71" s="353">
        <v>1</v>
      </c>
      <c r="H71" s="353">
        <v>104</v>
      </c>
      <c r="I71" s="356">
        <v>331</v>
      </c>
      <c r="J71" s="356">
        <v>34424</v>
      </c>
      <c r="K71" s="353">
        <v>1.3621399176954732</v>
      </c>
      <c r="L71" s="353">
        <v>104</v>
      </c>
      <c r="M71" s="356">
        <v>10</v>
      </c>
      <c r="N71" s="356">
        <v>1050</v>
      </c>
      <c r="O71" s="395">
        <v>4.1547958214624883E-2</v>
      </c>
      <c r="P71" s="357">
        <v>105</v>
      </c>
    </row>
    <row r="72" spans="1:16" ht="14.4" customHeight="1" x14ac:dyDescent="0.3">
      <c r="A72" s="352" t="s">
        <v>1330</v>
      </c>
      <c r="B72" s="353" t="s">
        <v>1331</v>
      </c>
      <c r="C72" s="353" t="s">
        <v>1464</v>
      </c>
      <c r="D72" s="353" t="s">
        <v>1465</v>
      </c>
      <c r="E72" s="356">
        <v>324</v>
      </c>
      <c r="F72" s="356">
        <v>210276</v>
      </c>
      <c r="G72" s="353">
        <v>1</v>
      </c>
      <c r="H72" s="353">
        <v>649</v>
      </c>
      <c r="I72" s="356">
        <v>287</v>
      </c>
      <c r="J72" s="356">
        <v>186263</v>
      </c>
      <c r="K72" s="353">
        <v>0.88580246913580252</v>
      </c>
      <c r="L72" s="353">
        <v>649</v>
      </c>
      <c r="M72" s="356">
        <v>328</v>
      </c>
      <c r="N72" s="356">
        <v>213200</v>
      </c>
      <c r="O72" s="395">
        <v>1.0139055336795451</v>
      </c>
      <c r="P72" s="357">
        <v>650</v>
      </c>
    </row>
    <row r="73" spans="1:16" ht="14.4" customHeight="1" x14ac:dyDescent="0.3">
      <c r="A73" s="352" t="s">
        <v>1330</v>
      </c>
      <c r="B73" s="353" t="s">
        <v>1331</v>
      </c>
      <c r="C73" s="353" t="s">
        <v>1466</v>
      </c>
      <c r="D73" s="353" t="s">
        <v>1467</v>
      </c>
      <c r="E73" s="356">
        <v>90</v>
      </c>
      <c r="F73" s="356">
        <v>72540</v>
      </c>
      <c r="G73" s="353">
        <v>1</v>
      </c>
      <c r="H73" s="353">
        <v>806</v>
      </c>
      <c r="I73" s="356">
        <v>89</v>
      </c>
      <c r="J73" s="356">
        <v>71823</v>
      </c>
      <c r="K73" s="353">
        <v>0.99011579818031425</v>
      </c>
      <c r="L73" s="353">
        <v>807</v>
      </c>
      <c r="M73" s="356">
        <v>134</v>
      </c>
      <c r="N73" s="356">
        <v>108406</v>
      </c>
      <c r="O73" s="395">
        <v>1.4944306589467879</v>
      </c>
      <c r="P73" s="357">
        <v>809</v>
      </c>
    </row>
    <row r="74" spans="1:16" ht="14.4" customHeight="1" x14ac:dyDescent="0.3">
      <c r="A74" s="352" t="s">
        <v>1330</v>
      </c>
      <c r="B74" s="353" t="s">
        <v>1331</v>
      </c>
      <c r="C74" s="353" t="s">
        <v>1468</v>
      </c>
      <c r="D74" s="353" t="s">
        <v>1469</v>
      </c>
      <c r="E74" s="356">
        <v>285</v>
      </c>
      <c r="F74" s="356">
        <v>394725</v>
      </c>
      <c r="G74" s="353">
        <v>1</v>
      </c>
      <c r="H74" s="353">
        <v>1385</v>
      </c>
      <c r="I74" s="356">
        <v>167</v>
      </c>
      <c r="J74" s="356">
        <v>231295</v>
      </c>
      <c r="K74" s="353">
        <v>0.5859649122807018</v>
      </c>
      <c r="L74" s="353">
        <v>1385</v>
      </c>
      <c r="M74" s="356">
        <v>147</v>
      </c>
      <c r="N74" s="356">
        <v>203595</v>
      </c>
      <c r="O74" s="395">
        <v>0.51578947368421058</v>
      </c>
      <c r="P74" s="357">
        <v>1385</v>
      </c>
    </row>
    <row r="75" spans="1:16" ht="14.4" customHeight="1" x14ac:dyDescent="0.3">
      <c r="A75" s="352" t="s">
        <v>1330</v>
      </c>
      <c r="B75" s="353" t="s">
        <v>1331</v>
      </c>
      <c r="C75" s="353" t="s">
        <v>1470</v>
      </c>
      <c r="D75" s="353" t="s">
        <v>1471</v>
      </c>
      <c r="E75" s="356">
        <v>2</v>
      </c>
      <c r="F75" s="356">
        <v>3274</v>
      </c>
      <c r="G75" s="353">
        <v>1</v>
      </c>
      <c r="H75" s="353">
        <v>1637</v>
      </c>
      <c r="I75" s="356"/>
      <c r="J75" s="356"/>
      <c r="K75" s="353"/>
      <c r="L75" s="353"/>
      <c r="M75" s="356"/>
      <c r="N75" s="356"/>
      <c r="O75" s="395"/>
      <c r="P75" s="357"/>
    </row>
    <row r="76" spans="1:16" ht="14.4" customHeight="1" x14ac:dyDescent="0.3">
      <c r="A76" s="352" t="s">
        <v>1330</v>
      </c>
      <c r="B76" s="353" t="s">
        <v>1331</v>
      </c>
      <c r="C76" s="353" t="s">
        <v>1472</v>
      </c>
      <c r="D76" s="353" t="s">
        <v>1473</v>
      </c>
      <c r="E76" s="356">
        <v>3</v>
      </c>
      <c r="F76" s="356">
        <v>4821</v>
      </c>
      <c r="G76" s="353">
        <v>1</v>
      </c>
      <c r="H76" s="353">
        <v>1607</v>
      </c>
      <c r="I76" s="356"/>
      <c r="J76" s="356"/>
      <c r="K76" s="353"/>
      <c r="L76" s="353"/>
      <c r="M76" s="356"/>
      <c r="N76" s="356"/>
      <c r="O76" s="395"/>
      <c r="P76" s="357"/>
    </row>
    <row r="77" spans="1:16" ht="14.4" customHeight="1" x14ac:dyDescent="0.3">
      <c r="A77" s="352" t="s">
        <v>1330</v>
      </c>
      <c r="B77" s="353" t="s">
        <v>1331</v>
      </c>
      <c r="C77" s="353" t="s">
        <v>1474</v>
      </c>
      <c r="D77" s="353" t="s">
        <v>1475</v>
      </c>
      <c r="E77" s="356"/>
      <c r="F77" s="356"/>
      <c r="G77" s="353"/>
      <c r="H77" s="353"/>
      <c r="I77" s="356">
        <v>2</v>
      </c>
      <c r="J77" s="356">
        <v>396</v>
      </c>
      <c r="K77" s="353"/>
      <c r="L77" s="353">
        <v>198</v>
      </c>
      <c r="M77" s="356">
        <v>7</v>
      </c>
      <c r="N77" s="356">
        <v>1393</v>
      </c>
      <c r="O77" s="395"/>
      <c r="P77" s="357">
        <v>199</v>
      </c>
    </row>
    <row r="78" spans="1:16" ht="14.4" customHeight="1" x14ac:dyDescent="0.3">
      <c r="A78" s="352" t="s">
        <v>1330</v>
      </c>
      <c r="B78" s="353" t="s">
        <v>1331</v>
      </c>
      <c r="C78" s="353" t="s">
        <v>1476</v>
      </c>
      <c r="D78" s="353" t="s">
        <v>1477</v>
      </c>
      <c r="E78" s="356">
        <v>2</v>
      </c>
      <c r="F78" s="356">
        <v>610</v>
      </c>
      <c r="G78" s="353">
        <v>1</v>
      </c>
      <c r="H78" s="353">
        <v>305</v>
      </c>
      <c r="I78" s="356">
        <v>1</v>
      </c>
      <c r="J78" s="356">
        <v>307</v>
      </c>
      <c r="K78" s="353">
        <v>0.50327868852459012</v>
      </c>
      <c r="L78" s="353">
        <v>307</v>
      </c>
      <c r="M78" s="356">
        <v>1</v>
      </c>
      <c r="N78" s="356">
        <v>310</v>
      </c>
      <c r="O78" s="395">
        <v>0.50819672131147542</v>
      </c>
      <c r="P78" s="357">
        <v>310</v>
      </c>
    </row>
    <row r="79" spans="1:16" ht="14.4" customHeight="1" x14ac:dyDescent="0.3">
      <c r="A79" s="352" t="s">
        <v>1330</v>
      </c>
      <c r="B79" s="353" t="s">
        <v>1331</v>
      </c>
      <c r="C79" s="353" t="s">
        <v>1478</v>
      </c>
      <c r="D79" s="353" t="s">
        <v>1479</v>
      </c>
      <c r="E79" s="356">
        <v>61</v>
      </c>
      <c r="F79" s="356">
        <v>14945</v>
      </c>
      <c r="G79" s="353">
        <v>1</v>
      </c>
      <c r="H79" s="353">
        <v>245</v>
      </c>
      <c r="I79" s="356">
        <v>68</v>
      </c>
      <c r="J79" s="356">
        <v>16728</v>
      </c>
      <c r="K79" s="353">
        <v>1.1193041150886585</v>
      </c>
      <c r="L79" s="353">
        <v>246</v>
      </c>
      <c r="M79" s="356">
        <v>67</v>
      </c>
      <c r="N79" s="356">
        <v>16616</v>
      </c>
      <c r="O79" s="395">
        <v>1.1118099698895951</v>
      </c>
      <c r="P79" s="357">
        <v>248</v>
      </c>
    </row>
    <row r="80" spans="1:16" ht="14.4" customHeight="1" x14ac:dyDescent="0.3">
      <c r="A80" s="352" t="s">
        <v>1330</v>
      </c>
      <c r="B80" s="353" t="s">
        <v>1331</v>
      </c>
      <c r="C80" s="353" t="s">
        <v>1480</v>
      </c>
      <c r="D80" s="353" t="s">
        <v>1481</v>
      </c>
      <c r="E80" s="356">
        <v>5</v>
      </c>
      <c r="F80" s="356">
        <v>1560</v>
      </c>
      <c r="G80" s="353">
        <v>1</v>
      </c>
      <c r="H80" s="353">
        <v>312</v>
      </c>
      <c r="I80" s="356">
        <v>6</v>
      </c>
      <c r="J80" s="356">
        <v>1890</v>
      </c>
      <c r="K80" s="353">
        <v>1.2115384615384615</v>
      </c>
      <c r="L80" s="353">
        <v>315</v>
      </c>
      <c r="M80" s="356">
        <v>4</v>
      </c>
      <c r="N80" s="356">
        <v>1272</v>
      </c>
      <c r="O80" s="395">
        <v>0.81538461538461537</v>
      </c>
      <c r="P80" s="357">
        <v>318</v>
      </c>
    </row>
    <row r="81" spans="1:16" ht="14.4" customHeight="1" x14ac:dyDescent="0.3">
      <c r="A81" s="352" t="s">
        <v>1330</v>
      </c>
      <c r="B81" s="353" t="s">
        <v>1331</v>
      </c>
      <c r="C81" s="353" t="s">
        <v>1482</v>
      </c>
      <c r="D81" s="353" t="s">
        <v>1483</v>
      </c>
      <c r="E81" s="356">
        <v>48</v>
      </c>
      <c r="F81" s="356">
        <v>13968</v>
      </c>
      <c r="G81" s="353">
        <v>1</v>
      </c>
      <c r="H81" s="353">
        <v>291</v>
      </c>
      <c r="I81" s="356">
        <v>32</v>
      </c>
      <c r="J81" s="356">
        <v>9312</v>
      </c>
      <c r="K81" s="353">
        <v>0.66666666666666663</v>
      </c>
      <c r="L81" s="353">
        <v>291</v>
      </c>
      <c r="M81" s="356">
        <v>9</v>
      </c>
      <c r="N81" s="356">
        <v>2628</v>
      </c>
      <c r="O81" s="395">
        <v>0.18814432989690721</v>
      </c>
      <c r="P81" s="357">
        <v>292</v>
      </c>
    </row>
    <row r="82" spans="1:16" ht="14.4" customHeight="1" x14ac:dyDescent="0.3">
      <c r="A82" s="352" t="s">
        <v>1330</v>
      </c>
      <c r="B82" s="353" t="s">
        <v>1331</v>
      </c>
      <c r="C82" s="353" t="s">
        <v>1484</v>
      </c>
      <c r="D82" s="353" t="s">
        <v>1485</v>
      </c>
      <c r="E82" s="356">
        <v>24</v>
      </c>
      <c r="F82" s="356">
        <v>4512</v>
      </c>
      <c r="G82" s="353">
        <v>1</v>
      </c>
      <c r="H82" s="353">
        <v>188</v>
      </c>
      <c r="I82" s="356">
        <v>3</v>
      </c>
      <c r="J82" s="356">
        <v>570</v>
      </c>
      <c r="K82" s="353">
        <v>0.12632978723404256</v>
      </c>
      <c r="L82" s="353">
        <v>190</v>
      </c>
      <c r="M82" s="356"/>
      <c r="N82" s="356"/>
      <c r="O82" s="395"/>
      <c r="P82" s="357"/>
    </row>
    <row r="83" spans="1:16" ht="14.4" customHeight="1" x14ac:dyDescent="0.3">
      <c r="A83" s="352" t="s">
        <v>1330</v>
      </c>
      <c r="B83" s="353" t="s">
        <v>1331</v>
      </c>
      <c r="C83" s="353" t="s">
        <v>1486</v>
      </c>
      <c r="D83" s="353" t="s">
        <v>1487</v>
      </c>
      <c r="E83" s="356">
        <v>14</v>
      </c>
      <c r="F83" s="356">
        <v>5894</v>
      </c>
      <c r="G83" s="353">
        <v>1</v>
      </c>
      <c r="H83" s="353">
        <v>421</v>
      </c>
      <c r="I83" s="356">
        <v>68</v>
      </c>
      <c r="J83" s="356">
        <v>28696</v>
      </c>
      <c r="K83" s="353">
        <v>4.8686800135731252</v>
      </c>
      <c r="L83" s="353">
        <v>422</v>
      </c>
      <c r="M83" s="356">
        <v>67</v>
      </c>
      <c r="N83" s="356">
        <v>28274</v>
      </c>
      <c r="O83" s="395">
        <v>4.7970817780794031</v>
      </c>
      <c r="P83" s="357">
        <v>422</v>
      </c>
    </row>
    <row r="84" spans="1:16" ht="14.4" customHeight="1" x14ac:dyDescent="0.3">
      <c r="A84" s="352" t="s">
        <v>1330</v>
      </c>
      <c r="B84" s="353" t="s">
        <v>1331</v>
      </c>
      <c r="C84" s="353" t="s">
        <v>1488</v>
      </c>
      <c r="D84" s="353" t="s">
        <v>1381</v>
      </c>
      <c r="E84" s="356"/>
      <c r="F84" s="356"/>
      <c r="G84" s="353"/>
      <c r="H84" s="353"/>
      <c r="I84" s="356">
        <v>29</v>
      </c>
      <c r="J84" s="356">
        <v>70267</v>
      </c>
      <c r="K84" s="353"/>
      <c r="L84" s="353">
        <v>2423</v>
      </c>
      <c r="M84" s="356">
        <v>36</v>
      </c>
      <c r="N84" s="356">
        <v>87264</v>
      </c>
      <c r="O84" s="395"/>
      <c r="P84" s="357">
        <v>2424</v>
      </c>
    </row>
    <row r="85" spans="1:16" ht="14.4" customHeight="1" thickBot="1" x14ac:dyDescent="0.35">
      <c r="A85" s="358" t="s">
        <v>1330</v>
      </c>
      <c r="B85" s="359" t="s">
        <v>1331</v>
      </c>
      <c r="C85" s="359" t="s">
        <v>1489</v>
      </c>
      <c r="D85" s="359" t="s">
        <v>1471</v>
      </c>
      <c r="E85" s="362"/>
      <c r="F85" s="362"/>
      <c r="G85" s="359"/>
      <c r="H85" s="359"/>
      <c r="I85" s="362"/>
      <c r="J85" s="362"/>
      <c r="K85" s="359"/>
      <c r="L85" s="359"/>
      <c r="M85" s="362">
        <v>2</v>
      </c>
      <c r="N85" s="362">
        <v>2976</v>
      </c>
      <c r="O85" s="378"/>
      <c r="P85" s="363">
        <v>1488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7" t="s">
        <v>151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19" ht="14.4" customHeight="1" thickBot="1" x14ac:dyDescent="0.35">
      <c r="A2" s="312" t="s">
        <v>188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5" t="s">
        <v>153</v>
      </c>
      <c r="B3" s="226">
        <f>SUBTOTAL(9,B6:B1048576)</f>
        <v>11910450</v>
      </c>
      <c r="C3" s="227">
        <f t="shared" ref="C3:R3" si="0">SUBTOTAL(9,C6:C1048576)</f>
        <v>26</v>
      </c>
      <c r="D3" s="227">
        <f t="shared" si="0"/>
        <v>13870342</v>
      </c>
      <c r="E3" s="227">
        <f t="shared" si="0"/>
        <v>99.629292265507829</v>
      </c>
      <c r="F3" s="227">
        <f t="shared" si="0"/>
        <v>12704158</v>
      </c>
      <c r="G3" s="228">
        <f>IF(B3&lt;&gt;0,F3/B3,"")</f>
        <v>1.0666396315840292</v>
      </c>
      <c r="H3" s="226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9" t="str">
        <f>IF(H3&lt;&gt;0,L3/H3,"")</f>
        <v/>
      </c>
      <c r="N3" s="230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9" t="str">
        <f>IF(N3&lt;&gt;0,R3/N3,"")</f>
        <v/>
      </c>
    </row>
    <row r="4" spans="1:19" ht="14.4" customHeight="1" x14ac:dyDescent="0.3">
      <c r="A4" s="297" t="s">
        <v>129</v>
      </c>
      <c r="B4" s="298" t="s">
        <v>121</v>
      </c>
      <c r="C4" s="299"/>
      <c r="D4" s="299"/>
      <c r="E4" s="299"/>
      <c r="F4" s="299"/>
      <c r="G4" s="300"/>
      <c r="H4" s="298" t="s">
        <v>122</v>
      </c>
      <c r="I4" s="299"/>
      <c r="J4" s="299"/>
      <c r="K4" s="299"/>
      <c r="L4" s="299"/>
      <c r="M4" s="300"/>
      <c r="N4" s="298" t="s">
        <v>123</v>
      </c>
      <c r="O4" s="299"/>
      <c r="P4" s="299"/>
      <c r="Q4" s="299"/>
      <c r="R4" s="299"/>
      <c r="S4" s="300"/>
    </row>
    <row r="5" spans="1:19" ht="14.4" customHeight="1" thickBot="1" x14ac:dyDescent="0.35">
      <c r="A5" s="417"/>
      <c r="B5" s="418">
        <v>2011</v>
      </c>
      <c r="C5" s="419"/>
      <c r="D5" s="419">
        <v>2012</v>
      </c>
      <c r="E5" s="419"/>
      <c r="F5" s="419">
        <v>2013</v>
      </c>
      <c r="G5" s="420" t="s">
        <v>5</v>
      </c>
      <c r="H5" s="418">
        <v>2011</v>
      </c>
      <c r="I5" s="419"/>
      <c r="J5" s="419">
        <v>2012</v>
      </c>
      <c r="K5" s="419"/>
      <c r="L5" s="419">
        <v>2013</v>
      </c>
      <c r="M5" s="420" t="s">
        <v>5</v>
      </c>
      <c r="N5" s="418">
        <v>2011</v>
      </c>
      <c r="O5" s="419"/>
      <c r="P5" s="419">
        <v>2012</v>
      </c>
      <c r="Q5" s="419"/>
      <c r="R5" s="419">
        <v>2013</v>
      </c>
      <c r="S5" s="420" t="s">
        <v>5</v>
      </c>
    </row>
    <row r="6" spans="1:19" ht="14.4" customHeight="1" x14ac:dyDescent="0.3">
      <c r="A6" s="436" t="s">
        <v>1490</v>
      </c>
      <c r="B6" s="433">
        <v>119474</v>
      </c>
      <c r="C6" s="347">
        <v>1</v>
      </c>
      <c r="D6" s="433">
        <v>173932</v>
      </c>
      <c r="E6" s="347">
        <v>1.4558146542343942</v>
      </c>
      <c r="F6" s="433">
        <v>203110</v>
      </c>
      <c r="G6" s="376">
        <v>1.7000351540921037</v>
      </c>
      <c r="H6" s="433"/>
      <c r="I6" s="347"/>
      <c r="J6" s="433"/>
      <c r="K6" s="347"/>
      <c r="L6" s="433"/>
      <c r="M6" s="376"/>
      <c r="N6" s="433"/>
      <c r="O6" s="347"/>
      <c r="P6" s="433"/>
      <c r="Q6" s="347"/>
      <c r="R6" s="433"/>
      <c r="S6" s="377"/>
    </row>
    <row r="7" spans="1:19" ht="14.4" customHeight="1" x14ac:dyDescent="0.3">
      <c r="A7" s="437" t="s">
        <v>1491</v>
      </c>
      <c r="B7" s="434">
        <v>168239</v>
      </c>
      <c r="C7" s="353">
        <v>1</v>
      </c>
      <c r="D7" s="434">
        <v>255873</v>
      </c>
      <c r="E7" s="353">
        <v>1.5208899244527132</v>
      </c>
      <c r="F7" s="434">
        <v>191980</v>
      </c>
      <c r="G7" s="395">
        <v>1.1411147236966459</v>
      </c>
      <c r="H7" s="434"/>
      <c r="I7" s="353"/>
      <c r="J7" s="434"/>
      <c r="K7" s="353"/>
      <c r="L7" s="434"/>
      <c r="M7" s="395"/>
      <c r="N7" s="434"/>
      <c r="O7" s="353"/>
      <c r="P7" s="434"/>
      <c r="Q7" s="353"/>
      <c r="R7" s="434"/>
      <c r="S7" s="396"/>
    </row>
    <row r="8" spans="1:19" ht="14.4" customHeight="1" x14ac:dyDescent="0.3">
      <c r="A8" s="437" t="s">
        <v>1492</v>
      </c>
      <c r="B8" s="434">
        <v>2107268</v>
      </c>
      <c r="C8" s="353">
        <v>1</v>
      </c>
      <c r="D8" s="434">
        <v>2305367</v>
      </c>
      <c r="E8" s="353">
        <v>1.0940075016561728</v>
      </c>
      <c r="F8" s="434">
        <v>2219184</v>
      </c>
      <c r="G8" s="395">
        <v>1.0531095238004848</v>
      </c>
      <c r="H8" s="434"/>
      <c r="I8" s="353"/>
      <c r="J8" s="434"/>
      <c r="K8" s="353"/>
      <c r="L8" s="434"/>
      <c r="M8" s="395"/>
      <c r="N8" s="434"/>
      <c r="O8" s="353"/>
      <c r="P8" s="434"/>
      <c r="Q8" s="353"/>
      <c r="R8" s="434"/>
      <c r="S8" s="396"/>
    </row>
    <row r="9" spans="1:19" ht="14.4" customHeight="1" x14ac:dyDescent="0.3">
      <c r="A9" s="437" t="s">
        <v>1493</v>
      </c>
      <c r="B9" s="434">
        <v>31647</v>
      </c>
      <c r="C9" s="353">
        <v>1</v>
      </c>
      <c r="D9" s="434">
        <v>32816</v>
      </c>
      <c r="E9" s="353">
        <v>1.0369387303693873</v>
      </c>
      <c r="F9" s="434">
        <v>43097</v>
      </c>
      <c r="G9" s="395">
        <v>1.3618036464751793</v>
      </c>
      <c r="H9" s="434"/>
      <c r="I9" s="353"/>
      <c r="J9" s="434"/>
      <c r="K9" s="353"/>
      <c r="L9" s="434"/>
      <c r="M9" s="395"/>
      <c r="N9" s="434"/>
      <c r="O9" s="353"/>
      <c r="P9" s="434"/>
      <c r="Q9" s="353"/>
      <c r="R9" s="434"/>
      <c r="S9" s="396"/>
    </row>
    <row r="10" spans="1:19" ht="14.4" customHeight="1" x14ac:dyDescent="0.3">
      <c r="A10" s="437" t="s">
        <v>1494</v>
      </c>
      <c r="B10" s="434">
        <v>237768</v>
      </c>
      <c r="C10" s="353">
        <v>1</v>
      </c>
      <c r="D10" s="434">
        <v>212287</v>
      </c>
      <c r="E10" s="353">
        <v>0.89283250900037014</v>
      </c>
      <c r="F10" s="434">
        <v>195123</v>
      </c>
      <c r="G10" s="395">
        <v>0.82064449379226811</v>
      </c>
      <c r="H10" s="434"/>
      <c r="I10" s="353"/>
      <c r="J10" s="434"/>
      <c r="K10" s="353"/>
      <c r="L10" s="434"/>
      <c r="M10" s="395"/>
      <c r="N10" s="434"/>
      <c r="O10" s="353"/>
      <c r="P10" s="434"/>
      <c r="Q10" s="353"/>
      <c r="R10" s="434"/>
      <c r="S10" s="396"/>
    </row>
    <row r="11" spans="1:19" ht="14.4" customHeight="1" x14ac:dyDescent="0.3">
      <c r="A11" s="437" t="s">
        <v>1495</v>
      </c>
      <c r="B11" s="434"/>
      <c r="C11" s="353"/>
      <c r="D11" s="434">
        <v>5041</v>
      </c>
      <c r="E11" s="353"/>
      <c r="F11" s="434"/>
      <c r="G11" s="395"/>
      <c r="H11" s="434"/>
      <c r="I11" s="353"/>
      <c r="J11" s="434"/>
      <c r="K11" s="353"/>
      <c r="L11" s="434"/>
      <c r="M11" s="395"/>
      <c r="N11" s="434"/>
      <c r="O11" s="353"/>
      <c r="P11" s="434"/>
      <c r="Q11" s="353"/>
      <c r="R11" s="434"/>
      <c r="S11" s="396"/>
    </row>
    <row r="12" spans="1:19" ht="14.4" customHeight="1" x14ac:dyDescent="0.3">
      <c r="A12" s="437" t="s">
        <v>1496</v>
      </c>
      <c r="B12" s="434">
        <v>49112</v>
      </c>
      <c r="C12" s="353">
        <v>1</v>
      </c>
      <c r="D12" s="434">
        <v>547092</v>
      </c>
      <c r="E12" s="353">
        <v>11.139680729760547</v>
      </c>
      <c r="F12" s="434">
        <v>598390</v>
      </c>
      <c r="G12" s="395">
        <v>12.184191236357712</v>
      </c>
      <c r="H12" s="434"/>
      <c r="I12" s="353"/>
      <c r="J12" s="434"/>
      <c r="K12" s="353"/>
      <c r="L12" s="434"/>
      <c r="M12" s="395"/>
      <c r="N12" s="434"/>
      <c r="O12" s="353"/>
      <c r="P12" s="434"/>
      <c r="Q12" s="353"/>
      <c r="R12" s="434"/>
      <c r="S12" s="396"/>
    </row>
    <row r="13" spans="1:19" ht="14.4" customHeight="1" x14ac:dyDescent="0.3">
      <c r="A13" s="437" t="s">
        <v>1497</v>
      </c>
      <c r="B13" s="434">
        <v>20731</v>
      </c>
      <c r="C13" s="353">
        <v>1</v>
      </c>
      <c r="D13" s="434">
        <v>61779</v>
      </c>
      <c r="E13" s="353">
        <v>2.9800299069027063</v>
      </c>
      <c r="F13" s="434">
        <v>34838</v>
      </c>
      <c r="G13" s="395">
        <v>1.6804785104432975</v>
      </c>
      <c r="H13" s="434"/>
      <c r="I13" s="353"/>
      <c r="J13" s="434"/>
      <c r="K13" s="353"/>
      <c r="L13" s="434"/>
      <c r="M13" s="395"/>
      <c r="N13" s="434"/>
      <c r="O13" s="353"/>
      <c r="P13" s="434"/>
      <c r="Q13" s="353"/>
      <c r="R13" s="434"/>
      <c r="S13" s="396"/>
    </row>
    <row r="14" spans="1:19" ht="14.4" customHeight="1" x14ac:dyDescent="0.3">
      <c r="A14" s="437" t="s">
        <v>1498</v>
      </c>
      <c r="B14" s="434">
        <v>41471</v>
      </c>
      <c r="C14" s="353">
        <v>1</v>
      </c>
      <c r="D14" s="434">
        <v>86592</v>
      </c>
      <c r="E14" s="353">
        <v>2.0880133105061369</v>
      </c>
      <c r="F14" s="434">
        <v>23073</v>
      </c>
      <c r="G14" s="395">
        <v>0.55636468857756027</v>
      </c>
      <c r="H14" s="434"/>
      <c r="I14" s="353"/>
      <c r="J14" s="434"/>
      <c r="K14" s="353"/>
      <c r="L14" s="434"/>
      <c r="M14" s="395"/>
      <c r="N14" s="434"/>
      <c r="O14" s="353"/>
      <c r="P14" s="434"/>
      <c r="Q14" s="353"/>
      <c r="R14" s="434"/>
      <c r="S14" s="396"/>
    </row>
    <row r="15" spans="1:19" ht="14.4" customHeight="1" x14ac:dyDescent="0.3">
      <c r="A15" s="437" t="s">
        <v>1499</v>
      </c>
      <c r="B15" s="434">
        <v>1254791</v>
      </c>
      <c r="C15" s="353">
        <v>1</v>
      </c>
      <c r="D15" s="434">
        <v>1330118</v>
      </c>
      <c r="E15" s="353">
        <v>1.0600315112237815</v>
      </c>
      <c r="F15" s="434">
        <v>1114974</v>
      </c>
      <c r="G15" s="395">
        <v>0.88857347558278632</v>
      </c>
      <c r="H15" s="434"/>
      <c r="I15" s="353"/>
      <c r="J15" s="434"/>
      <c r="K15" s="353"/>
      <c r="L15" s="434"/>
      <c r="M15" s="395"/>
      <c r="N15" s="434"/>
      <c r="O15" s="353"/>
      <c r="P15" s="434"/>
      <c r="Q15" s="353"/>
      <c r="R15" s="434"/>
      <c r="S15" s="396"/>
    </row>
    <row r="16" spans="1:19" ht="14.4" customHeight="1" x14ac:dyDescent="0.3">
      <c r="A16" s="437" t="s">
        <v>1500</v>
      </c>
      <c r="B16" s="434">
        <v>8146</v>
      </c>
      <c r="C16" s="353">
        <v>1</v>
      </c>
      <c r="D16" s="434">
        <v>7902</v>
      </c>
      <c r="E16" s="353">
        <v>0.97004664866191992</v>
      </c>
      <c r="F16" s="434">
        <v>2478</v>
      </c>
      <c r="G16" s="395">
        <v>0.30419837957279644</v>
      </c>
      <c r="H16" s="434"/>
      <c r="I16" s="353"/>
      <c r="J16" s="434"/>
      <c r="K16" s="353"/>
      <c r="L16" s="434"/>
      <c r="M16" s="395"/>
      <c r="N16" s="434"/>
      <c r="O16" s="353"/>
      <c r="P16" s="434"/>
      <c r="Q16" s="353"/>
      <c r="R16" s="434"/>
      <c r="S16" s="396"/>
    </row>
    <row r="17" spans="1:19" ht="14.4" customHeight="1" x14ac:dyDescent="0.3">
      <c r="A17" s="437" t="s">
        <v>1501</v>
      </c>
      <c r="B17" s="434">
        <v>3292</v>
      </c>
      <c r="C17" s="353">
        <v>1</v>
      </c>
      <c r="D17" s="434">
        <v>6960</v>
      </c>
      <c r="E17" s="353">
        <v>2.1142162818955041</v>
      </c>
      <c r="F17" s="434">
        <v>2168</v>
      </c>
      <c r="G17" s="395">
        <v>0.65856622114216279</v>
      </c>
      <c r="H17" s="434"/>
      <c r="I17" s="353"/>
      <c r="J17" s="434"/>
      <c r="K17" s="353"/>
      <c r="L17" s="434"/>
      <c r="M17" s="395"/>
      <c r="N17" s="434"/>
      <c r="O17" s="353"/>
      <c r="P17" s="434"/>
      <c r="Q17" s="353"/>
      <c r="R17" s="434"/>
      <c r="S17" s="396"/>
    </row>
    <row r="18" spans="1:19" ht="14.4" customHeight="1" x14ac:dyDescent="0.3">
      <c r="A18" s="437" t="s">
        <v>1502</v>
      </c>
      <c r="B18" s="434">
        <v>14160</v>
      </c>
      <c r="C18" s="353">
        <v>1</v>
      </c>
      <c r="D18" s="434">
        <v>7792</v>
      </c>
      <c r="E18" s="353">
        <v>0.55028248587570616</v>
      </c>
      <c r="F18" s="434">
        <v>11090</v>
      </c>
      <c r="G18" s="395">
        <v>0.78319209039548021</v>
      </c>
      <c r="H18" s="434"/>
      <c r="I18" s="353"/>
      <c r="J18" s="434"/>
      <c r="K18" s="353"/>
      <c r="L18" s="434"/>
      <c r="M18" s="395"/>
      <c r="N18" s="434"/>
      <c r="O18" s="353"/>
      <c r="P18" s="434"/>
      <c r="Q18" s="353"/>
      <c r="R18" s="434"/>
      <c r="S18" s="396"/>
    </row>
    <row r="19" spans="1:19" ht="14.4" customHeight="1" x14ac:dyDescent="0.3">
      <c r="A19" s="437" t="s">
        <v>1503</v>
      </c>
      <c r="B19" s="434">
        <v>44507</v>
      </c>
      <c r="C19" s="353">
        <v>1</v>
      </c>
      <c r="D19" s="434">
        <v>17307</v>
      </c>
      <c r="E19" s="353">
        <v>0.38886017929763855</v>
      </c>
      <c r="F19" s="434">
        <v>29642</v>
      </c>
      <c r="G19" s="395">
        <v>0.66600759431100731</v>
      </c>
      <c r="H19" s="434"/>
      <c r="I19" s="353"/>
      <c r="J19" s="434"/>
      <c r="K19" s="353"/>
      <c r="L19" s="434"/>
      <c r="M19" s="395"/>
      <c r="N19" s="434"/>
      <c r="O19" s="353"/>
      <c r="P19" s="434"/>
      <c r="Q19" s="353"/>
      <c r="R19" s="434"/>
      <c r="S19" s="396"/>
    </row>
    <row r="20" spans="1:19" ht="14.4" customHeight="1" x14ac:dyDescent="0.3">
      <c r="A20" s="437" t="s">
        <v>1504</v>
      </c>
      <c r="B20" s="434">
        <v>1666497</v>
      </c>
      <c r="C20" s="353">
        <v>1</v>
      </c>
      <c r="D20" s="434">
        <v>1782376</v>
      </c>
      <c r="E20" s="353">
        <v>1.0695344786099226</v>
      </c>
      <c r="F20" s="434">
        <v>1725731</v>
      </c>
      <c r="G20" s="395">
        <v>1.0355440183810711</v>
      </c>
      <c r="H20" s="434"/>
      <c r="I20" s="353"/>
      <c r="J20" s="434"/>
      <c r="K20" s="353"/>
      <c r="L20" s="434"/>
      <c r="M20" s="395"/>
      <c r="N20" s="434"/>
      <c r="O20" s="353"/>
      <c r="P20" s="434"/>
      <c r="Q20" s="353"/>
      <c r="R20" s="434"/>
      <c r="S20" s="396"/>
    </row>
    <row r="21" spans="1:19" ht="14.4" customHeight="1" x14ac:dyDescent="0.3">
      <c r="A21" s="437" t="s">
        <v>1505</v>
      </c>
      <c r="B21" s="434">
        <v>452852</v>
      </c>
      <c r="C21" s="353">
        <v>1</v>
      </c>
      <c r="D21" s="434">
        <v>575504</v>
      </c>
      <c r="E21" s="353">
        <v>1.2708434543736142</v>
      </c>
      <c r="F21" s="434">
        <v>669205</v>
      </c>
      <c r="G21" s="395">
        <v>1.4777565297271515</v>
      </c>
      <c r="H21" s="434"/>
      <c r="I21" s="353"/>
      <c r="J21" s="434"/>
      <c r="K21" s="353"/>
      <c r="L21" s="434"/>
      <c r="M21" s="395"/>
      <c r="N21" s="434"/>
      <c r="O21" s="353"/>
      <c r="P21" s="434"/>
      <c r="Q21" s="353"/>
      <c r="R21" s="434"/>
      <c r="S21" s="396"/>
    </row>
    <row r="22" spans="1:19" ht="14.4" customHeight="1" x14ac:dyDescent="0.3">
      <c r="A22" s="437" t="s">
        <v>1506</v>
      </c>
      <c r="B22" s="434"/>
      <c r="C22" s="353"/>
      <c r="D22" s="434">
        <v>1641</v>
      </c>
      <c r="E22" s="353"/>
      <c r="F22" s="434"/>
      <c r="G22" s="395"/>
      <c r="H22" s="434"/>
      <c r="I22" s="353"/>
      <c r="J22" s="434"/>
      <c r="K22" s="353"/>
      <c r="L22" s="434"/>
      <c r="M22" s="395"/>
      <c r="N22" s="434"/>
      <c r="O22" s="353"/>
      <c r="P22" s="434"/>
      <c r="Q22" s="353"/>
      <c r="R22" s="434"/>
      <c r="S22" s="396"/>
    </row>
    <row r="23" spans="1:19" ht="14.4" customHeight="1" x14ac:dyDescent="0.3">
      <c r="A23" s="437" t="s">
        <v>1507</v>
      </c>
      <c r="B23" s="434">
        <v>8763</v>
      </c>
      <c r="C23" s="353">
        <v>1</v>
      </c>
      <c r="D23" s="434">
        <v>10229</v>
      </c>
      <c r="E23" s="353">
        <v>1.167294305603104</v>
      </c>
      <c r="F23" s="434"/>
      <c r="G23" s="395"/>
      <c r="H23" s="434"/>
      <c r="I23" s="353"/>
      <c r="J23" s="434"/>
      <c r="K23" s="353"/>
      <c r="L23" s="434"/>
      <c r="M23" s="395"/>
      <c r="N23" s="434"/>
      <c r="O23" s="353"/>
      <c r="P23" s="434"/>
      <c r="Q23" s="353"/>
      <c r="R23" s="434"/>
      <c r="S23" s="396"/>
    </row>
    <row r="24" spans="1:19" ht="14.4" customHeight="1" x14ac:dyDescent="0.3">
      <c r="A24" s="437" t="s">
        <v>1508</v>
      </c>
      <c r="B24" s="434">
        <v>664801</v>
      </c>
      <c r="C24" s="353">
        <v>1</v>
      </c>
      <c r="D24" s="434">
        <v>638901</v>
      </c>
      <c r="E24" s="353">
        <v>0.96104097316339776</v>
      </c>
      <c r="F24" s="434">
        <v>601084</v>
      </c>
      <c r="G24" s="395">
        <v>0.90415628135336745</v>
      </c>
      <c r="H24" s="434"/>
      <c r="I24" s="353"/>
      <c r="J24" s="434"/>
      <c r="K24" s="353"/>
      <c r="L24" s="434"/>
      <c r="M24" s="395"/>
      <c r="N24" s="434"/>
      <c r="O24" s="353"/>
      <c r="P24" s="434"/>
      <c r="Q24" s="353"/>
      <c r="R24" s="434"/>
      <c r="S24" s="396"/>
    </row>
    <row r="25" spans="1:19" ht="14.4" customHeight="1" x14ac:dyDescent="0.3">
      <c r="A25" s="437" t="s">
        <v>1509</v>
      </c>
      <c r="B25" s="434">
        <v>7178</v>
      </c>
      <c r="C25" s="353">
        <v>1</v>
      </c>
      <c r="D25" s="434">
        <v>3364</v>
      </c>
      <c r="E25" s="353">
        <v>0.46865422123154082</v>
      </c>
      <c r="F25" s="434">
        <v>8610</v>
      </c>
      <c r="G25" s="395">
        <v>1.1994984675397047</v>
      </c>
      <c r="H25" s="434"/>
      <c r="I25" s="353"/>
      <c r="J25" s="434"/>
      <c r="K25" s="353"/>
      <c r="L25" s="434"/>
      <c r="M25" s="395"/>
      <c r="N25" s="434"/>
      <c r="O25" s="353"/>
      <c r="P25" s="434"/>
      <c r="Q25" s="353"/>
      <c r="R25" s="434"/>
      <c r="S25" s="396"/>
    </row>
    <row r="26" spans="1:19" ht="14.4" customHeight="1" x14ac:dyDescent="0.3">
      <c r="A26" s="437" t="s">
        <v>1510</v>
      </c>
      <c r="B26" s="434">
        <v>8110</v>
      </c>
      <c r="C26" s="353">
        <v>1</v>
      </c>
      <c r="D26" s="434"/>
      <c r="E26" s="353"/>
      <c r="F26" s="434"/>
      <c r="G26" s="395"/>
      <c r="H26" s="434"/>
      <c r="I26" s="353"/>
      <c r="J26" s="434"/>
      <c r="K26" s="353"/>
      <c r="L26" s="434"/>
      <c r="M26" s="395"/>
      <c r="N26" s="434"/>
      <c r="O26" s="353"/>
      <c r="P26" s="434"/>
      <c r="Q26" s="353"/>
      <c r="R26" s="434"/>
      <c r="S26" s="396"/>
    </row>
    <row r="27" spans="1:19" ht="14.4" customHeight="1" x14ac:dyDescent="0.3">
      <c r="A27" s="437" t="s">
        <v>1511</v>
      </c>
      <c r="B27" s="434">
        <v>1330</v>
      </c>
      <c r="C27" s="353">
        <v>1</v>
      </c>
      <c r="D27" s="434">
        <v>5889</v>
      </c>
      <c r="E27" s="353">
        <v>4.4278195488721801</v>
      </c>
      <c r="F27" s="434"/>
      <c r="G27" s="395"/>
      <c r="H27" s="434"/>
      <c r="I27" s="353"/>
      <c r="J27" s="434"/>
      <c r="K27" s="353"/>
      <c r="L27" s="434"/>
      <c r="M27" s="395"/>
      <c r="N27" s="434"/>
      <c r="O27" s="353"/>
      <c r="P27" s="434"/>
      <c r="Q27" s="353"/>
      <c r="R27" s="434"/>
      <c r="S27" s="396"/>
    </row>
    <row r="28" spans="1:19" ht="14.4" customHeight="1" x14ac:dyDescent="0.3">
      <c r="A28" s="437" t="s">
        <v>1512</v>
      </c>
      <c r="B28" s="434">
        <v>110</v>
      </c>
      <c r="C28" s="353">
        <v>1</v>
      </c>
      <c r="D28" s="434">
        <v>6406</v>
      </c>
      <c r="E28" s="353">
        <v>58.236363636363635</v>
      </c>
      <c r="F28" s="434">
        <v>2480</v>
      </c>
      <c r="G28" s="395">
        <v>22.545454545454547</v>
      </c>
      <c r="H28" s="434"/>
      <c r="I28" s="353"/>
      <c r="J28" s="434"/>
      <c r="K28" s="353"/>
      <c r="L28" s="434"/>
      <c r="M28" s="395"/>
      <c r="N28" s="434"/>
      <c r="O28" s="353"/>
      <c r="P28" s="434"/>
      <c r="Q28" s="353"/>
      <c r="R28" s="434"/>
      <c r="S28" s="396"/>
    </row>
    <row r="29" spans="1:19" ht="14.4" customHeight="1" x14ac:dyDescent="0.3">
      <c r="A29" s="437" t="s">
        <v>1513</v>
      </c>
      <c r="B29" s="434"/>
      <c r="C29" s="353"/>
      <c r="D29" s="434">
        <v>2665</v>
      </c>
      <c r="E29" s="353"/>
      <c r="F29" s="434"/>
      <c r="G29" s="395"/>
      <c r="H29" s="434"/>
      <c r="I29" s="353"/>
      <c r="J29" s="434"/>
      <c r="K29" s="353"/>
      <c r="L29" s="434"/>
      <c r="M29" s="395"/>
      <c r="N29" s="434"/>
      <c r="O29" s="353"/>
      <c r="P29" s="434"/>
      <c r="Q29" s="353"/>
      <c r="R29" s="434"/>
      <c r="S29" s="396"/>
    </row>
    <row r="30" spans="1:19" ht="14.4" customHeight="1" x14ac:dyDescent="0.3">
      <c r="A30" s="437" t="s">
        <v>1514</v>
      </c>
      <c r="B30" s="434">
        <v>27417</v>
      </c>
      <c r="C30" s="353">
        <v>1</v>
      </c>
      <c r="D30" s="434">
        <v>4865</v>
      </c>
      <c r="E30" s="353">
        <v>0.17744465112886165</v>
      </c>
      <c r="F30" s="434">
        <v>9611</v>
      </c>
      <c r="G30" s="395">
        <v>0.3505489294962979</v>
      </c>
      <c r="H30" s="434"/>
      <c r="I30" s="353"/>
      <c r="J30" s="434"/>
      <c r="K30" s="353"/>
      <c r="L30" s="434"/>
      <c r="M30" s="395"/>
      <c r="N30" s="434"/>
      <c r="O30" s="353"/>
      <c r="P30" s="434"/>
      <c r="Q30" s="353"/>
      <c r="R30" s="434"/>
      <c r="S30" s="396"/>
    </row>
    <row r="31" spans="1:19" ht="14.4" customHeight="1" x14ac:dyDescent="0.3">
      <c r="A31" s="437" t="s">
        <v>1515</v>
      </c>
      <c r="B31" s="434">
        <v>11802</v>
      </c>
      <c r="C31" s="353">
        <v>1</v>
      </c>
      <c r="D31" s="434">
        <v>4171</v>
      </c>
      <c r="E31" s="353">
        <v>0.3534146754787324</v>
      </c>
      <c r="F31" s="434">
        <v>3758</v>
      </c>
      <c r="G31" s="395">
        <v>0.31842060667683442</v>
      </c>
      <c r="H31" s="434"/>
      <c r="I31" s="353"/>
      <c r="J31" s="434"/>
      <c r="K31" s="353"/>
      <c r="L31" s="434"/>
      <c r="M31" s="395"/>
      <c r="N31" s="434"/>
      <c r="O31" s="353"/>
      <c r="P31" s="434"/>
      <c r="Q31" s="353"/>
      <c r="R31" s="434"/>
      <c r="S31" s="396"/>
    </row>
    <row r="32" spans="1:19" ht="14.4" customHeight="1" x14ac:dyDescent="0.3">
      <c r="A32" s="437" t="s">
        <v>1516</v>
      </c>
      <c r="B32" s="434">
        <v>4931441</v>
      </c>
      <c r="C32" s="353">
        <v>1</v>
      </c>
      <c r="D32" s="434">
        <v>5734018</v>
      </c>
      <c r="E32" s="353">
        <v>1.1627469536794621</v>
      </c>
      <c r="F32" s="434">
        <v>4930620</v>
      </c>
      <c r="G32" s="395">
        <v>0.99983351722143687</v>
      </c>
      <c r="H32" s="434"/>
      <c r="I32" s="353"/>
      <c r="J32" s="434"/>
      <c r="K32" s="353"/>
      <c r="L32" s="434"/>
      <c r="M32" s="395"/>
      <c r="N32" s="434"/>
      <c r="O32" s="353"/>
      <c r="P32" s="434"/>
      <c r="Q32" s="353"/>
      <c r="R32" s="434"/>
      <c r="S32" s="396"/>
    </row>
    <row r="33" spans="1:19" ht="14.4" customHeight="1" x14ac:dyDescent="0.3">
      <c r="A33" s="437" t="s">
        <v>1517</v>
      </c>
      <c r="B33" s="434">
        <v>11359</v>
      </c>
      <c r="C33" s="353">
        <v>1</v>
      </c>
      <c r="D33" s="434">
        <v>9769</v>
      </c>
      <c r="E33" s="353">
        <v>0.86002288933885029</v>
      </c>
      <c r="F33" s="434">
        <v>507</v>
      </c>
      <c r="G33" s="395">
        <v>4.4634210757989262E-2</v>
      </c>
      <c r="H33" s="434"/>
      <c r="I33" s="353"/>
      <c r="J33" s="434"/>
      <c r="K33" s="353"/>
      <c r="L33" s="434"/>
      <c r="M33" s="395"/>
      <c r="N33" s="434"/>
      <c r="O33" s="353"/>
      <c r="P33" s="434"/>
      <c r="Q33" s="353"/>
      <c r="R33" s="434"/>
      <c r="S33" s="396"/>
    </row>
    <row r="34" spans="1:19" ht="14.4" customHeight="1" thickBot="1" x14ac:dyDescent="0.35">
      <c r="A34" s="438" t="s">
        <v>1518</v>
      </c>
      <c r="B34" s="435">
        <v>18184</v>
      </c>
      <c r="C34" s="359">
        <v>1</v>
      </c>
      <c r="D34" s="435">
        <v>39686</v>
      </c>
      <c r="E34" s="359">
        <v>2.1824681038275409</v>
      </c>
      <c r="F34" s="435">
        <v>83405</v>
      </c>
      <c r="G34" s="378">
        <v>4.5867245930488343</v>
      </c>
      <c r="H34" s="435"/>
      <c r="I34" s="359"/>
      <c r="J34" s="435"/>
      <c r="K34" s="359"/>
      <c r="L34" s="435"/>
      <c r="M34" s="378"/>
      <c r="N34" s="435"/>
      <c r="O34" s="359"/>
      <c r="P34" s="435"/>
      <c r="Q34" s="359"/>
      <c r="R34" s="435"/>
      <c r="S34" s="37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5" t="s">
        <v>152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ht="14.4" customHeight="1" thickBot="1" x14ac:dyDescent="0.4">
      <c r="A2" s="312" t="s">
        <v>188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25193</v>
      </c>
      <c r="G3" s="165">
        <f t="shared" si="0"/>
        <v>11910450</v>
      </c>
      <c r="H3" s="165"/>
      <c r="I3" s="165"/>
      <c r="J3" s="165">
        <f t="shared" si="0"/>
        <v>28781</v>
      </c>
      <c r="K3" s="165">
        <f t="shared" si="0"/>
        <v>13870342</v>
      </c>
      <c r="L3" s="165"/>
      <c r="M3" s="165"/>
      <c r="N3" s="165">
        <f t="shared" si="0"/>
        <v>25991</v>
      </c>
      <c r="O3" s="165">
        <f t="shared" si="0"/>
        <v>12704158</v>
      </c>
      <c r="P3" s="108">
        <f>IF(G3=0,0,O3/G3)</f>
        <v>1.0666396315840292</v>
      </c>
      <c r="Q3" s="166">
        <f>IF(N3=0,0,O3/N3)</f>
        <v>488.79065830479783</v>
      </c>
    </row>
    <row r="4" spans="1:17" ht="14.4" customHeight="1" x14ac:dyDescent="0.3">
      <c r="A4" s="303" t="s">
        <v>90</v>
      </c>
      <c r="B4" s="302" t="s">
        <v>116</v>
      </c>
      <c r="C4" s="303" t="s">
        <v>117</v>
      </c>
      <c r="D4" s="304" t="s">
        <v>118</v>
      </c>
      <c r="E4" s="305" t="s">
        <v>91</v>
      </c>
      <c r="F4" s="309">
        <v>2011</v>
      </c>
      <c r="G4" s="310"/>
      <c r="H4" s="168"/>
      <c r="I4" s="168"/>
      <c r="J4" s="309">
        <v>2012</v>
      </c>
      <c r="K4" s="310"/>
      <c r="L4" s="168"/>
      <c r="M4" s="168"/>
      <c r="N4" s="309">
        <v>2013</v>
      </c>
      <c r="O4" s="310"/>
      <c r="P4" s="311" t="s">
        <v>5</v>
      </c>
      <c r="Q4" s="301" t="s">
        <v>119</v>
      </c>
    </row>
    <row r="5" spans="1:17" ht="14.4" customHeight="1" thickBot="1" x14ac:dyDescent="0.35">
      <c r="A5" s="425"/>
      <c r="B5" s="424"/>
      <c r="C5" s="425"/>
      <c r="D5" s="426"/>
      <c r="E5" s="427"/>
      <c r="F5" s="439" t="s">
        <v>93</v>
      </c>
      <c r="G5" s="440" t="s">
        <v>17</v>
      </c>
      <c r="H5" s="441"/>
      <c r="I5" s="441"/>
      <c r="J5" s="439" t="s">
        <v>93</v>
      </c>
      <c r="K5" s="440" t="s">
        <v>17</v>
      </c>
      <c r="L5" s="441"/>
      <c r="M5" s="441"/>
      <c r="N5" s="439" t="s">
        <v>93</v>
      </c>
      <c r="O5" s="440" t="s">
        <v>17</v>
      </c>
      <c r="P5" s="442"/>
      <c r="Q5" s="432"/>
    </row>
    <row r="6" spans="1:17" ht="14.4" customHeight="1" x14ac:dyDescent="0.3">
      <c r="A6" s="346" t="s">
        <v>1519</v>
      </c>
      <c r="B6" s="347" t="s">
        <v>1330</v>
      </c>
      <c r="C6" s="347" t="s">
        <v>1331</v>
      </c>
      <c r="D6" s="347" t="s">
        <v>1334</v>
      </c>
      <c r="E6" s="347" t="s">
        <v>1335</v>
      </c>
      <c r="F6" s="350"/>
      <c r="G6" s="350"/>
      <c r="H6" s="350"/>
      <c r="I6" s="350"/>
      <c r="J6" s="350"/>
      <c r="K6" s="350"/>
      <c r="L6" s="350"/>
      <c r="M6" s="350"/>
      <c r="N6" s="350">
        <v>1</v>
      </c>
      <c r="O6" s="350">
        <v>1245</v>
      </c>
      <c r="P6" s="376"/>
      <c r="Q6" s="351">
        <v>1245</v>
      </c>
    </row>
    <row r="7" spans="1:17" ht="14.4" customHeight="1" x14ac:dyDescent="0.3">
      <c r="A7" s="352" t="s">
        <v>1519</v>
      </c>
      <c r="B7" s="353" t="s">
        <v>1330</v>
      </c>
      <c r="C7" s="353" t="s">
        <v>1331</v>
      </c>
      <c r="D7" s="353" t="s">
        <v>1336</v>
      </c>
      <c r="E7" s="353" t="s">
        <v>1337</v>
      </c>
      <c r="F7" s="356"/>
      <c r="G7" s="356"/>
      <c r="H7" s="356"/>
      <c r="I7" s="356"/>
      <c r="J7" s="356"/>
      <c r="K7" s="356"/>
      <c r="L7" s="356"/>
      <c r="M7" s="356"/>
      <c r="N7" s="356">
        <v>8</v>
      </c>
      <c r="O7" s="356">
        <v>3976</v>
      </c>
      <c r="P7" s="395"/>
      <c r="Q7" s="357">
        <v>497</v>
      </c>
    </row>
    <row r="8" spans="1:17" ht="14.4" customHeight="1" x14ac:dyDescent="0.3">
      <c r="A8" s="352" t="s">
        <v>1519</v>
      </c>
      <c r="B8" s="353" t="s">
        <v>1330</v>
      </c>
      <c r="C8" s="353" t="s">
        <v>1331</v>
      </c>
      <c r="D8" s="353" t="s">
        <v>1338</v>
      </c>
      <c r="E8" s="353" t="s">
        <v>1339</v>
      </c>
      <c r="F8" s="356"/>
      <c r="G8" s="356"/>
      <c r="H8" s="356"/>
      <c r="I8" s="356"/>
      <c r="J8" s="356"/>
      <c r="K8" s="356"/>
      <c r="L8" s="356"/>
      <c r="M8" s="356"/>
      <c r="N8" s="356">
        <v>21</v>
      </c>
      <c r="O8" s="356">
        <v>21042</v>
      </c>
      <c r="P8" s="395"/>
      <c r="Q8" s="357">
        <v>1002</v>
      </c>
    </row>
    <row r="9" spans="1:17" ht="14.4" customHeight="1" x14ac:dyDescent="0.3">
      <c r="A9" s="352" t="s">
        <v>1519</v>
      </c>
      <c r="B9" s="353" t="s">
        <v>1330</v>
      </c>
      <c r="C9" s="353" t="s">
        <v>1331</v>
      </c>
      <c r="D9" s="353" t="s">
        <v>1342</v>
      </c>
      <c r="E9" s="353" t="s">
        <v>1343</v>
      </c>
      <c r="F9" s="356"/>
      <c r="G9" s="356"/>
      <c r="H9" s="356"/>
      <c r="I9" s="356"/>
      <c r="J9" s="356"/>
      <c r="K9" s="356"/>
      <c r="L9" s="356"/>
      <c r="M9" s="356"/>
      <c r="N9" s="356">
        <v>21</v>
      </c>
      <c r="O9" s="356">
        <v>8904</v>
      </c>
      <c r="P9" s="395"/>
      <c r="Q9" s="357">
        <v>424</v>
      </c>
    </row>
    <row r="10" spans="1:17" ht="14.4" customHeight="1" x14ac:dyDescent="0.3">
      <c r="A10" s="352" t="s">
        <v>1519</v>
      </c>
      <c r="B10" s="353" t="s">
        <v>1330</v>
      </c>
      <c r="C10" s="353" t="s">
        <v>1331</v>
      </c>
      <c r="D10" s="353" t="s">
        <v>1344</v>
      </c>
      <c r="E10" s="353" t="s">
        <v>1345</v>
      </c>
      <c r="F10" s="356"/>
      <c r="G10" s="356"/>
      <c r="H10" s="356"/>
      <c r="I10" s="356"/>
      <c r="J10" s="356"/>
      <c r="K10" s="356"/>
      <c r="L10" s="356"/>
      <c r="M10" s="356"/>
      <c r="N10" s="356">
        <v>1</v>
      </c>
      <c r="O10" s="356">
        <v>217</v>
      </c>
      <c r="P10" s="395"/>
      <c r="Q10" s="357">
        <v>217</v>
      </c>
    </row>
    <row r="11" spans="1:17" ht="14.4" customHeight="1" x14ac:dyDescent="0.3">
      <c r="A11" s="352" t="s">
        <v>1519</v>
      </c>
      <c r="B11" s="353" t="s">
        <v>1330</v>
      </c>
      <c r="C11" s="353" t="s">
        <v>1331</v>
      </c>
      <c r="D11" s="353" t="s">
        <v>1346</v>
      </c>
      <c r="E11" s="353" t="s">
        <v>1347</v>
      </c>
      <c r="F11" s="356"/>
      <c r="G11" s="356"/>
      <c r="H11" s="356"/>
      <c r="I11" s="356"/>
      <c r="J11" s="356">
        <v>3</v>
      </c>
      <c r="K11" s="356">
        <v>48</v>
      </c>
      <c r="L11" s="356"/>
      <c r="M11" s="356">
        <v>16</v>
      </c>
      <c r="N11" s="356">
        <v>1</v>
      </c>
      <c r="O11" s="356">
        <v>16</v>
      </c>
      <c r="P11" s="395"/>
      <c r="Q11" s="357">
        <v>16</v>
      </c>
    </row>
    <row r="12" spans="1:17" ht="14.4" customHeight="1" x14ac:dyDescent="0.3">
      <c r="A12" s="352" t="s">
        <v>1519</v>
      </c>
      <c r="B12" s="353" t="s">
        <v>1330</v>
      </c>
      <c r="C12" s="353" t="s">
        <v>1331</v>
      </c>
      <c r="D12" s="353" t="s">
        <v>1348</v>
      </c>
      <c r="E12" s="353" t="s">
        <v>1349</v>
      </c>
      <c r="F12" s="356"/>
      <c r="G12" s="356"/>
      <c r="H12" s="356"/>
      <c r="I12" s="356"/>
      <c r="J12" s="356"/>
      <c r="K12" s="356"/>
      <c r="L12" s="356"/>
      <c r="M12" s="356"/>
      <c r="N12" s="356">
        <v>8</v>
      </c>
      <c r="O12" s="356">
        <v>2784</v>
      </c>
      <c r="P12" s="395"/>
      <c r="Q12" s="357">
        <v>348</v>
      </c>
    </row>
    <row r="13" spans="1:17" ht="14.4" customHeight="1" x14ac:dyDescent="0.3">
      <c r="A13" s="352" t="s">
        <v>1519</v>
      </c>
      <c r="B13" s="353" t="s">
        <v>1330</v>
      </c>
      <c r="C13" s="353" t="s">
        <v>1331</v>
      </c>
      <c r="D13" s="353" t="s">
        <v>1350</v>
      </c>
      <c r="E13" s="353" t="s">
        <v>1351</v>
      </c>
      <c r="F13" s="356"/>
      <c r="G13" s="356"/>
      <c r="H13" s="356"/>
      <c r="I13" s="356"/>
      <c r="J13" s="356"/>
      <c r="K13" s="356"/>
      <c r="L13" s="356"/>
      <c r="M13" s="356"/>
      <c r="N13" s="356">
        <v>3</v>
      </c>
      <c r="O13" s="356">
        <v>69</v>
      </c>
      <c r="P13" s="395"/>
      <c r="Q13" s="357">
        <v>23</v>
      </c>
    </row>
    <row r="14" spans="1:17" ht="14.4" customHeight="1" x14ac:dyDescent="0.3">
      <c r="A14" s="352" t="s">
        <v>1519</v>
      </c>
      <c r="B14" s="353" t="s">
        <v>1330</v>
      </c>
      <c r="C14" s="353" t="s">
        <v>1331</v>
      </c>
      <c r="D14" s="353" t="s">
        <v>1352</v>
      </c>
      <c r="E14" s="353" t="s">
        <v>1353</v>
      </c>
      <c r="F14" s="356">
        <v>4</v>
      </c>
      <c r="G14" s="356">
        <v>664</v>
      </c>
      <c r="H14" s="356">
        <v>1</v>
      </c>
      <c r="I14" s="356">
        <v>166</v>
      </c>
      <c r="J14" s="356">
        <v>15</v>
      </c>
      <c r="K14" s="356">
        <v>2490</v>
      </c>
      <c r="L14" s="356">
        <v>3.75</v>
      </c>
      <c r="M14" s="356">
        <v>166</v>
      </c>
      <c r="N14" s="356">
        <v>9</v>
      </c>
      <c r="O14" s="356">
        <v>1494</v>
      </c>
      <c r="P14" s="395">
        <v>2.25</v>
      </c>
      <c r="Q14" s="357">
        <v>166</v>
      </c>
    </row>
    <row r="15" spans="1:17" ht="14.4" customHeight="1" x14ac:dyDescent="0.3">
      <c r="A15" s="352" t="s">
        <v>1519</v>
      </c>
      <c r="B15" s="353" t="s">
        <v>1330</v>
      </c>
      <c r="C15" s="353" t="s">
        <v>1331</v>
      </c>
      <c r="D15" s="353" t="s">
        <v>1354</v>
      </c>
      <c r="E15" s="353" t="s">
        <v>1355</v>
      </c>
      <c r="F15" s="356">
        <v>1</v>
      </c>
      <c r="G15" s="356">
        <v>323</v>
      </c>
      <c r="H15" s="356">
        <v>1</v>
      </c>
      <c r="I15" s="356">
        <v>323</v>
      </c>
      <c r="J15" s="356">
        <v>2</v>
      </c>
      <c r="K15" s="356">
        <v>648</v>
      </c>
      <c r="L15" s="356">
        <v>2.0061919504643964</v>
      </c>
      <c r="M15" s="356">
        <v>324</v>
      </c>
      <c r="N15" s="356">
        <v>1</v>
      </c>
      <c r="O15" s="356">
        <v>324</v>
      </c>
      <c r="P15" s="395">
        <v>1.0030959752321982</v>
      </c>
      <c r="Q15" s="357">
        <v>324</v>
      </c>
    </row>
    <row r="16" spans="1:17" ht="14.4" customHeight="1" x14ac:dyDescent="0.3">
      <c r="A16" s="352" t="s">
        <v>1519</v>
      </c>
      <c r="B16" s="353" t="s">
        <v>1330</v>
      </c>
      <c r="C16" s="353" t="s">
        <v>1331</v>
      </c>
      <c r="D16" s="353" t="s">
        <v>1356</v>
      </c>
      <c r="E16" s="353" t="s">
        <v>1357</v>
      </c>
      <c r="F16" s="356">
        <v>4</v>
      </c>
      <c r="G16" s="356">
        <v>688</v>
      </c>
      <c r="H16" s="356">
        <v>1</v>
      </c>
      <c r="I16" s="356">
        <v>172</v>
      </c>
      <c r="J16" s="356">
        <v>15</v>
      </c>
      <c r="K16" s="356">
        <v>2580</v>
      </c>
      <c r="L16" s="356">
        <v>3.75</v>
      </c>
      <c r="M16" s="356">
        <v>172</v>
      </c>
      <c r="N16" s="356">
        <v>9</v>
      </c>
      <c r="O16" s="356">
        <v>1548</v>
      </c>
      <c r="P16" s="395">
        <v>2.25</v>
      </c>
      <c r="Q16" s="357">
        <v>172</v>
      </c>
    </row>
    <row r="17" spans="1:17" ht="14.4" customHeight="1" x14ac:dyDescent="0.3">
      <c r="A17" s="352" t="s">
        <v>1519</v>
      </c>
      <c r="B17" s="353" t="s">
        <v>1330</v>
      </c>
      <c r="C17" s="353" t="s">
        <v>1331</v>
      </c>
      <c r="D17" s="353" t="s">
        <v>1358</v>
      </c>
      <c r="E17" s="353" t="s">
        <v>1359</v>
      </c>
      <c r="F17" s="356">
        <v>3</v>
      </c>
      <c r="G17" s="356">
        <v>441</v>
      </c>
      <c r="H17" s="356">
        <v>1</v>
      </c>
      <c r="I17" s="356">
        <v>147</v>
      </c>
      <c r="J17" s="356">
        <v>3</v>
      </c>
      <c r="K17" s="356">
        <v>441</v>
      </c>
      <c r="L17" s="356">
        <v>1</v>
      </c>
      <c r="M17" s="356">
        <v>147</v>
      </c>
      <c r="N17" s="356"/>
      <c r="O17" s="356"/>
      <c r="P17" s="395"/>
      <c r="Q17" s="357"/>
    </row>
    <row r="18" spans="1:17" ht="14.4" customHeight="1" x14ac:dyDescent="0.3">
      <c r="A18" s="352" t="s">
        <v>1519</v>
      </c>
      <c r="B18" s="353" t="s">
        <v>1330</v>
      </c>
      <c r="C18" s="353" t="s">
        <v>1331</v>
      </c>
      <c r="D18" s="353" t="s">
        <v>1360</v>
      </c>
      <c r="E18" s="353" t="s">
        <v>1361</v>
      </c>
      <c r="F18" s="356">
        <v>11</v>
      </c>
      <c r="G18" s="356">
        <v>3828</v>
      </c>
      <c r="H18" s="356">
        <v>1</v>
      </c>
      <c r="I18" s="356">
        <v>348</v>
      </c>
      <c r="J18" s="356">
        <v>18</v>
      </c>
      <c r="K18" s="356">
        <v>6282</v>
      </c>
      <c r="L18" s="356">
        <v>1.6410658307210031</v>
      </c>
      <c r="M18" s="356">
        <v>349</v>
      </c>
      <c r="N18" s="356">
        <v>11</v>
      </c>
      <c r="O18" s="356">
        <v>3839</v>
      </c>
      <c r="P18" s="395">
        <v>1.0028735632183907</v>
      </c>
      <c r="Q18" s="357">
        <v>349</v>
      </c>
    </row>
    <row r="19" spans="1:17" ht="14.4" customHeight="1" x14ac:dyDescent="0.3">
      <c r="A19" s="352" t="s">
        <v>1519</v>
      </c>
      <c r="B19" s="353" t="s">
        <v>1330</v>
      </c>
      <c r="C19" s="353" t="s">
        <v>1331</v>
      </c>
      <c r="D19" s="353" t="s">
        <v>1362</v>
      </c>
      <c r="E19" s="353" t="s">
        <v>1363</v>
      </c>
      <c r="F19" s="356">
        <v>4</v>
      </c>
      <c r="G19" s="356">
        <v>676</v>
      </c>
      <c r="H19" s="356">
        <v>1</v>
      </c>
      <c r="I19" s="356">
        <v>169</v>
      </c>
      <c r="J19" s="356">
        <v>16</v>
      </c>
      <c r="K19" s="356">
        <v>2704</v>
      </c>
      <c r="L19" s="356">
        <v>4</v>
      </c>
      <c r="M19" s="356">
        <v>169</v>
      </c>
      <c r="N19" s="356">
        <v>9</v>
      </c>
      <c r="O19" s="356">
        <v>1521</v>
      </c>
      <c r="P19" s="395">
        <v>2.25</v>
      </c>
      <c r="Q19" s="357">
        <v>169</v>
      </c>
    </row>
    <row r="20" spans="1:17" ht="14.4" customHeight="1" x14ac:dyDescent="0.3">
      <c r="A20" s="352" t="s">
        <v>1519</v>
      </c>
      <c r="B20" s="353" t="s">
        <v>1330</v>
      </c>
      <c r="C20" s="353" t="s">
        <v>1331</v>
      </c>
      <c r="D20" s="353" t="s">
        <v>1364</v>
      </c>
      <c r="E20" s="353" t="s">
        <v>1365</v>
      </c>
      <c r="F20" s="356">
        <v>1</v>
      </c>
      <c r="G20" s="356">
        <v>1034</v>
      </c>
      <c r="H20" s="356">
        <v>1</v>
      </c>
      <c r="I20" s="356">
        <v>1034</v>
      </c>
      <c r="J20" s="356"/>
      <c r="K20" s="356"/>
      <c r="L20" s="356"/>
      <c r="M20" s="356"/>
      <c r="N20" s="356"/>
      <c r="O20" s="356"/>
      <c r="P20" s="395"/>
      <c r="Q20" s="357"/>
    </row>
    <row r="21" spans="1:17" ht="14.4" customHeight="1" x14ac:dyDescent="0.3">
      <c r="A21" s="352" t="s">
        <v>1519</v>
      </c>
      <c r="B21" s="353" t="s">
        <v>1330</v>
      </c>
      <c r="C21" s="353" t="s">
        <v>1331</v>
      </c>
      <c r="D21" s="353" t="s">
        <v>1368</v>
      </c>
      <c r="E21" s="353" t="s">
        <v>1369</v>
      </c>
      <c r="F21" s="356"/>
      <c r="G21" s="356"/>
      <c r="H21" s="356"/>
      <c r="I21" s="356"/>
      <c r="J21" s="356">
        <v>1</v>
      </c>
      <c r="K21" s="356">
        <v>4990</v>
      </c>
      <c r="L21" s="356"/>
      <c r="M21" s="356">
        <v>4990</v>
      </c>
      <c r="N21" s="356">
        <v>1</v>
      </c>
      <c r="O21" s="356">
        <v>4993</v>
      </c>
      <c r="P21" s="395"/>
      <c r="Q21" s="357">
        <v>4993</v>
      </c>
    </row>
    <row r="22" spans="1:17" ht="14.4" customHeight="1" x14ac:dyDescent="0.3">
      <c r="A22" s="352" t="s">
        <v>1519</v>
      </c>
      <c r="B22" s="353" t="s">
        <v>1330</v>
      </c>
      <c r="C22" s="353" t="s">
        <v>1331</v>
      </c>
      <c r="D22" s="353" t="s">
        <v>1370</v>
      </c>
      <c r="E22" s="353" t="s">
        <v>1371</v>
      </c>
      <c r="F22" s="356">
        <v>1</v>
      </c>
      <c r="G22" s="356">
        <v>3346</v>
      </c>
      <c r="H22" s="356">
        <v>1</v>
      </c>
      <c r="I22" s="356">
        <v>3346</v>
      </c>
      <c r="J22" s="356"/>
      <c r="K22" s="356"/>
      <c r="L22" s="356"/>
      <c r="M22" s="356"/>
      <c r="N22" s="356"/>
      <c r="O22" s="356"/>
      <c r="P22" s="395"/>
      <c r="Q22" s="357"/>
    </row>
    <row r="23" spans="1:17" ht="14.4" customHeight="1" x14ac:dyDescent="0.3">
      <c r="A23" s="352" t="s">
        <v>1519</v>
      </c>
      <c r="B23" s="353" t="s">
        <v>1330</v>
      </c>
      <c r="C23" s="353" t="s">
        <v>1331</v>
      </c>
      <c r="D23" s="353" t="s">
        <v>1372</v>
      </c>
      <c r="E23" s="353" t="s">
        <v>1373</v>
      </c>
      <c r="F23" s="356">
        <v>2</v>
      </c>
      <c r="G23" s="356">
        <v>370</v>
      </c>
      <c r="H23" s="356">
        <v>1</v>
      </c>
      <c r="I23" s="356">
        <v>185</v>
      </c>
      <c r="J23" s="356">
        <v>4</v>
      </c>
      <c r="K23" s="356">
        <v>740</v>
      </c>
      <c r="L23" s="356">
        <v>2</v>
      </c>
      <c r="M23" s="356">
        <v>185</v>
      </c>
      <c r="N23" s="356">
        <v>2</v>
      </c>
      <c r="O23" s="356">
        <v>370</v>
      </c>
      <c r="P23" s="395">
        <v>1</v>
      </c>
      <c r="Q23" s="357">
        <v>185</v>
      </c>
    </row>
    <row r="24" spans="1:17" ht="14.4" customHeight="1" x14ac:dyDescent="0.3">
      <c r="A24" s="352" t="s">
        <v>1519</v>
      </c>
      <c r="B24" s="353" t="s">
        <v>1330</v>
      </c>
      <c r="C24" s="353" t="s">
        <v>1331</v>
      </c>
      <c r="D24" s="353" t="s">
        <v>1374</v>
      </c>
      <c r="E24" s="353" t="s">
        <v>1375</v>
      </c>
      <c r="F24" s="356">
        <v>2</v>
      </c>
      <c r="G24" s="356">
        <v>376</v>
      </c>
      <c r="H24" s="356">
        <v>1</v>
      </c>
      <c r="I24" s="356">
        <v>188</v>
      </c>
      <c r="J24" s="356">
        <v>4</v>
      </c>
      <c r="K24" s="356">
        <v>752</v>
      </c>
      <c r="L24" s="356">
        <v>2</v>
      </c>
      <c r="M24" s="356">
        <v>188</v>
      </c>
      <c r="N24" s="356">
        <v>2</v>
      </c>
      <c r="O24" s="356">
        <v>376</v>
      </c>
      <c r="P24" s="395">
        <v>1</v>
      </c>
      <c r="Q24" s="357">
        <v>188</v>
      </c>
    </row>
    <row r="25" spans="1:17" ht="14.4" customHeight="1" x14ac:dyDescent="0.3">
      <c r="A25" s="352" t="s">
        <v>1519</v>
      </c>
      <c r="B25" s="353" t="s">
        <v>1330</v>
      </c>
      <c r="C25" s="353" t="s">
        <v>1331</v>
      </c>
      <c r="D25" s="353" t="s">
        <v>1376</v>
      </c>
      <c r="E25" s="353" t="s">
        <v>1377</v>
      </c>
      <c r="F25" s="356">
        <v>1</v>
      </c>
      <c r="G25" s="356">
        <v>292</v>
      </c>
      <c r="H25" s="356">
        <v>1</v>
      </c>
      <c r="I25" s="356">
        <v>292</v>
      </c>
      <c r="J25" s="356">
        <v>4</v>
      </c>
      <c r="K25" s="356">
        <v>1172</v>
      </c>
      <c r="L25" s="356">
        <v>4.0136986301369859</v>
      </c>
      <c r="M25" s="356">
        <v>293</v>
      </c>
      <c r="N25" s="356">
        <v>2</v>
      </c>
      <c r="O25" s="356">
        <v>586</v>
      </c>
      <c r="P25" s="395">
        <v>2.006849315068493</v>
      </c>
      <c r="Q25" s="357">
        <v>293</v>
      </c>
    </row>
    <row r="26" spans="1:17" ht="14.4" customHeight="1" x14ac:dyDescent="0.3">
      <c r="A26" s="352" t="s">
        <v>1519</v>
      </c>
      <c r="B26" s="353" t="s">
        <v>1330</v>
      </c>
      <c r="C26" s="353" t="s">
        <v>1331</v>
      </c>
      <c r="D26" s="353" t="s">
        <v>1378</v>
      </c>
      <c r="E26" s="353" t="s">
        <v>1379</v>
      </c>
      <c r="F26" s="356">
        <v>1</v>
      </c>
      <c r="G26" s="356">
        <v>823</v>
      </c>
      <c r="H26" s="356">
        <v>1</v>
      </c>
      <c r="I26" s="356">
        <v>823</v>
      </c>
      <c r="J26" s="356">
        <v>1</v>
      </c>
      <c r="K26" s="356">
        <v>825</v>
      </c>
      <c r="L26" s="356">
        <v>1.0024301336573511</v>
      </c>
      <c r="M26" s="356">
        <v>825</v>
      </c>
      <c r="N26" s="356"/>
      <c r="O26" s="356"/>
      <c r="P26" s="395"/>
      <c r="Q26" s="357"/>
    </row>
    <row r="27" spans="1:17" ht="14.4" customHeight="1" x14ac:dyDescent="0.3">
      <c r="A27" s="352" t="s">
        <v>1519</v>
      </c>
      <c r="B27" s="353" t="s">
        <v>1330</v>
      </c>
      <c r="C27" s="353" t="s">
        <v>1331</v>
      </c>
      <c r="D27" s="353" t="s">
        <v>1380</v>
      </c>
      <c r="E27" s="353" t="s">
        <v>1381</v>
      </c>
      <c r="F27" s="356">
        <v>1</v>
      </c>
      <c r="G27" s="356">
        <v>327</v>
      </c>
      <c r="H27" s="356">
        <v>1</v>
      </c>
      <c r="I27" s="356">
        <v>327</v>
      </c>
      <c r="J27" s="356"/>
      <c r="K27" s="356"/>
      <c r="L27" s="356"/>
      <c r="M27" s="356"/>
      <c r="N27" s="356"/>
      <c r="O27" s="356"/>
      <c r="P27" s="395"/>
      <c r="Q27" s="357"/>
    </row>
    <row r="28" spans="1:17" ht="14.4" customHeight="1" x14ac:dyDescent="0.3">
      <c r="A28" s="352" t="s">
        <v>1519</v>
      </c>
      <c r="B28" s="353" t="s">
        <v>1330</v>
      </c>
      <c r="C28" s="353" t="s">
        <v>1331</v>
      </c>
      <c r="D28" s="353" t="s">
        <v>1382</v>
      </c>
      <c r="E28" s="353" t="s">
        <v>1383</v>
      </c>
      <c r="F28" s="356">
        <v>1</v>
      </c>
      <c r="G28" s="356">
        <v>4020</v>
      </c>
      <c r="H28" s="356">
        <v>1</v>
      </c>
      <c r="I28" s="356">
        <v>4020</v>
      </c>
      <c r="J28" s="356"/>
      <c r="K28" s="356"/>
      <c r="L28" s="356"/>
      <c r="M28" s="356"/>
      <c r="N28" s="356"/>
      <c r="O28" s="356"/>
      <c r="P28" s="395"/>
      <c r="Q28" s="357"/>
    </row>
    <row r="29" spans="1:17" ht="14.4" customHeight="1" x14ac:dyDescent="0.3">
      <c r="A29" s="352" t="s">
        <v>1519</v>
      </c>
      <c r="B29" s="353" t="s">
        <v>1330</v>
      </c>
      <c r="C29" s="353" t="s">
        <v>1331</v>
      </c>
      <c r="D29" s="353" t="s">
        <v>1384</v>
      </c>
      <c r="E29" s="353" t="s">
        <v>1385</v>
      </c>
      <c r="F29" s="356">
        <v>7</v>
      </c>
      <c r="G29" s="356">
        <v>4711</v>
      </c>
      <c r="H29" s="356">
        <v>1</v>
      </c>
      <c r="I29" s="356">
        <v>673</v>
      </c>
      <c r="J29" s="356">
        <v>4</v>
      </c>
      <c r="K29" s="356">
        <v>2692</v>
      </c>
      <c r="L29" s="356">
        <v>0.5714285714285714</v>
      </c>
      <c r="M29" s="356">
        <v>673</v>
      </c>
      <c r="N29" s="356">
        <v>6</v>
      </c>
      <c r="O29" s="356">
        <v>4044</v>
      </c>
      <c r="P29" s="395">
        <v>0.85841647208660576</v>
      </c>
      <c r="Q29" s="357">
        <v>674</v>
      </c>
    </row>
    <row r="30" spans="1:17" ht="14.4" customHeight="1" x14ac:dyDescent="0.3">
      <c r="A30" s="352" t="s">
        <v>1519</v>
      </c>
      <c r="B30" s="353" t="s">
        <v>1330</v>
      </c>
      <c r="C30" s="353" t="s">
        <v>1331</v>
      </c>
      <c r="D30" s="353" t="s">
        <v>1386</v>
      </c>
      <c r="E30" s="353" t="s">
        <v>1387</v>
      </c>
      <c r="F30" s="356">
        <v>1</v>
      </c>
      <c r="G30" s="356">
        <v>1014</v>
      </c>
      <c r="H30" s="356">
        <v>1</v>
      </c>
      <c r="I30" s="356">
        <v>1014</v>
      </c>
      <c r="J30" s="356"/>
      <c r="K30" s="356"/>
      <c r="L30" s="356"/>
      <c r="M30" s="356"/>
      <c r="N30" s="356"/>
      <c r="O30" s="356"/>
      <c r="P30" s="395"/>
      <c r="Q30" s="357"/>
    </row>
    <row r="31" spans="1:17" ht="14.4" customHeight="1" x14ac:dyDescent="0.3">
      <c r="A31" s="352" t="s">
        <v>1519</v>
      </c>
      <c r="B31" s="353" t="s">
        <v>1330</v>
      </c>
      <c r="C31" s="353" t="s">
        <v>1331</v>
      </c>
      <c r="D31" s="353" t="s">
        <v>1388</v>
      </c>
      <c r="E31" s="353" t="s">
        <v>1389</v>
      </c>
      <c r="F31" s="356"/>
      <c r="G31" s="356"/>
      <c r="H31" s="356"/>
      <c r="I31" s="356"/>
      <c r="J31" s="356">
        <v>2</v>
      </c>
      <c r="K31" s="356">
        <v>1642</v>
      </c>
      <c r="L31" s="356"/>
      <c r="M31" s="356">
        <v>821</v>
      </c>
      <c r="N31" s="356"/>
      <c r="O31" s="356"/>
      <c r="P31" s="395"/>
      <c r="Q31" s="357"/>
    </row>
    <row r="32" spans="1:17" ht="14.4" customHeight="1" x14ac:dyDescent="0.3">
      <c r="A32" s="352" t="s">
        <v>1519</v>
      </c>
      <c r="B32" s="353" t="s">
        <v>1330</v>
      </c>
      <c r="C32" s="353" t="s">
        <v>1331</v>
      </c>
      <c r="D32" s="353" t="s">
        <v>1390</v>
      </c>
      <c r="E32" s="353" t="s">
        <v>1391</v>
      </c>
      <c r="F32" s="356">
        <v>17</v>
      </c>
      <c r="G32" s="356">
        <v>8024</v>
      </c>
      <c r="H32" s="356">
        <v>1</v>
      </c>
      <c r="I32" s="356">
        <v>472</v>
      </c>
      <c r="J32" s="356">
        <v>29</v>
      </c>
      <c r="K32" s="356">
        <v>13688</v>
      </c>
      <c r="L32" s="356">
        <v>1.7058823529411764</v>
      </c>
      <c r="M32" s="356">
        <v>472</v>
      </c>
      <c r="N32" s="356">
        <v>19</v>
      </c>
      <c r="O32" s="356">
        <v>8987</v>
      </c>
      <c r="P32" s="395">
        <v>1.1200149551345961</v>
      </c>
      <c r="Q32" s="357">
        <v>473</v>
      </c>
    </row>
    <row r="33" spans="1:17" ht="14.4" customHeight="1" x14ac:dyDescent="0.3">
      <c r="A33" s="352" t="s">
        <v>1519</v>
      </c>
      <c r="B33" s="353" t="s">
        <v>1330</v>
      </c>
      <c r="C33" s="353" t="s">
        <v>1331</v>
      </c>
      <c r="D33" s="353" t="s">
        <v>1392</v>
      </c>
      <c r="E33" s="353" t="s">
        <v>1393</v>
      </c>
      <c r="F33" s="356">
        <v>20</v>
      </c>
      <c r="G33" s="356">
        <v>6860</v>
      </c>
      <c r="H33" s="356">
        <v>1</v>
      </c>
      <c r="I33" s="356">
        <v>343</v>
      </c>
      <c r="J33" s="356">
        <v>29</v>
      </c>
      <c r="K33" s="356">
        <v>9947</v>
      </c>
      <c r="L33" s="356">
        <v>1.45</v>
      </c>
      <c r="M33" s="356">
        <v>343</v>
      </c>
      <c r="N33" s="356">
        <v>27</v>
      </c>
      <c r="O33" s="356">
        <v>9288</v>
      </c>
      <c r="P33" s="395">
        <v>1.3539358600583091</v>
      </c>
      <c r="Q33" s="357">
        <v>344</v>
      </c>
    </row>
    <row r="34" spans="1:17" ht="14.4" customHeight="1" x14ac:dyDescent="0.3">
      <c r="A34" s="352" t="s">
        <v>1519</v>
      </c>
      <c r="B34" s="353" t="s">
        <v>1330</v>
      </c>
      <c r="C34" s="353" t="s">
        <v>1331</v>
      </c>
      <c r="D34" s="353" t="s">
        <v>1394</v>
      </c>
      <c r="E34" s="353" t="s">
        <v>1395</v>
      </c>
      <c r="F34" s="356"/>
      <c r="G34" s="356"/>
      <c r="H34" s="356"/>
      <c r="I34" s="356"/>
      <c r="J34" s="356"/>
      <c r="K34" s="356"/>
      <c r="L34" s="356"/>
      <c r="M34" s="356"/>
      <c r="N34" s="356">
        <v>1</v>
      </c>
      <c r="O34" s="356">
        <v>3864</v>
      </c>
      <c r="P34" s="395"/>
      <c r="Q34" s="357">
        <v>3864</v>
      </c>
    </row>
    <row r="35" spans="1:17" ht="14.4" customHeight="1" x14ac:dyDescent="0.3">
      <c r="A35" s="352" t="s">
        <v>1519</v>
      </c>
      <c r="B35" s="353" t="s">
        <v>1330</v>
      </c>
      <c r="C35" s="353" t="s">
        <v>1331</v>
      </c>
      <c r="D35" s="353" t="s">
        <v>1396</v>
      </c>
      <c r="E35" s="353" t="s">
        <v>1397</v>
      </c>
      <c r="F35" s="356"/>
      <c r="G35" s="356"/>
      <c r="H35" s="356"/>
      <c r="I35" s="356"/>
      <c r="J35" s="356">
        <v>3</v>
      </c>
      <c r="K35" s="356">
        <v>1722</v>
      </c>
      <c r="L35" s="356"/>
      <c r="M35" s="356">
        <v>574</v>
      </c>
      <c r="N35" s="356"/>
      <c r="O35" s="356"/>
      <c r="P35" s="395"/>
      <c r="Q35" s="357"/>
    </row>
    <row r="36" spans="1:17" ht="14.4" customHeight="1" x14ac:dyDescent="0.3">
      <c r="A36" s="352" t="s">
        <v>1519</v>
      </c>
      <c r="B36" s="353" t="s">
        <v>1330</v>
      </c>
      <c r="C36" s="353" t="s">
        <v>1331</v>
      </c>
      <c r="D36" s="353" t="s">
        <v>1398</v>
      </c>
      <c r="E36" s="353" t="s">
        <v>1399</v>
      </c>
      <c r="F36" s="356">
        <v>4</v>
      </c>
      <c r="G36" s="356">
        <v>948</v>
      </c>
      <c r="H36" s="356">
        <v>1</v>
      </c>
      <c r="I36" s="356">
        <v>237</v>
      </c>
      <c r="J36" s="356">
        <v>6</v>
      </c>
      <c r="K36" s="356">
        <v>1422</v>
      </c>
      <c r="L36" s="356">
        <v>1.5</v>
      </c>
      <c r="M36" s="356">
        <v>237</v>
      </c>
      <c r="N36" s="356">
        <v>3</v>
      </c>
      <c r="O36" s="356">
        <v>711</v>
      </c>
      <c r="P36" s="395">
        <v>0.75</v>
      </c>
      <c r="Q36" s="357">
        <v>237</v>
      </c>
    </row>
    <row r="37" spans="1:17" ht="14.4" customHeight="1" x14ac:dyDescent="0.3">
      <c r="A37" s="352" t="s">
        <v>1519</v>
      </c>
      <c r="B37" s="353" t="s">
        <v>1330</v>
      </c>
      <c r="C37" s="353" t="s">
        <v>1331</v>
      </c>
      <c r="D37" s="353" t="s">
        <v>1400</v>
      </c>
      <c r="E37" s="353" t="s">
        <v>1401</v>
      </c>
      <c r="F37" s="356">
        <v>7</v>
      </c>
      <c r="G37" s="356">
        <v>4711</v>
      </c>
      <c r="H37" s="356">
        <v>1</v>
      </c>
      <c r="I37" s="356">
        <v>673</v>
      </c>
      <c r="J37" s="356">
        <v>4</v>
      </c>
      <c r="K37" s="356">
        <v>2692</v>
      </c>
      <c r="L37" s="356">
        <v>0.5714285714285714</v>
      </c>
      <c r="M37" s="356">
        <v>673</v>
      </c>
      <c r="N37" s="356">
        <v>6</v>
      </c>
      <c r="O37" s="356">
        <v>4044</v>
      </c>
      <c r="P37" s="395">
        <v>0.85841647208660576</v>
      </c>
      <c r="Q37" s="357">
        <v>674</v>
      </c>
    </row>
    <row r="38" spans="1:17" ht="14.4" customHeight="1" x14ac:dyDescent="0.3">
      <c r="A38" s="352" t="s">
        <v>1519</v>
      </c>
      <c r="B38" s="353" t="s">
        <v>1330</v>
      </c>
      <c r="C38" s="353" t="s">
        <v>1331</v>
      </c>
      <c r="D38" s="353" t="s">
        <v>1402</v>
      </c>
      <c r="E38" s="353" t="s">
        <v>1403</v>
      </c>
      <c r="F38" s="356">
        <v>12</v>
      </c>
      <c r="G38" s="356">
        <v>6096</v>
      </c>
      <c r="H38" s="356">
        <v>1</v>
      </c>
      <c r="I38" s="356">
        <v>508</v>
      </c>
      <c r="J38" s="356">
        <v>31</v>
      </c>
      <c r="K38" s="356">
        <v>15748</v>
      </c>
      <c r="L38" s="356">
        <v>2.5833333333333335</v>
      </c>
      <c r="M38" s="356">
        <v>508</v>
      </c>
      <c r="N38" s="356">
        <v>20</v>
      </c>
      <c r="O38" s="356">
        <v>10180</v>
      </c>
      <c r="P38" s="395">
        <v>1.6699475065616798</v>
      </c>
      <c r="Q38" s="357">
        <v>509</v>
      </c>
    </row>
    <row r="39" spans="1:17" ht="14.4" customHeight="1" x14ac:dyDescent="0.3">
      <c r="A39" s="352" t="s">
        <v>1519</v>
      </c>
      <c r="B39" s="353" t="s">
        <v>1330</v>
      </c>
      <c r="C39" s="353" t="s">
        <v>1331</v>
      </c>
      <c r="D39" s="353" t="s">
        <v>1404</v>
      </c>
      <c r="E39" s="353" t="s">
        <v>1405</v>
      </c>
      <c r="F39" s="356">
        <v>3</v>
      </c>
      <c r="G39" s="356">
        <v>1041</v>
      </c>
      <c r="H39" s="356">
        <v>1</v>
      </c>
      <c r="I39" s="356">
        <v>347</v>
      </c>
      <c r="J39" s="356">
        <v>7</v>
      </c>
      <c r="K39" s="356">
        <v>2429</v>
      </c>
      <c r="L39" s="356">
        <v>2.3333333333333335</v>
      </c>
      <c r="M39" s="356">
        <v>347</v>
      </c>
      <c r="N39" s="356">
        <v>6</v>
      </c>
      <c r="O39" s="356">
        <v>2082</v>
      </c>
      <c r="P39" s="395">
        <v>2</v>
      </c>
      <c r="Q39" s="357">
        <v>347</v>
      </c>
    </row>
    <row r="40" spans="1:17" ht="14.4" customHeight="1" x14ac:dyDescent="0.3">
      <c r="A40" s="352" t="s">
        <v>1519</v>
      </c>
      <c r="B40" s="353" t="s">
        <v>1330</v>
      </c>
      <c r="C40" s="353" t="s">
        <v>1331</v>
      </c>
      <c r="D40" s="353" t="s">
        <v>1406</v>
      </c>
      <c r="E40" s="353" t="s">
        <v>1407</v>
      </c>
      <c r="F40" s="356">
        <v>3</v>
      </c>
      <c r="G40" s="356">
        <v>1947</v>
      </c>
      <c r="H40" s="356">
        <v>1</v>
      </c>
      <c r="I40" s="356">
        <v>649</v>
      </c>
      <c r="J40" s="356">
        <v>2</v>
      </c>
      <c r="K40" s="356">
        <v>1298</v>
      </c>
      <c r="L40" s="356">
        <v>0.66666666666666663</v>
      </c>
      <c r="M40" s="356">
        <v>649</v>
      </c>
      <c r="N40" s="356">
        <v>7</v>
      </c>
      <c r="O40" s="356">
        <v>4550</v>
      </c>
      <c r="P40" s="395">
        <v>2.3369286081150489</v>
      </c>
      <c r="Q40" s="357">
        <v>650</v>
      </c>
    </row>
    <row r="41" spans="1:17" ht="14.4" customHeight="1" x14ac:dyDescent="0.3">
      <c r="A41" s="352" t="s">
        <v>1519</v>
      </c>
      <c r="B41" s="353" t="s">
        <v>1330</v>
      </c>
      <c r="C41" s="353" t="s">
        <v>1331</v>
      </c>
      <c r="D41" s="353" t="s">
        <v>1408</v>
      </c>
      <c r="E41" s="353" t="s">
        <v>1409</v>
      </c>
      <c r="F41" s="356">
        <v>15</v>
      </c>
      <c r="G41" s="356">
        <v>1650</v>
      </c>
      <c r="H41" s="356">
        <v>1</v>
      </c>
      <c r="I41" s="356">
        <v>110</v>
      </c>
      <c r="J41" s="356">
        <v>8</v>
      </c>
      <c r="K41" s="356">
        <v>880</v>
      </c>
      <c r="L41" s="356">
        <v>0.53333333333333333</v>
      </c>
      <c r="M41" s="356">
        <v>110</v>
      </c>
      <c r="N41" s="356">
        <v>17</v>
      </c>
      <c r="O41" s="356">
        <v>1870</v>
      </c>
      <c r="P41" s="395">
        <v>1.1333333333333333</v>
      </c>
      <c r="Q41" s="357">
        <v>110</v>
      </c>
    </row>
    <row r="42" spans="1:17" ht="14.4" customHeight="1" x14ac:dyDescent="0.3">
      <c r="A42" s="352" t="s">
        <v>1519</v>
      </c>
      <c r="B42" s="353" t="s">
        <v>1330</v>
      </c>
      <c r="C42" s="353" t="s">
        <v>1331</v>
      </c>
      <c r="D42" s="353" t="s">
        <v>1412</v>
      </c>
      <c r="E42" s="353" t="s">
        <v>1413</v>
      </c>
      <c r="F42" s="356">
        <v>12</v>
      </c>
      <c r="G42" s="356">
        <v>8268</v>
      </c>
      <c r="H42" s="356">
        <v>1</v>
      </c>
      <c r="I42" s="356">
        <v>689</v>
      </c>
      <c r="J42" s="356">
        <v>9</v>
      </c>
      <c r="K42" s="356">
        <v>6201</v>
      </c>
      <c r="L42" s="356">
        <v>0.75</v>
      </c>
      <c r="M42" s="356">
        <v>689</v>
      </c>
      <c r="N42" s="356">
        <v>6</v>
      </c>
      <c r="O42" s="356">
        <v>4140</v>
      </c>
      <c r="P42" s="395">
        <v>0.50072568940493467</v>
      </c>
      <c r="Q42" s="357">
        <v>690</v>
      </c>
    </row>
    <row r="43" spans="1:17" ht="14.4" customHeight="1" x14ac:dyDescent="0.3">
      <c r="A43" s="352" t="s">
        <v>1519</v>
      </c>
      <c r="B43" s="353" t="s">
        <v>1330</v>
      </c>
      <c r="C43" s="353" t="s">
        <v>1331</v>
      </c>
      <c r="D43" s="353" t="s">
        <v>1414</v>
      </c>
      <c r="E43" s="353" t="s">
        <v>1415</v>
      </c>
      <c r="F43" s="356">
        <v>3</v>
      </c>
      <c r="G43" s="356">
        <v>4182</v>
      </c>
      <c r="H43" s="356">
        <v>1</v>
      </c>
      <c r="I43" s="356">
        <v>1394</v>
      </c>
      <c r="J43" s="356">
        <v>2</v>
      </c>
      <c r="K43" s="356">
        <v>2788</v>
      </c>
      <c r="L43" s="356">
        <v>0.66666666666666663</v>
      </c>
      <c r="M43" s="356">
        <v>1394</v>
      </c>
      <c r="N43" s="356">
        <v>7</v>
      </c>
      <c r="O43" s="356">
        <v>9765</v>
      </c>
      <c r="P43" s="395">
        <v>2.3350071736011477</v>
      </c>
      <c r="Q43" s="357">
        <v>1395</v>
      </c>
    </row>
    <row r="44" spans="1:17" ht="14.4" customHeight="1" x14ac:dyDescent="0.3">
      <c r="A44" s="352" t="s">
        <v>1519</v>
      </c>
      <c r="B44" s="353" t="s">
        <v>1330</v>
      </c>
      <c r="C44" s="353" t="s">
        <v>1331</v>
      </c>
      <c r="D44" s="353" t="s">
        <v>1416</v>
      </c>
      <c r="E44" s="353" t="s">
        <v>1417</v>
      </c>
      <c r="F44" s="356">
        <v>15</v>
      </c>
      <c r="G44" s="356">
        <v>3045</v>
      </c>
      <c r="H44" s="356">
        <v>1</v>
      </c>
      <c r="I44" s="356">
        <v>203</v>
      </c>
      <c r="J44" s="356">
        <v>23</v>
      </c>
      <c r="K44" s="356">
        <v>4669</v>
      </c>
      <c r="L44" s="356">
        <v>1.5333333333333334</v>
      </c>
      <c r="M44" s="356">
        <v>203</v>
      </c>
      <c r="N44" s="356">
        <v>18</v>
      </c>
      <c r="O44" s="356">
        <v>3672</v>
      </c>
      <c r="P44" s="395">
        <v>1.205911330049261</v>
      </c>
      <c r="Q44" s="357">
        <v>204</v>
      </c>
    </row>
    <row r="45" spans="1:17" ht="14.4" customHeight="1" x14ac:dyDescent="0.3">
      <c r="A45" s="352" t="s">
        <v>1519</v>
      </c>
      <c r="B45" s="353" t="s">
        <v>1330</v>
      </c>
      <c r="C45" s="353" t="s">
        <v>1331</v>
      </c>
      <c r="D45" s="353" t="s">
        <v>1418</v>
      </c>
      <c r="E45" s="353" t="s">
        <v>1419</v>
      </c>
      <c r="F45" s="356">
        <v>15</v>
      </c>
      <c r="G45" s="356">
        <v>570</v>
      </c>
      <c r="H45" s="356">
        <v>1</v>
      </c>
      <c r="I45" s="356">
        <v>38</v>
      </c>
      <c r="J45" s="356">
        <v>31</v>
      </c>
      <c r="K45" s="356">
        <v>1178</v>
      </c>
      <c r="L45" s="356">
        <v>2.0666666666666669</v>
      </c>
      <c r="M45" s="356">
        <v>38</v>
      </c>
      <c r="N45" s="356">
        <v>16</v>
      </c>
      <c r="O45" s="356">
        <v>608</v>
      </c>
      <c r="P45" s="395">
        <v>1.0666666666666667</v>
      </c>
      <c r="Q45" s="357">
        <v>38</v>
      </c>
    </row>
    <row r="46" spans="1:17" ht="14.4" customHeight="1" x14ac:dyDescent="0.3">
      <c r="A46" s="352" t="s">
        <v>1519</v>
      </c>
      <c r="B46" s="353" t="s">
        <v>1330</v>
      </c>
      <c r="C46" s="353" t="s">
        <v>1331</v>
      </c>
      <c r="D46" s="353" t="s">
        <v>1420</v>
      </c>
      <c r="E46" s="353" t="s">
        <v>1421</v>
      </c>
      <c r="F46" s="356">
        <v>2</v>
      </c>
      <c r="G46" s="356">
        <v>2354</v>
      </c>
      <c r="H46" s="356">
        <v>1</v>
      </c>
      <c r="I46" s="356">
        <v>1177</v>
      </c>
      <c r="J46" s="356">
        <v>5</v>
      </c>
      <c r="K46" s="356">
        <v>5890</v>
      </c>
      <c r="L46" s="356">
        <v>2.5021240441801189</v>
      </c>
      <c r="M46" s="356">
        <v>1178</v>
      </c>
      <c r="N46" s="356">
        <v>5</v>
      </c>
      <c r="O46" s="356">
        <v>5900</v>
      </c>
      <c r="P46" s="395">
        <v>2.5063721325403567</v>
      </c>
      <c r="Q46" s="357">
        <v>1180</v>
      </c>
    </row>
    <row r="47" spans="1:17" ht="14.4" customHeight="1" x14ac:dyDescent="0.3">
      <c r="A47" s="352" t="s">
        <v>1519</v>
      </c>
      <c r="B47" s="353" t="s">
        <v>1330</v>
      </c>
      <c r="C47" s="353" t="s">
        <v>1331</v>
      </c>
      <c r="D47" s="353" t="s">
        <v>1422</v>
      </c>
      <c r="E47" s="353" t="s">
        <v>1423</v>
      </c>
      <c r="F47" s="356"/>
      <c r="G47" s="356"/>
      <c r="H47" s="356"/>
      <c r="I47" s="356"/>
      <c r="J47" s="356">
        <v>2</v>
      </c>
      <c r="K47" s="356">
        <v>1614</v>
      </c>
      <c r="L47" s="356"/>
      <c r="M47" s="356">
        <v>807</v>
      </c>
      <c r="N47" s="356">
        <v>3</v>
      </c>
      <c r="O47" s="356">
        <v>2427</v>
      </c>
      <c r="P47" s="395"/>
      <c r="Q47" s="357">
        <v>809</v>
      </c>
    </row>
    <row r="48" spans="1:17" ht="14.4" customHeight="1" x14ac:dyDescent="0.3">
      <c r="A48" s="352" t="s">
        <v>1519</v>
      </c>
      <c r="B48" s="353" t="s">
        <v>1330</v>
      </c>
      <c r="C48" s="353" t="s">
        <v>1331</v>
      </c>
      <c r="D48" s="353" t="s">
        <v>1424</v>
      </c>
      <c r="E48" s="353" t="s">
        <v>1425</v>
      </c>
      <c r="F48" s="356">
        <v>1</v>
      </c>
      <c r="G48" s="356">
        <v>571</v>
      </c>
      <c r="H48" s="356">
        <v>1</v>
      </c>
      <c r="I48" s="356">
        <v>571</v>
      </c>
      <c r="J48" s="356">
        <v>4</v>
      </c>
      <c r="K48" s="356">
        <v>2288</v>
      </c>
      <c r="L48" s="356">
        <v>4.0070052539404557</v>
      </c>
      <c r="M48" s="356">
        <v>572</v>
      </c>
      <c r="N48" s="356">
        <v>3</v>
      </c>
      <c r="O48" s="356">
        <v>1716</v>
      </c>
      <c r="P48" s="395">
        <v>3.0052539404553413</v>
      </c>
      <c r="Q48" s="357">
        <v>572</v>
      </c>
    </row>
    <row r="49" spans="1:17" ht="14.4" customHeight="1" x14ac:dyDescent="0.3">
      <c r="A49" s="352" t="s">
        <v>1519</v>
      </c>
      <c r="B49" s="353" t="s">
        <v>1330</v>
      </c>
      <c r="C49" s="353" t="s">
        <v>1331</v>
      </c>
      <c r="D49" s="353" t="s">
        <v>1426</v>
      </c>
      <c r="E49" s="353" t="s">
        <v>1427</v>
      </c>
      <c r="F49" s="356">
        <v>4</v>
      </c>
      <c r="G49" s="356">
        <v>1592</v>
      </c>
      <c r="H49" s="356">
        <v>1</v>
      </c>
      <c r="I49" s="356">
        <v>398</v>
      </c>
      <c r="J49" s="356">
        <v>16</v>
      </c>
      <c r="K49" s="356">
        <v>6384</v>
      </c>
      <c r="L49" s="356">
        <v>4.0100502512562812</v>
      </c>
      <c r="M49" s="356">
        <v>399</v>
      </c>
      <c r="N49" s="356">
        <v>12</v>
      </c>
      <c r="O49" s="356">
        <v>4788</v>
      </c>
      <c r="P49" s="395">
        <v>3.0075376884422109</v>
      </c>
      <c r="Q49" s="357">
        <v>399</v>
      </c>
    </row>
    <row r="50" spans="1:17" ht="14.4" customHeight="1" x14ac:dyDescent="0.3">
      <c r="A50" s="352" t="s">
        <v>1519</v>
      </c>
      <c r="B50" s="353" t="s">
        <v>1330</v>
      </c>
      <c r="C50" s="353" t="s">
        <v>1331</v>
      </c>
      <c r="D50" s="353" t="s">
        <v>1432</v>
      </c>
      <c r="E50" s="353" t="s">
        <v>1433</v>
      </c>
      <c r="F50" s="356">
        <v>3</v>
      </c>
      <c r="G50" s="356">
        <v>765</v>
      </c>
      <c r="H50" s="356">
        <v>1</v>
      </c>
      <c r="I50" s="356">
        <v>255</v>
      </c>
      <c r="J50" s="356">
        <v>4</v>
      </c>
      <c r="K50" s="356">
        <v>1020</v>
      </c>
      <c r="L50" s="356">
        <v>1.3333333333333333</v>
      </c>
      <c r="M50" s="356">
        <v>255</v>
      </c>
      <c r="N50" s="356">
        <v>1</v>
      </c>
      <c r="O50" s="356">
        <v>256</v>
      </c>
      <c r="P50" s="395">
        <v>0.33464052287581697</v>
      </c>
      <c r="Q50" s="357">
        <v>256</v>
      </c>
    </row>
    <row r="51" spans="1:17" ht="14.4" customHeight="1" x14ac:dyDescent="0.3">
      <c r="A51" s="352" t="s">
        <v>1519</v>
      </c>
      <c r="B51" s="353" t="s">
        <v>1330</v>
      </c>
      <c r="C51" s="353" t="s">
        <v>1331</v>
      </c>
      <c r="D51" s="353" t="s">
        <v>1434</v>
      </c>
      <c r="E51" s="353" t="s">
        <v>1435</v>
      </c>
      <c r="F51" s="356">
        <v>10</v>
      </c>
      <c r="G51" s="356">
        <v>3090</v>
      </c>
      <c r="H51" s="356">
        <v>1</v>
      </c>
      <c r="I51" s="356">
        <v>309</v>
      </c>
      <c r="J51" s="356">
        <v>9</v>
      </c>
      <c r="K51" s="356">
        <v>2790</v>
      </c>
      <c r="L51" s="356">
        <v>0.90291262135922334</v>
      </c>
      <c r="M51" s="356">
        <v>310</v>
      </c>
      <c r="N51" s="356">
        <v>16</v>
      </c>
      <c r="O51" s="356">
        <v>4960</v>
      </c>
      <c r="P51" s="395">
        <v>1.6051779935275081</v>
      </c>
      <c r="Q51" s="357">
        <v>310</v>
      </c>
    </row>
    <row r="52" spans="1:17" ht="14.4" customHeight="1" x14ac:dyDescent="0.3">
      <c r="A52" s="352" t="s">
        <v>1519</v>
      </c>
      <c r="B52" s="353" t="s">
        <v>1330</v>
      </c>
      <c r="C52" s="353" t="s">
        <v>1331</v>
      </c>
      <c r="D52" s="353" t="s">
        <v>1436</v>
      </c>
      <c r="E52" s="353" t="s">
        <v>1437</v>
      </c>
      <c r="F52" s="356"/>
      <c r="G52" s="356"/>
      <c r="H52" s="356"/>
      <c r="I52" s="356"/>
      <c r="J52" s="356">
        <v>2</v>
      </c>
      <c r="K52" s="356">
        <v>1614</v>
      </c>
      <c r="L52" s="356"/>
      <c r="M52" s="356">
        <v>807</v>
      </c>
      <c r="N52" s="356">
        <v>3</v>
      </c>
      <c r="O52" s="356">
        <v>2427</v>
      </c>
      <c r="P52" s="395"/>
      <c r="Q52" s="357">
        <v>809</v>
      </c>
    </row>
    <row r="53" spans="1:17" ht="14.4" customHeight="1" x14ac:dyDescent="0.3">
      <c r="A53" s="352" t="s">
        <v>1519</v>
      </c>
      <c r="B53" s="353" t="s">
        <v>1330</v>
      </c>
      <c r="C53" s="353" t="s">
        <v>1331</v>
      </c>
      <c r="D53" s="353" t="s">
        <v>1438</v>
      </c>
      <c r="E53" s="353" t="s">
        <v>1439</v>
      </c>
      <c r="F53" s="356">
        <v>17</v>
      </c>
      <c r="G53" s="356">
        <v>2924</v>
      </c>
      <c r="H53" s="356">
        <v>1</v>
      </c>
      <c r="I53" s="356">
        <v>172</v>
      </c>
      <c r="J53" s="356">
        <v>16</v>
      </c>
      <c r="K53" s="356">
        <v>2752</v>
      </c>
      <c r="L53" s="356">
        <v>0.94117647058823528</v>
      </c>
      <c r="M53" s="356">
        <v>172</v>
      </c>
      <c r="N53" s="356">
        <v>9</v>
      </c>
      <c r="O53" s="356">
        <v>1548</v>
      </c>
      <c r="P53" s="395">
        <v>0.52941176470588236</v>
      </c>
      <c r="Q53" s="357">
        <v>172</v>
      </c>
    </row>
    <row r="54" spans="1:17" ht="14.4" customHeight="1" x14ac:dyDescent="0.3">
      <c r="A54" s="352" t="s">
        <v>1519</v>
      </c>
      <c r="B54" s="353" t="s">
        <v>1330</v>
      </c>
      <c r="C54" s="353" t="s">
        <v>1331</v>
      </c>
      <c r="D54" s="353" t="s">
        <v>1440</v>
      </c>
      <c r="E54" s="353" t="s">
        <v>1441</v>
      </c>
      <c r="F54" s="356">
        <v>16</v>
      </c>
      <c r="G54" s="356">
        <v>10960</v>
      </c>
      <c r="H54" s="356">
        <v>1</v>
      </c>
      <c r="I54" s="356">
        <v>685</v>
      </c>
      <c r="J54" s="356">
        <v>16</v>
      </c>
      <c r="K54" s="356">
        <v>10960</v>
      </c>
      <c r="L54" s="356">
        <v>1</v>
      </c>
      <c r="M54" s="356">
        <v>685</v>
      </c>
      <c r="N54" s="356">
        <v>12</v>
      </c>
      <c r="O54" s="356">
        <v>8232</v>
      </c>
      <c r="P54" s="395">
        <v>0.75109489051094891</v>
      </c>
      <c r="Q54" s="357">
        <v>686</v>
      </c>
    </row>
    <row r="55" spans="1:17" ht="14.4" customHeight="1" x14ac:dyDescent="0.3">
      <c r="A55" s="352" t="s">
        <v>1519</v>
      </c>
      <c r="B55" s="353" t="s">
        <v>1330</v>
      </c>
      <c r="C55" s="353" t="s">
        <v>1331</v>
      </c>
      <c r="D55" s="353" t="s">
        <v>1442</v>
      </c>
      <c r="E55" s="353" t="s">
        <v>1443</v>
      </c>
      <c r="F55" s="356">
        <v>17</v>
      </c>
      <c r="G55" s="356">
        <v>2822</v>
      </c>
      <c r="H55" s="356">
        <v>1</v>
      </c>
      <c r="I55" s="356">
        <v>166</v>
      </c>
      <c r="J55" s="356">
        <v>17</v>
      </c>
      <c r="K55" s="356">
        <v>2822</v>
      </c>
      <c r="L55" s="356">
        <v>1</v>
      </c>
      <c r="M55" s="356">
        <v>166</v>
      </c>
      <c r="N55" s="356">
        <v>9</v>
      </c>
      <c r="O55" s="356">
        <v>1494</v>
      </c>
      <c r="P55" s="395">
        <v>0.52941176470588236</v>
      </c>
      <c r="Q55" s="357">
        <v>166</v>
      </c>
    </row>
    <row r="56" spans="1:17" ht="14.4" customHeight="1" x14ac:dyDescent="0.3">
      <c r="A56" s="352" t="s">
        <v>1519</v>
      </c>
      <c r="B56" s="353" t="s">
        <v>1330</v>
      </c>
      <c r="C56" s="353" t="s">
        <v>1331</v>
      </c>
      <c r="D56" s="353" t="s">
        <v>1444</v>
      </c>
      <c r="E56" s="353" t="s">
        <v>1445</v>
      </c>
      <c r="F56" s="356"/>
      <c r="G56" s="356"/>
      <c r="H56" s="356"/>
      <c r="I56" s="356"/>
      <c r="J56" s="356">
        <v>2</v>
      </c>
      <c r="K56" s="356">
        <v>1614</v>
      </c>
      <c r="L56" s="356"/>
      <c r="M56" s="356">
        <v>807</v>
      </c>
      <c r="N56" s="356">
        <v>3</v>
      </c>
      <c r="O56" s="356">
        <v>2427</v>
      </c>
      <c r="P56" s="395"/>
      <c r="Q56" s="357">
        <v>809</v>
      </c>
    </row>
    <row r="57" spans="1:17" ht="14.4" customHeight="1" x14ac:dyDescent="0.3">
      <c r="A57" s="352" t="s">
        <v>1519</v>
      </c>
      <c r="B57" s="353" t="s">
        <v>1330</v>
      </c>
      <c r="C57" s="353" t="s">
        <v>1331</v>
      </c>
      <c r="D57" s="353" t="s">
        <v>1448</v>
      </c>
      <c r="E57" s="353" t="s">
        <v>1449</v>
      </c>
      <c r="F57" s="356">
        <v>3</v>
      </c>
      <c r="G57" s="356">
        <v>564</v>
      </c>
      <c r="H57" s="356">
        <v>1</v>
      </c>
      <c r="I57" s="356">
        <v>188</v>
      </c>
      <c r="J57" s="356">
        <v>6</v>
      </c>
      <c r="K57" s="356">
        <v>1128</v>
      </c>
      <c r="L57" s="356">
        <v>2</v>
      </c>
      <c r="M57" s="356">
        <v>188</v>
      </c>
      <c r="N57" s="356">
        <v>5</v>
      </c>
      <c r="O57" s="356">
        <v>940</v>
      </c>
      <c r="P57" s="395">
        <v>1.6666666666666667</v>
      </c>
      <c r="Q57" s="357">
        <v>188</v>
      </c>
    </row>
    <row r="58" spans="1:17" ht="14.4" customHeight="1" x14ac:dyDescent="0.3">
      <c r="A58" s="352" t="s">
        <v>1519</v>
      </c>
      <c r="B58" s="353" t="s">
        <v>1330</v>
      </c>
      <c r="C58" s="353" t="s">
        <v>1331</v>
      </c>
      <c r="D58" s="353" t="s">
        <v>1450</v>
      </c>
      <c r="E58" s="353" t="s">
        <v>1451</v>
      </c>
      <c r="F58" s="356">
        <v>3</v>
      </c>
      <c r="G58" s="356">
        <v>1947</v>
      </c>
      <c r="H58" s="356">
        <v>1</v>
      </c>
      <c r="I58" s="356">
        <v>649</v>
      </c>
      <c r="J58" s="356">
        <v>2</v>
      </c>
      <c r="K58" s="356">
        <v>1298</v>
      </c>
      <c r="L58" s="356">
        <v>0.66666666666666663</v>
      </c>
      <c r="M58" s="356">
        <v>649</v>
      </c>
      <c r="N58" s="356">
        <v>7</v>
      </c>
      <c r="O58" s="356">
        <v>4550</v>
      </c>
      <c r="P58" s="395">
        <v>2.3369286081150489</v>
      </c>
      <c r="Q58" s="357">
        <v>650</v>
      </c>
    </row>
    <row r="59" spans="1:17" ht="14.4" customHeight="1" x14ac:dyDescent="0.3">
      <c r="A59" s="352" t="s">
        <v>1519</v>
      </c>
      <c r="B59" s="353" t="s">
        <v>1330</v>
      </c>
      <c r="C59" s="353" t="s">
        <v>1331</v>
      </c>
      <c r="D59" s="353" t="s">
        <v>1452</v>
      </c>
      <c r="E59" s="353" t="s">
        <v>1453</v>
      </c>
      <c r="F59" s="356">
        <v>16</v>
      </c>
      <c r="G59" s="356">
        <v>8704</v>
      </c>
      <c r="H59" s="356">
        <v>1</v>
      </c>
      <c r="I59" s="356">
        <v>544</v>
      </c>
      <c r="J59" s="356">
        <v>24</v>
      </c>
      <c r="K59" s="356">
        <v>13056</v>
      </c>
      <c r="L59" s="356">
        <v>1.5</v>
      </c>
      <c r="M59" s="356">
        <v>544</v>
      </c>
      <c r="N59" s="356">
        <v>24</v>
      </c>
      <c r="O59" s="356">
        <v>13080</v>
      </c>
      <c r="P59" s="395">
        <v>1.5027573529411764</v>
      </c>
      <c r="Q59" s="357">
        <v>545</v>
      </c>
    </row>
    <row r="60" spans="1:17" ht="14.4" customHeight="1" x14ac:dyDescent="0.3">
      <c r="A60" s="352" t="s">
        <v>1519</v>
      </c>
      <c r="B60" s="353" t="s">
        <v>1330</v>
      </c>
      <c r="C60" s="353" t="s">
        <v>1331</v>
      </c>
      <c r="D60" s="353" t="s">
        <v>1454</v>
      </c>
      <c r="E60" s="353" t="s">
        <v>1455</v>
      </c>
      <c r="F60" s="356">
        <v>12</v>
      </c>
      <c r="G60" s="356">
        <v>3432</v>
      </c>
      <c r="H60" s="356">
        <v>1</v>
      </c>
      <c r="I60" s="356">
        <v>286</v>
      </c>
      <c r="J60" s="356">
        <v>31</v>
      </c>
      <c r="K60" s="356">
        <v>8866</v>
      </c>
      <c r="L60" s="356">
        <v>2.5833333333333335</v>
      </c>
      <c r="M60" s="356">
        <v>286</v>
      </c>
      <c r="N60" s="356">
        <v>20</v>
      </c>
      <c r="O60" s="356">
        <v>5740</v>
      </c>
      <c r="P60" s="395">
        <v>1.6724941724941724</v>
      </c>
      <c r="Q60" s="357">
        <v>287</v>
      </c>
    </row>
    <row r="61" spans="1:17" ht="14.4" customHeight="1" x14ac:dyDescent="0.3">
      <c r="A61" s="352" t="s">
        <v>1519</v>
      </c>
      <c r="B61" s="353" t="s">
        <v>1330</v>
      </c>
      <c r="C61" s="353" t="s">
        <v>1331</v>
      </c>
      <c r="D61" s="353" t="s">
        <v>1456</v>
      </c>
      <c r="E61" s="353" t="s">
        <v>1457</v>
      </c>
      <c r="F61" s="356">
        <v>12</v>
      </c>
      <c r="G61" s="356">
        <v>5016</v>
      </c>
      <c r="H61" s="356">
        <v>1</v>
      </c>
      <c r="I61" s="356">
        <v>418</v>
      </c>
      <c r="J61" s="356">
        <v>31</v>
      </c>
      <c r="K61" s="356">
        <v>12958</v>
      </c>
      <c r="L61" s="356">
        <v>2.5833333333333335</v>
      </c>
      <c r="M61" s="356">
        <v>418</v>
      </c>
      <c r="N61" s="356">
        <v>20</v>
      </c>
      <c r="O61" s="356">
        <v>8380</v>
      </c>
      <c r="P61" s="395">
        <v>1.6706539074960127</v>
      </c>
      <c r="Q61" s="357">
        <v>419</v>
      </c>
    </row>
    <row r="62" spans="1:17" ht="14.4" customHeight="1" x14ac:dyDescent="0.3">
      <c r="A62" s="352" t="s">
        <v>1519</v>
      </c>
      <c r="B62" s="353" t="s">
        <v>1330</v>
      </c>
      <c r="C62" s="353" t="s">
        <v>1331</v>
      </c>
      <c r="D62" s="353" t="s">
        <v>1460</v>
      </c>
      <c r="E62" s="353" t="s">
        <v>1461</v>
      </c>
      <c r="F62" s="356">
        <v>3</v>
      </c>
      <c r="G62" s="356">
        <v>1947</v>
      </c>
      <c r="H62" s="356">
        <v>1</v>
      </c>
      <c r="I62" s="356">
        <v>649</v>
      </c>
      <c r="J62" s="356">
        <v>2</v>
      </c>
      <c r="K62" s="356">
        <v>1298</v>
      </c>
      <c r="L62" s="356">
        <v>0.66666666666666663</v>
      </c>
      <c r="M62" s="356">
        <v>649</v>
      </c>
      <c r="N62" s="356">
        <v>7</v>
      </c>
      <c r="O62" s="356">
        <v>4550</v>
      </c>
      <c r="P62" s="395">
        <v>2.3369286081150489</v>
      </c>
      <c r="Q62" s="357">
        <v>650</v>
      </c>
    </row>
    <row r="63" spans="1:17" ht="14.4" customHeight="1" x14ac:dyDescent="0.3">
      <c r="A63" s="352" t="s">
        <v>1519</v>
      </c>
      <c r="B63" s="353" t="s">
        <v>1330</v>
      </c>
      <c r="C63" s="353" t="s">
        <v>1331</v>
      </c>
      <c r="D63" s="353" t="s">
        <v>1464</v>
      </c>
      <c r="E63" s="353" t="s">
        <v>1465</v>
      </c>
      <c r="F63" s="356">
        <v>3</v>
      </c>
      <c r="G63" s="356">
        <v>1947</v>
      </c>
      <c r="H63" s="356">
        <v>1</v>
      </c>
      <c r="I63" s="356">
        <v>649</v>
      </c>
      <c r="J63" s="356">
        <v>2</v>
      </c>
      <c r="K63" s="356">
        <v>1298</v>
      </c>
      <c r="L63" s="356">
        <v>0.66666666666666663</v>
      </c>
      <c r="M63" s="356">
        <v>649</v>
      </c>
      <c r="N63" s="356">
        <v>7</v>
      </c>
      <c r="O63" s="356">
        <v>4550</v>
      </c>
      <c r="P63" s="395">
        <v>2.3369286081150489</v>
      </c>
      <c r="Q63" s="357">
        <v>650</v>
      </c>
    </row>
    <row r="64" spans="1:17" ht="14.4" customHeight="1" x14ac:dyDescent="0.3">
      <c r="A64" s="352" t="s">
        <v>1519</v>
      </c>
      <c r="B64" s="353" t="s">
        <v>1330</v>
      </c>
      <c r="C64" s="353" t="s">
        <v>1331</v>
      </c>
      <c r="D64" s="353" t="s">
        <v>1466</v>
      </c>
      <c r="E64" s="353" t="s">
        <v>1467</v>
      </c>
      <c r="F64" s="356"/>
      <c r="G64" s="356"/>
      <c r="H64" s="356"/>
      <c r="I64" s="356"/>
      <c r="J64" s="356">
        <v>2</v>
      </c>
      <c r="K64" s="356">
        <v>1614</v>
      </c>
      <c r="L64" s="356"/>
      <c r="M64" s="356">
        <v>807</v>
      </c>
      <c r="N64" s="356">
        <v>3</v>
      </c>
      <c r="O64" s="356">
        <v>2427</v>
      </c>
      <c r="P64" s="395"/>
      <c r="Q64" s="357">
        <v>809</v>
      </c>
    </row>
    <row r="65" spans="1:17" ht="14.4" customHeight="1" x14ac:dyDescent="0.3">
      <c r="A65" s="352" t="s">
        <v>1519</v>
      </c>
      <c r="B65" s="353" t="s">
        <v>1330</v>
      </c>
      <c r="C65" s="353" t="s">
        <v>1331</v>
      </c>
      <c r="D65" s="353" t="s">
        <v>1484</v>
      </c>
      <c r="E65" s="353" t="s">
        <v>1485</v>
      </c>
      <c r="F65" s="356">
        <v>3</v>
      </c>
      <c r="G65" s="356">
        <v>564</v>
      </c>
      <c r="H65" s="356">
        <v>1</v>
      </c>
      <c r="I65" s="356">
        <v>188</v>
      </c>
      <c r="J65" s="356"/>
      <c r="K65" s="356"/>
      <c r="L65" s="356"/>
      <c r="M65" s="356"/>
      <c r="N65" s="356"/>
      <c r="O65" s="356"/>
      <c r="P65" s="395"/>
      <c r="Q65" s="357"/>
    </row>
    <row r="66" spans="1:17" ht="14.4" customHeight="1" x14ac:dyDescent="0.3">
      <c r="A66" s="352" t="s">
        <v>1519</v>
      </c>
      <c r="B66" s="353" t="s">
        <v>1330</v>
      </c>
      <c r="C66" s="353" t="s">
        <v>1331</v>
      </c>
      <c r="D66" s="353" t="s">
        <v>1520</v>
      </c>
      <c r="E66" s="353" t="s">
        <v>1521</v>
      </c>
      <c r="F66" s="356"/>
      <c r="G66" s="356"/>
      <c r="H66" s="356"/>
      <c r="I66" s="356"/>
      <c r="J66" s="356"/>
      <c r="K66" s="356"/>
      <c r="L66" s="356"/>
      <c r="M66" s="356"/>
      <c r="N66" s="356">
        <v>1</v>
      </c>
      <c r="O66" s="356">
        <v>1609</v>
      </c>
      <c r="P66" s="395"/>
      <c r="Q66" s="357">
        <v>1609</v>
      </c>
    </row>
    <row r="67" spans="1:17" ht="14.4" customHeight="1" x14ac:dyDescent="0.3">
      <c r="A67" s="352" t="s">
        <v>1522</v>
      </c>
      <c r="B67" s="353" t="s">
        <v>1330</v>
      </c>
      <c r="C67" s="353" t="s">
        <v>1331</v>
      </c>
      <c r="D67" s="353" t="s">
        <v>1336</v>
      </c>
      <c r="E67" s="353" t="s">
        <v>1337</v>
      </c>
      <c r="F67" s="356"/>
      <c r="G67" s="356"/>
      <c r="H67" s="356"/>
      <c r="I67" s="356"/>
      <c r="J67" s="356"/>
      <c r="K67" s="356"/>
      <c r="L67" s="356"/>
      <c r="M67" s="356"/>
      <c r="N67" s="356">
        <v>4</v>
      </c>
      <c r="O67" s="356">
        <v>1988</v>
      </c>
      <c r="P67" s="395"/>
      <c r="Q67" s="357">
        <v>497</v>
      </c>
    </row>
    <row r="68" spans="1:17" ht="14.4" customHeight="1" x14ac:dyDescent="0.3">
      <c r="A68" s="352" t="s">
        <v>1522</v>
      </c>
      <c r="B68" s="353" t="s">
        <v>1330</v>
      </c>
      <c r="C68" s="353" t="s">
        <v>1331</v>
      </c>
      <c r="D68" s="353" t="s">
        <v>1344</v>
      </c>
      <c r="E68" s="353" t="s">
        <v>1345</v>
      </c>
      <c r="F68" s="356"/>
      <c r="G68" s="356"/>
      <c r="H68" s="356"/>
      <c r="I68" s="356"/>
      <c r="J68" s="356"/>
      <c r="K68" s="356"/>
      <c r="L68" s="356"/>
      <c r="M68" s="356"/>
      <c r="N68" s="356">
        <v>1</v>
      </c>
      <c r="O68" s="356">
        <v>217</v>
      </c>
      <c r="P68" s="395"/>
      <c r="Q68" s="357">
        <v>217</v>
      </c>
    </row>
    <row r="69" spans="1:17" ht="14.4" customHeight="1" x14ac:dyDescent="0.3">
      <c r="A69" s="352" t="s">
        <v>1522</v>
      </c>
      <c r="B69" s="353" t="s">
        <v>1330</v>
      </c>
      <c r="C69" s="353" t="s">
        <v>1331</v>
      </c>
      <c r="D69" s="353" t="s">
        <v>1346</v>
      </c>
      <c r="E69" s="353" t="s">
        <v>1347</v>
      </c>
      <c r="F69" s="356">
        <v>5</v>
      </c>
      <c r="G69" s="356">
        <v>80</v>
      </c>
      <c r="H69" s="356">
        <v>1</v>
      </c>
      <c r="I69" s="356">
        <v>16</v>
      </c>
      <c r="J69" s="356">
        <v>7</v>
      </c>
      <c r="K69" s="356">
        <v>112</v>
      </c>
      <c r="L69" s="356">
        <v>1.4</v>
      </c>
      <c r="M69" s="356">
        <v>16</v>
      </c>
      <c r="N69" s="356">
        <v>5</v>
      </c>
      <c r="O69" s="356">
        <v>80</v>
      </c>
      <c r="P69" s="395">
        <v>1</v>
      </c>
      <c r="Q69" s="357">
        <v>16</v>
      </c>
    </row>
    <row r="70" spans="1:17" ht="14.4" customHeight="1" x14ac:dyDescent="0.3">
      <c r="A70" s="352" t="s">
        <v>1522</v>
      </c>
      <c r="B70" s="353" t="s">
        <v>1330</v>
      </c>
      <c r="C70" s="353" t="s">
        <v>1331</v>
      </c>
      <c r="D70" s="353" t="s">
        <v>1348</v>
      </c>
      <c r="E70" s="353" t="s">
        <v>1349</v>
      </c>
      <c r="F70" s="356"/>
      <c r="G70" s="356"/>
      <c r="H70" s="356"/>
      <c r="I70" s="356"/>
      <c r="J70" s="356">
        <v>8</v>
      </c>
      <c r="K70" s="356">
        <v>2776</v>
      </c>
      <c r="L70" s="356"/>
      <c r="M70" s="356">
        <v>347</v>
      </c>
      <c r="N70" s="356">
        <v>44</v>
      </c>
      <c r="O70" s="356">
        <v>15312</v>
      </c>
      <c r="P70" s="395"/>
      <c r="Q70" s="357">
        <v>348</v>
      </c>
    </row>
    <row r="71" spans="1:17" ht="14.4" customHeight="1" x14ac:dyDescent="0.3">
      <c r="A71" s="352" t="s">
        <v>1522</v>
      </c>
      <c r="B71" s="353" t="s">
        <v>1330</v>
      </c>
      <c r="C71" s="353" t="s">
        <v>1331</v>
      </c>
      <c r="D71" s="353" t="s">
        <v>1352</v>
      </c>
      <c r="E71" s="353" t="s">
        <v>1353</v>
      </c>
      <c r="F71" s="356">
        <v>9</v>
      </c>
      <c r="G71" s="356">
        <v>1494</v>
      </c>
      <c r="H71" s="356">
        <v>1</v>
      </c>
      <c r="I71" s="356">
        <v>166</v>
      </c>
      <c r="J71" s="356">
        <v>22</v>
      </c>
      <c r="K71" s="356">
        <v>3652</v>
      </c>
      <c r="L71" s="356">
        <v>2.4444444444444446</v>
      </c>
      <c r="M71" s="356">
        <v>166</v>
      </c>
      <c r="N71" s="356">
        <v>14</v>
      </c>
      <c r="O71" s="356">
        <v>2324</v>
      </c>
      <c r="P71" s="395">
        <v>1.5555555555555556</v>
      </c>
      <c r="Q71" s="357">
        <v>166</v>
      </c>
    </row>
    <row r="72" spans="1:17" ht="14.4" customHeight="1" x14ac:dyDescent="0.3">
      <c r="A72" s="352" t="s">
        <v>1522</v>
      </c>
      <c r="B72" s="353" t="s">
        <v>1330</v>
      </c>
      <c r="C72" s="353" t="s">
        <v>1331</v>
      </c>
      <c r="D72" s="353" t="s">
        <v>1354</v>
      </c>
      <c r="E72" s="353" t="s">
        <v>1355</v>
      </c>
      <c r="F72" s="356">
        <v>6</v>
      </c>
      <c r="G72" s="356">
        <v>1938</v>
      </c>
      <c r="H72" s="356">
        <v>1</v>
      </c>
      <c r="I72" s="356">
        <v>323</v>
      </c>
      <c r="J72" s="356">
        <v>7</v>
      </c>
      <c r="K72" s="356">
        <v>2268</v>
      </c>
      <c r="L72" s="356">
        <v>1.1702786377708978</v>
      </c>
      <c r="M72" s="356">
        <v>324</v>
      </c>
      <c r="N72" s="356">
        <v>4</v>
      </c>
      <c r="O72" s="356">
        <v>1296</v>
      </c>
      <c r="P72" s="395">
        <v>0.66873065015479871</v>
      </c>
      <c r="Q72" s="357">
        <v>324</v>
      </c>
    </row>
    <row r="73" spans="1:17" ht="14.4" customHeight="1" x14ac:dyDescent="0.3">
      <c r="A73" s="352" t="s">
        <v>1522</v>
      </c>
      <c r="B73" s="353" t="s">
        <v>1330</v>
      </c>
      <c r="C73" s="353" t="s">
        <v>1331</v>
      </c>
      <c r="D73" s="353" t="s">
        <v>1356</v>
      </c>
      <c r="E73" s="353" t="s">
        <v>1357</v>
      </c>
      <c r="F73" s="356">
        <v>6</v>
      </c>
      <c r="G73" s="356">
        <v>1032</v>
      </c>
      <c r="H73" s="356">
        <v>1</v>
      </c>
      <c r="I73" s="356">
        <v>172</v>
      </c>
      <c r="J73" s="356">
        <v>17</v>
      </c>
      <c r="K73" s="356">
        <v>2924</v>
      </c>
      <c r="L73" s="356">
        <v>2.8333333333333335</v>
      </c>
      <c r="M73" s="356">
        <v>172</v>
      </c>
      <c r="N73" s="356">
        <v>11</v>
      </c>
      <c r="O73" s="356">
        <v>1892</v>
      </c>
      <c r="P73" s="395">
        <v>1.8333333333333333</v>
      </c>
      <c r="Q73" s="357">
        <v>172</v>
      </c>
    </row>
    <row r="74" spans="1:17" ht="14.4" customHeight="1" x14ac:dyDescent="0.3">
      <c r="A74" s="352" t="s">
        <v>1522</v>
      </c>
      <c r="B74" s="353" t="s">
        <v>1330</v>
      </c>
      <c r="C74" s="353" t="s">
        <v>1331</v>
      </c>
      <c r="D74" s="353" t="s">
        <v>1358</v>
      </c>
      <c r="E74" s="353" t="s">
        <v>1359</v>
      </c>
      <c r="F74" s="356"/>
      <c r="G74" s="356"/>
      <c r="H74" s="356"/>
      <c r="I74" s="356"/>
      <c r="J74" s="356"/>
      <c r="K74" s="356"/>
      <c r="L74" s="356"/>
      <c r="M74" s="356"/>
      <c r="N74" s="356">
        <v>1</v>
      </c>
      <c r="O74" s="356">
        <v>147</v>
      </c>
      <c r="P74" s="395"/>
      <c r="Q74" s="357">
        <v>147</v>
      </c>
    </row>
    <row r="75" spans="1:17" ht="14.4" customHeight="1" x14ac:dyDescent="0.3">
      <c r="A75" s="352" t="s">
        <v>1522</v>
      </c>
      <c r="B75" s="353" t="s">
        <v>1330</v>
      </c>
      <c r="C75" s="353" t="s">
        <v>1331</v>
      </c>
      <c r="D75" s="353" t="s">
        <v>1360</v>
      </c>
      <c r="E75" s="353" t="s">
        <v>1361</v>
      </c>
      <c r="F75" s="356">
        <v>21</v>
      </c>
      <c r="G75" s="356">
        <v>7308</v>
      </c>
      <c r="H75" s="356">
        <v>1</v>
      </c>
      <c r="I75" s="356">
        <v>348</v>
      </c>
      <c r="J75" s="356">
        <v>23</v>
      </c>
      <c r="K75" s="356">
        <v>8027</v>
      </c>
      <c r="L75" s="356">
        <v>1.0983853311439518</v>
      </c>
      <c r="M75" s="356">
        <v>349</v>
      </c>
      <c r="N75" s="356">
        <v>23</v>
      </c>
      <c r="O75" s="356">
        <v>8027</v>
      </c>
      <c r="P75" s="395">
        <v>1.0983853311439518</v>
      </c>
      <c r="Q75" s="357">
        <v>349</v>
      </c>
    </row>
    <row r="76" spans="1:17" ht="14.4" customHeight="1" x14ac:dyDescent="0.3">
      <c r="A76" s="352" t="s">
        <v>1522</v>
      </c>
      <c r="B76" s="353" t="s">
        <v>1330</v>
      </c>
      <c r="C76" s="353" t="s">
        <v>1331</v>
      </c>
      <c r="D76" s="353" t="s">
        <v>1362</v>
      </c>
      <c r="E76" s="353" t="s">
        <v>1363</v>
      </c>
      <c r="F76" s="356">
        <v>7</v>
      </c>
      <c r="G76" s="356">
        <v>1183</v>
      </c>
      <c r="H76" s="356">
        <v>1</v>
      </c>
      <c r="I76" s="356">
        <v>169</v>
      </c>
      <c r="J76" s="356">
        <v>18</v>
      </c>
      <c r="K76" s="356">
        <v>3042</v>
      </c>
      <c r="L76" s="356">
        <v>2.5714285714285716</v>
      </c>
      <c r="M76" s="356">
        <v>169</v>
      </c>
      <c r="N76" s="356">
        <v>13</v>
      </c>
      <c r="O76" s="356">
        <v>2197</v>
      </c>
      <c r="P76" s="395">
        <v>1.8571428571428572</v>
      </c>
      <c r="Q76" s="357">
        <v>169</v>
      </c>
    </row>
    <row r="77" spans="1:17" ht="14.4" customHeight="1" x14ac:dyDescent="0.3">
      <c r="A77" s="352" t="s">
        <v>1522</v>
      </c>
      <c r="B77" s="353" t="s">
        <v>1330</v>
      </c>
      <c r="C77" s="353" t="s">
        <v>1331</v>
      </c>
      <c r="D77" s="353" t="s">
        <v>1364</v>
      </c>
      <c r="E77" s="353" t="s">
        <v>1365</v>
      </c>
      <c r="F77" s="356">
        <v>1</v>
      </c>
      <c r="G77" s="356">
        <v>1034</v>
      </c>
      <c r="H77" s="356">
        <v>1</v>
      </c>
      <c r="I77" s="356">
        <v>1034</v>
      </c>
      <c r="J77" s="356"/>
      <c r="K77" s="356"/>
      <c r="L77" s="356"/>
      <c r="M77" s="356"/>
      <c r="N77" s="356">
        <v>2</v>
      </c>
      <c r="O77" s="356">
        <v>2070</v>
      </c>
      <c r="P77" s="395">
        <v>2.0019342359767891</v>
      </c>
      <c r="Q77" s="357">
        <v>1035</v>
      </c>
    </row>
    <row r="78" spans="1:17" ht="14.4" customHeight="1" x14ac:dyDescent="0.3">
      <c r="A78" s="352" t="s">
        <v>1522</v>
      </c>
      <c r="B78" s="353" t="s">
        <v>1330</v>
      </c>
      <c r="C78" s="353" t="s">
        <v>1331</v>
      </c>
      <c r="D78" s="353" t="s">
        <v>1368</v>
      </c>
      <c r="E78" s="353" t="s">
        <v>1369</v>
      </c>
      <c r="F78" s="356">
        <v>2</v>
      </c>
      <c r="G78" s="356">
        <v>9974</v>
      </c>
      <c r="H78" s="356">
        <v>1</v>
      </c>
      <c r="I78" s="356">
        <v>4987</v>
      </c>
      <c r="J78" s="356">
        <v>4</v>
      </c>
      <c r="K78" s="356">
        <v>19960</v>
      </c>
      <c r="L78" s="356">
        <v>2.0012031281331462</v>
      </c>
      <c r="M78" s="356">
        <v>4990</v>
      </c>
      <c r="N78" s="356">
        <v>5</v>
      </c>
      <c r="O78" s="356">
        <v>24965</v>
      </c>
      <c r="P78" s="395">
        <v>2.5030078203328654</v>
      </c>
      <c r="Q78" s="357">
        <v>4993</v>
      </c>
    </row>
    <row r="79" spans="1:17" ht="14.4" customHeight="1" x14ac:dyDescent="0.3">
      <c r="A79" s="352" t="s">
        <v>1522</v>
      </c>
      <c r="B79" s="353" t="s">
        <v>1330</v>
      </c>
      <c r="C79" s="353" t="s">
        <v>1331</v>
      </c>
      <c r="D79" s="353" t="s">
        <v>1372</v>
      </c>
      <c r="E79" s="353" t="s">
        <v>1373</v>
      </c>
      <c r="F79" s="356">
        <v>24</v>
      </c>
      <c r="G79" s="356">
        <v>4440</v>
      </c>
      <c r="H79" s="356">
        <v>1</v>
      </c>
      <c r="I79" s="356">
        <v>185</v>
      </c>
      <c r="J79" s="356">
        <v>21</v>
      </c>
      <c r="K79" s="356">
        <v>3885</v>
      </c>
      <c r="L79" s="356">
        <v>0.875</v>
      </c>
      <c r="M79" s="356">
        <v>185</v>
      </c>
      <c r="N79" s="356">
        <v>27</v>
      </c>
      <c r="O79" s="356">
        <v>4995</v>
      </c>
      <c r="P79" s="395">
        <v>1.125</v>
      </c>
      <c r="Q79" s="357">
        <v>185</v>
      </c>
    </row>
    <row r="80" spans="1:17" ht="14.4" customHeight="1" x14ac:dyDescent="0.3">
      <c r="A80" s="352" t="s">
        <v>1522</v>
      </c>
      <c r="B80" s="353" t="s">
        <v>1330</v>
      </c>
      <c r="C80" s="353" t="s">
        <v>1331</v>
      </c>
      <c r="D80" s="353" t="s">
        <v>1374</v>
      </c>
      <c r="E80" s="353" t="s">
        <v>1375</v>
      </c>
      <c r="F80" s="356">
        <v>24</v>
      </c>
      <c r="G80" s="356">
        <v>4512</v>
      </c>
      <c r="H80" s="356">
        <v>1</v>
      </c>
      <c r="I80" s="356">
        <v>188</v>
      </c>
      <c r="J80" s="356">
        <v>21</v>
      </c>
      <c r="K80" s="356">
        <v>3948</v>
      </c>
      <c r="L80" s="356">
        <v>0.875</v>
      </c>
      <c r="M80" s="356">
        <v>188</v>
      </c>
      <c r="N80" s="356">
        <v>27</v>
      </c>
      <c r="O80" s="356">
        <v>5076</v>
      </c>
      <c r="P80" s="395">
        <v>1.125</v>
      </c>
      <c r="Q80" s="357">
        <v>188</v>
      </c>
    </row>
    <row r="81" spans="1:17" ht="14.4" customHeight="1" x14ac:dyDescent="0.3">
      <c r="A81" s="352" t="s">
        <v>1522</v>
      </c>
      <c r="B81" s="353" t="s">
        <v>1330</v>
      </c>
      <c r="C81" s="353" t="s">
        <v>1331</v>
      </c>
      <c r="D81" s="353" t="s">
        <v>1376</v>
      </c>
      <c r="E81" s="353" t="s">
        <v>1377</v>
      </c>
      <c r="F81" s="356">
        <v>19</v>
      </c>
      <c r="G81" s="356">
        <v>5548</v>
      </c>
      <c r="H81" s="356">
        <v>1</v>
      </c>
      <c r="I81" s="356">
        <v>292</v>
      </c>
      <c r="J81" s="356">
        <v>17</v>
      </c>
      <c r="K81" s="356">
        <v>4981</v>
      </c>
      <c r="L81" s="356">
        <v>0.89780100937274698</v>
      </c>
      <c r="M81" s="356">
        <v>293</v>
      </c>
      <c r="N81" s="356">
        <v>22</v>
      </c>
      <c r="O81" s="356">
        <v>6446</v>
      </c>
      <c r="P81" s="395">
        <v>1.1618601297764961</v>
      </c>
      <c r="Q81" s="357">
        <v>293</v>
      </c>
    </row>
    <row r="82" spans="1:17" ht="14.4" customHeight="1" x14ac:dyDescent="0.3">
      <c r="A82" s="352" t="s">
        <v>1522</v>
      </c>
      <c r="B82" s="353" t="s">
        <v>1330</v>
      </c>
      <c r="C82" s="353" t="s">
        <v>1331</v>
      </c>
      <c r="D82" s="353" t="s">
        <v>1378</v>
      </c>
      <c r="E82" s="353" t="s">
        <v>1379</v>
      </c>
      <c r="F82" s="356"/>
      <c r="G82" s="356"/>
      <c r="H82" s="356"/>
      <c r="I82" s="356"/>
      <c r="J82" s="356">
        <v>7</v>
      </c>
      <c r="K82" s="356">
        <v>5775</v>
      </c>
      <c r="L82" s="356"/>
      <c r="M82" s="356">
        <v>825</v>
      </c>
      <c r="N82" s="356">
        <v>8</v>
      </c>
      <c r="O82" s="356">
        <v>6608</v>
      </c>
      <c r="P82" s="395"/>
      <c r="Q82" s="357">
        <v>826</v>
      </c>
    </row>
    <row r="83" spans="1:17" ht="14.4" customHeight="1" x14ac:dyDescent="0.3">
      <c r="A83" s="352" t="s">
        <v>1522</v>
      </c>
      <c r="B83" s="353" t="s">
        <v>1330</v>
      </c>
      <c r="C83" s="353" t="s">
        <v>1331</v>
      </c>
      <c r="D83" s="353" t="s">
        <v>1384</v>
      </c>
      <c r="E83" s="353" t="s">
        <v>1385</v>
      </c>
      <c r="F83" s="356">
        <v>5</v>
      </c>
      <c r="G83" s="356">
        <v>3365</v>
      </c>
      <c r="H83" s="356">
        <v>1</v>
      </c>
      <c r="I83" s="356">
        <v>673</v>
      </c>
      <c r="J83" s="356">
        <v>7</v>
      </c>
      <c r="K83" s="356">
        <v>4711</v>
      </c>
      <c r="L83" s="356">
        <v>1.4</v>
      </c>
      <c r="M83" s="356">
        <v>673</v>
      </c>
      <c r="N83" s="356">
        <v>4</v>
      </c>
      <c r="O83" s="356">
        <v>2696</v>
      </c>
      <c r="P83" s="395">
        <v>0.80118870728083214</v>
      </c>
      <c r="Q83" s="357">
        <v>674</v>
      </c>
    </row>
    <row r="84" spans="1:17" ht="14.4" customHeight="1" x14ac:dyDescent="0.3">
      <c r="A84" s="352" t="s">
        <v>1522</v>
      </c>
      <c r="B84" s="353" t="s">
        <v>1330</v>
      </c>
      <c r="C84" s="353" t="s">
        <v>1331</v>
      </c>
      <c r="D84" s="353" t="s">
        <v>1386</v>
      </c>
      <c r="E84" s="353" t="s">
        <v>1387</v>
      </c>
      <c r="F84" s="356">
        <v>1</v>
      </c>
      <c r="G84" s="356">
        <v>1014</v>
      </c>
      <c r="H84" s="356">
        <v>1</v>
      </c>
      <c r="I84" s="356">
        <v>1014</v>
      </c>
      <c r="J84" s="356"/>
      <c r="K84" s="356"/>
      <c r="L84" s="356"/>
      <c r="M84" s="356"/>
      <c r="N84" s="356"/>
      <c r="O84" s="356"/>
      <c r="P84" s="395"/>
      <c r="Q84" s="357"/>
    </row>
    <row r="85" spans="1:17" ht="14.4" customHeight="1" x14ac:dyDescent="0.3">
      <c r="A85" s="352" t="s">
        <v>1522</v>
      </c>
      <c r="B85" s="353" t="s">
        <v>1330</v>
      </c>
      <c r="C85" s="353" t="s">
        <v>1331</v>
      </c>
      <c r="D85" s="353" t="s">
        <v>1388</v>
      </c>
      <c r="E85" s="353" t="s">
        <v>1389</v>
      </c>
      <c r="F85" s="356">
        <v>3</v>
      </c>
      <c r="G85" s="356">
        <v>2463</v>
      </c>
      <c r="H85" s="356">
        <v>1</v>
      </c>
      <c r="I85" s="356">
        <v>821</v>
      </c>
      <c r="J85" s="356"/>
      <c r="K85" s="356"/>
      <c r="L85" s="356"/>
      <c r="M85" s="356"/>
      <c r="N85" s="356"/>
      <c r="O85" s="356"/>
      <c r="P85" s="395"/>
      <c r="Q85" s="357"/>
    </row>
    <row r="86" spans="1:17" ht="14.4" customHeight="1" x14ac:dyDescent="0.3">
      <c r="A86" s="352" t="s">
        <v>1522</v>
      </c>
      <c r="B86" s="353" t="s">
        <v>1330</v>
      </c>
      <c r="C86" s="353" t="s">
        <v>1331</v>
      </c>
      <c r="D86" s="353" t="s">
        <v>1390</v>
      </c>
      <c r="E86" s="353" t="s">
        <v>1391</v>
      </c>
      <c r="F86" s="356">
        <v>5</v>
      </c>
      <c r="G86" s="356">
        <v>2360</v>
      </c>
      <c r="H86" s="356">
        <v>1</v>
      </c>
      <c r="I86" s="356">
        <v>472</v>
      </c>
      <c r="J86" s="356">
        <v>18</v>
      </c>
      <c r="K86" s="356">
        <v>8496</v>
      </c>
      <c r="L86" s="356">
        <v>3.6</v>
      </c>
      <c r="M86" s="356">
        <v>472</v>
      </c>
      <c r="N86" s="356">
        <v>4</v>
      </c>
      <c r="O86" s="356">
        <v>1892</v>
      </c>
      <c r="P86" s="395">
        <v>0.80169491525423731</v>
      </c>
      <c r="Q86" s="357">
        <v>473</v>
      </c>
    </row>
    <row r="87" spans="1:17" ht="14.4" customHeight="1" x14ac:dyDescent="0.3">
      <c r="A87" s="352" t="s">
        <v>1522</v>
      </c>
      <c r="B87" s="353" t="s">
        <v>1330</v>
      </c>
      <c r="C87" s="353" t="s">
        <v>1331</v>
      </c>
      <c r="D87" s="353" t="s">
        <v>1392</v>
      </c>
      <c r="E87" s="353" t="s">
        <v>1393</v>
      </c>
      <c r="F87" s="356">
        <v>22</v>
      </c>
      <c r="G87" s="356">
        <v>7546</v>
      </c>
      <c r="H87" s="356">
        <v>1</v>
      </c>
      <c r="I87" s="356">
        <v>343</v>
      </c>
      <c r="J87" s="356">
        <v>21</v>
      </c>
      <c r="K87" s="356">
        <v>7203</v>
      </c>
      <c r="L87" s="356">
        <v>0.95454545454545459</v>
      </c>
      <c r="M87" s="356">
        <v>343</v>
      </c>
      <c r="N87" s="356">
        <v>12</v>
      </c>
      <c r="O87" s="356">
        <v>4128</v>
      </c>
      <c r="P87" s="395">
        <v>0.54704479194275113</v>
      </c>
      <c r="Q87" s="357">
        <v>344</v>
      </c>
    </row>
    <row r="88" spans="1:17" ht="14.4" customHeight="1" x14ac:dyDescent="0.3">
      <c r="A88" s="352" t="s">
        <v>1522</v>
      </c>
      <c r="B88" s="353" t="s">
        <v>1330</v>
      </c>
      <c r="C88" s="353" t="s">
        <v>1331</v>
      </c>
      <c r="D88" s="353" t="s">
        <v>1396</v>
      </c>
      <c r="E88" s="353" t="s">
        <v>1397</v>
      </c>
      <c r="F88" s="356">
        <v>10</v>
      </c>
      <c r="G88" s="356">
        <v>5740</v>
      </c>
      <c r="H88" s="356">
        <v>1</v>
      </c>
      <c r="I88" s="356">
        <v>574</v>
      </c>
      <c r="J88" s="356"/>
      <c r="K88" s="356"/>
      <c r="L88" s="356"/>
      <c r="M88" s="356"/>
      <c r="N88" s="356">
        <v>5</v>
      </c>
      <c r="O88" s="356">
        <v>2870</v>
      </c>
      <c r="P88" s="395">
        <v>0.5</v>
      </c>
      <c r="Q88" s="357">
        <v>574</v>
      </c>
    </row>
    <row r="89" spans="1:17" ht="14.4" customHeight="1" x14ac:dyDescent="0.3">
      <c r="A89" s="352" t="s">
        <v>1522</v>
      </c>
      <c r="B89" s="353" t="s">
        <v>1330</v>
      </c>
      <c r="C89" s="353" t="s">
        <v>1331</v>
      </c>
      <c r="D89" s="353" t="s">
        <v>1398</v>
      </c>
      <c r="E89" s="353" t="s">
        <v>1399</v>
      </c>
      <c r="F89" s="356">
        <v>19</v>
      </c>
      <c r="G89" s="356">
        <v>4503</v>
      </c>
      <c r="H89" s="356">
        <v>1</v>
      </c>
      <c r="I89" s="356">
        <v>237</v>
      </c>
      <c r="J89" s="356">
        <v>18</v>
      </c>
      <c r="K89" s="356">
        <v>4266</v>
      </c>
      <c r="L89" s="356">
        <v>0.94736842105263153</v>
      </c>
      <c r="M89" s="356">
        <v>237</v>
      </c>
      <c r="N89" s="356">
        <v>22</v>
      </c>
      <c r="O89" s="356">
        <v>5214</v>
      </c>
      <c r="P89" s="395">
        <v>1.1578947368421053</v>
      </c>
      <c r="Q89" s="357">
        <v>237</v>
      </c>
    </row>
    <row r="90" spans="1:17" ht="14.4" customHeight="1" x14ac:dyDescent="0.3">
      <c r="A90" s="352" t="s">
        <v>1522</v>
      </c>
      <c r="B90" s="353" t="s">
        <v>1330</v>
      </c>
      <c r="C90" s="353" t="s">
        <v>1331</v>
      </c>
      <c r="D90" s="353" t="s">
        <v>1400</v>
      </c>
      <c r="E90" s="353" t="s">
        <v>1401</v>
      </c>
      <c r="F90" s="356">
        <v>5</v>
      </c>
      <c r="G90" s="356">
        <v>3365</v>
      </c>
      <c r="H90" s="356">
        <v>1</v>
      </c>
      <c r="I90" s="356">
        <v>673</v>
      </c>
      <c r="J90" s="356">
        <v>7</v>
      </c>
      <c r="K90" s="356">
        <v>4711</v>
      </c>
      <c r="L90" s="356">
        <v>1.4</v>
      </c>
      <c r="M90" s="356">
        <v>673</v>
      </c>
      <c r="N90" s="356">
        <v>4</v>
      </c>
      <c r="O90" s="356">
        <v>2696</v>
      </c>
      <c r="P90" s="395">
        <v>0.80118870728083214</v>
      </c>
      <c r="Q90" s="357">
        <v>674</v>
      </c>
    </row>
    <row r="91" spans="1:17" ht="14.4" customHeight="1" x14ac:dyDescent="0.3">
      <c r="A91" s="352" t="s">
        <v>1522</v>
      </c>
      <c r="B91" s="353" t="s">
        <v>1330</v>
      </c>
      <c r="C91" s="353" t="s">
        <v>1331</v>
      </c>
      <c r="D91" s="353" t="s">
        <v>1402</v>
      </c>
      <c r="E91" s="353" t="s">
        <v>1403</v>
      </c>
      <c r="F91" s="356">
        <v>8</v>
      </c>
      <c r="G91" s="356">
        <v>4064</v>
      </c>
      <c r="H91" s="356">
        <v>1</v>
      </c>
      <c r="I91" s="356">
        <v>508</v>
      </c>
      <c r="J91" s="356">
        <v>18</v>
      </c>
      <c r="K91" s="356">
        <v>9144</v>
      </c>
      <c r="L91" s="356">
        <v>2.25</v>
      </c>
      <c r="M91" s="356">
        <v>508</v>
      </c>
      <c r="N91" s="356">
        <v>6</v>
      </c>
      <c r="O91" s="356">
        <v>3054</v>
      </c>
      <c r="P91" s="395">
        <v>0.7514763779527559</v>
      </c>
      <c r="Q91" s="357">
        <v>509</v>
      </c>
    </row>
    <row r="92" spans="1:17" ht="14.4" customHeight="1" x14ac:dyDescent="0.3">
      <c r="A92" s="352" t="s">
        <v>1522</v>
      </c>
      <c r="B92" s="353" t="s">
        <v>1330</v>
      </c>
      <c r="C92" s="353" t="s">
        <v>1331</v>
      </c>
      <c r="D92" s="353" t="s">
        <v>1404</v>
      </c>
      <c r="E92" s="353" t="s">
        <v>1405</v>
      </c>
      <c r="F92" s="356">
        <v>6</v>
      </c>
      <c r="G92" s="356">
        <v>2082</v>
      </c>
      <c r="H92" s="356">
        <v>1</v>
      </c>
      <c r="I92" s="356">
        <v>347</v>
      </c>
      <c r="J92" s="356">
        <v>15</v>
      </c>
      <c r="K92" s="356">
        <v>5205</v>
      </c>
      <c r="L92" s="356">
        <v>2.5</v>
      </c>
      <c r="M92" s="356">
        <v>347</v>
      </c>
      <c r="N92" s="356">
        <v>9</v>
      </c>
      <c r="O92" s="356">
        <v>3123</v>
      </c>
      <c r="P92" s="395">
        <v>1.5</v>
      </c>
      <c r="Q92" s="357">
        <v>347</v>
      </c>
    </row>
    <row r="93" spans="1:17" ht="14.4" customHeight="1" x14ac:dyDescent="0.3">
      <c r="A93" s="352" t="s">
        <v>1522</v>
      </c>
      <c r="B93" s="353" t="s">
        <v>1330</v>
      </c>
      <c r="C93" s="353" t="s">
        <v>1331</v>
      </c>
      <c r="D93" s="353" t="s">
        <v>1406</v>
      </c>
      <c r="E93" s="353" t="s">
        <v>1407</v>
      </c>
      <c r="F93" s="356"/>
      <c r="G93" s="356"/>
      <c r="H93" s="356"/>
      <c r="I93" s="356"/>
      <c r="J93" s="356">
        <v>1</v>
      </c>
      <c r="K93" s="356">
        <v>649</v>
      </c>
      <c r="L93" s="356"/>
      <c r="M93" s="356">
        <v>649</v>
      </c>
      <c r="N93" s="356"/>
      <c r="O93" s="356"/>
      <c r="P93" s="395"/>
      <c r="Q93" s="357"/>
    </row>
    <row r="94" spans="1:17" ht="14.4" customHeight="1" x14ac:dyDescent="0.3">
      <c r="A94" s="352" t="s">
        <v>1522</v>
      </c>
      <c r="B94" s="353" t="s">
        <v>1330</v>
      </c>
      <c r="C94" s="353" t="s">
        <v>1331</v>
      </c>
      <c r="D94" s="353" t="s">
        <v>1408</v>
      </c>
      <c r="E94" s="353" t="s">
        <v>1409</v>
      </c>
      <c r="F94" s="356">
        <v>6</v>
      </c>
      <c r="G94" s="356">
        <v>660</v>
      </c>
      <c r="H94" s="356">
        <v>1</v>
      </c>
      <c r="I94" s="356">
        <v>110</v>
      </c>
      <c r="J94" s="356">
        <v>1</v>
      </c>
      <c r="K94" s="356">
        <v>110</v>
      </c>
      <c r="L94" s="356">
        <v>0.16666666666666666</v>
      </c>
      <c r="M94" s="356">
        <v>110</v>
      </c>
      <c r="N94" s="356">
        <v>3</v>
      </c>
      <c r="O94" s="356">
        <v>330</v>
      </c>
      <c r="P94" s="395">
        <v>0.5</v>
      </c>
      <c r="Q94" s="357">
        <v>110</v>
      </c>
    </row>
    <row r="95" spans="1:17" ht="14.4" customHeight="1" x14ac:dyDescent="0.3">
      <c r="A95" s="352" t="s">
        <v>1522</v>
      </c>
      <c r="B95" s="353" t="s">
        <v>1330</v>
      </c>
      <c r="C95" s="353" t="s">
        <v>1331</v>
      </c>
      <c r="D95" s="353" t="s">
        <v>1412</v>
      </c>
      <c r="E95" s="353" t="s">
        <v>1413</v>
      </c>
      <c r="F95" s="356">
        <v>1</v>
      </c>
      <c r="G95" s="356">
        <v>689</v>
      </c>
      <c r="H95" s="356">
        <v>1</v>
      </c>
      <c r="I95" s="356">
        <v>689</v>
      </c>
      <c r="J95" s="356">
        <v>9</v>
      </c>
      <c r="K95" s="356">
        <v>6201</v>
      </c>
      <c r="L95" s="356">
        <v>9</v>
      </c>
      <c r="M95" s="356">
        <v>689</v>
      </c>
      <c r="N95" s="356">
        <v>1</v>
      </c>
      <c r="O95" s="356">
        <v>690</v>
      </c>
      <c r="P95" s="395">
        <v>1.0014513788098693</v>
      </c>
      <c r="Q95" s="357">
        <v>690</v>
      </c>
    </row>
    <row r="96" spans="1:17" ht="14.4" customHeight="1" x14ac:dyDescent="0.3">
      <c r="A96" s="352" t="s">
        <v>1522</v>
      </c>
      <c r="B96" s="353" t="s">
        <v>1330</v>
      </c>
      <c r="C96" s="353" t="s">
        <v>1331</v>
      </c>
      <c r="D96" s="353" t="s">
        <v>1414</v>
      </c>
      <c r="E96" s="353" t="s">
        <v>1415</v>
      </c>
      <c r="F96" s="356"/>
      <c r="G96" s="356"/>
      <c r="H96" s="356"/>
      <c r="I96" s="356"/>
      <c r="J96" s="356">
        <v>1</v>
      </c>
      <c r="K96" s="356">
        <v>1394</v>
      </c>
      <c r="L96" s="356"/>
      <c r="M96" s="356">
        <v>1394</v>
      </c>
      <c r="N96" s="356"/>
      <c r="O96" s="356"/>
      <c r="P96" s="395"/>
      <c r="Q96" s="357"/>
    </row>
    <row r="97" spans="1:17" ht="14.4" customHeight="1" x14ac:dyDescent="0.3">
      <c r="A97" s="352" t="s">
        <v>1522</v>
      </c>
      <c r="B97" s="353" t="s">
        <v>1330</v>
      </c>
      <c r="C97" s="353" t="s">
        <v>1331</v>
      </c>
      <c r="D97" s="353" t="s">
        <v>1416</v>
      </c>
      <c r="E97" s="353" t="s">
        <v>1417</v>
      </c>
      <c r="F97" s="356">
        <v>13</v>
      </c>
      <c r="G97" s="356">
        <v>2639</v>
      </c>
      <c r="H97" s="356">
        <v>1</v>
      </c>
      <c r="I97" s="356">
        <v>203</v>
      </c>
      <c r="J97" s="356">
        <v>24</v>
      </c>
      <c r="K97" s="356">
        <v>4872</v>
      </c>
      <c r="L97" s="356">
        <v>1.8461538461538463</v>
      </c>
      <c r="M97" s="356">
        <v>203</v>
      </c>
      <c r="N97" s="356">
        <v>9</v>
      </c>
      <c r="O97" s="356">
        <v>1836</v>
      </c>
      <c r="P97" s="395">
        <v>0.69571807502841987</v>
      </c>
      <c r="Q97" s="357">
        <v>204</v>
      </c>
    </row>
    <row r="98" spans="1:17" ht="14.4" customHeight="1" x14ac:dyDescent="0.3">
      <c r="A98" s="352" t="s">
        <v>1522</v>
      </c>
      <c r="B98" s="353" t="s">
        <v>1330</v>
      </c>
      <c r="C98" s="353" t="s">
        <v>1331</v>
      </c>
      <c r="D98" s="353" t="s">
        <v>1418</v>
      </c>
      <c r="E98" s="353" t="s">
        <v>1419</v>
      </c>
      <c r="F98" s="356">
        <v>8</v>
      </c>
      <c r="G98" s="356">
        <v>304</v>
      </c>
      <c r="H98" s="356">
        <v>1</v>
      </c>
      <c r="I98" s="356">
        <v>38</v>
      </c>
      <c r="J98" s="356">
        <v>11</v>
      </c>
      <c r="K98" s="356">
        <v>418</v>
      </c>
      <c r="L98" s="356">
        <v>1.375</v>
      </c>
      <c r="M98" s="356">
        <v>38</v>
      </c>
      <c r="N98" s="356">
        <v>5</v>
      </c>
      <c r="O98" s="356">
        <v>190</v>
      </c>
      <c r="P98" s="395">
        <v>0.625</v>
      </c>
      <c r="Q98" s="357">
        <v>38</v>
      </c>
    </row>
    <row r="99" spans="1:17" ht="14.4" customHeight="1" x14ac:dyDescent="0.3">
      <c r="A99" s="352" t="s">
        <v>1522</v>
      </c>
      <c r="B99" s="353" t="s">
        <v>1330</v>
      </c>
      <c r="C99" s="353" t="s">
        <v>1331</v>
      </c>
      <c r="D99" s="353" t="s">
        <v>1420</v>
      </c>
      <c r="E99" s="353" t="s">
        <v>1421</v>
      </c>
      <c r="F99" s="356">
        <v>9</v>
      </c>
      <c r="G99" s="356">
        <v>10593</v>
      </c>
      <c r="H99" s="356">
        <v>1</v>
      </c>
      <c r="I99" s="356">
        <v>1177</v>
      </c>
      <c r="J99" s="356">
        <v>22</v>
      </c>
      <c r="K99" s="356">
        <v>25916</v>
      </c>
      <c r="L99" s="356">
        <v>2.4465212876427831</v>
      </c>
      <c r="M99" s="356">
        <v>1178</v>
      </c>
      <c r="N99" s="356">
        <v>8</v>
      </c>
      <c r="O99" s="356">
        <v>9440</v>
      </c>
      <c r="P99" s="395">
        <v>0.89115453601434913</v>
      </c>
      <c r="Q99" s="357">
        <v>1180</v>
      </c>
    </row>
    <row r="100" spans="1:17" ht="14.4" customHeight="1" x14ac:dyDescent="0.3">
      <c r="A100" s="352" t="s">
        <v>1522</v>
      </c>
      <c r="B100" s="353" t="s">
        <v>1330</v>
      </c>
      <c r="C100" s="353" t="s">
        <v>1331</v>
      </c>
      <c r="D100" s="353" t="s">
        <v>1422</v>
      </c>
      <c r="E100" s="353" t="s">
        <v>1423</v>
      </c>
      <c r="F100" s="356">
        <v>1</v>
      </c>
      <c r="G100" s="356">
        <v>806</v>
      </c>
      <c r="H100" s="356">
        <v>1</v>
      </c>
      <c r="I100" s="356">
        <v>806</v>
      </c>
      <c r="J100" s="356">
        <v>5</v>
      </c>
      <c r="K100" s="356">
        <v>4035</v>
      </c>
      <c r="L100" s="356">
        <v>5.0062034739454093</v>
      </c>
      <c r="M100" s="356">
        <v>807</v>
      </c>
      <c r="N100" s="356">
        <v>5</v>
      </c>
      <c r="O100" s="356">
        <v>4045</v>
      </c>
      <c r="P100" s="395">
        <v>5.018610421836228</v>
      </c>
      <c r="Q100" s="357">
        <v>809</v>
      </c>
    </row>
    <row r="101" spans="1:17" ht="14.4" customHeight="1" x14ac:dyDescent="0.3">
      <c r="A101" s="352" t="s">
        <v>1522</v>
      </c>
      <c r="B101" s="353" t="s">
        <v>1330</v>
      </c>
      <c r="C101" s="353" t="s">
        <v>1331</v>
      </c>
      <c r="D101" s="353" t="s">
        <v>1424</v>
      </c>
      <c r="E101" s="353" t="s">
        <v>1425</v>
      </c>
      <c r="F101" s="356">
        <v>26</v>
      </c>
      <c r="G101" s="356">
        <v>14846</v>
      </c>
      <c r="H101" s="356">
        <v>1</v>
      </c>
      <c r="I101" s="356">
        <v>571</v>
      </c>
      <c r="J101" s="356">
        <v>27</v>
      </c>
      <c r="K101" s="356">
        <v>15444</v>
      </c>
      <c r="L101" s="356">
        <v>1.0402802101576183</v>
      </c>
      <c r="M101" s="356">
        <v>572</v>
      </c>
      <c r="N101" s="356">
        <v>17</v>
      </c>
      <c r="O101" s="356">
        <v>9724</v>
      </c>
      <c r="P101" s="395">
        <v>0.65499124343257442</v>
      </c>
      <c r="Q101" s="357">
        <v>572</v>
      </c>
    </row>
    <row r="102" spans="1:17" ht="14.4" customHeight="1" x14ac:dyDescent="0.3">
      <c r="A102" s="352" t="s">
        <v>1522</v>
      </c>
      <c r="B102" s="353" t="s">
        <v>1330</v>
      </c>
      <c r="C102" s="353" t="s">
        <v>1331</v>
      </c>
      <c r="D102" s="353" t="s">
        <v>1426</v>
      </c>
      <c r="E102" s="353" t="s">
        <v>1427</v>
      </c>
      <c r="F102" s="356">
        <v>104</v>
      </c>
      <c r="G102" s="356">
        <v>41392</v>
      </c>
      <c r="H102" s="356">
        <v>1</v>
      </c>
      <c r="I102" s="356">
        <v>398</v>
      </c>
      <c r="J102" s="356">
        <v>108</v>
      </c>
      <c r="K102" s="356">
        <v>43092</v>
      </c>
      <c r="L102" s="356">
        <v>1.0410707383069193</v>
      </c>
      <c r="M102" s="356">
        <v>399</v>
      </c>
      <c r="N102" s="356">
        <v>68</v>
      </c>
      <c r="O102" s="356">
        <v>27132</v>
      </c>
      <c r="P102" s="395">
        <v>0.65548898337843065</v>
      </c>
      <c r="Q102" s="357">
        <v>399</v>
      </c>
    </row>
    <row r="103" spans="1:17" ht="14.4" customHeight="1" x14ac:dyDescent="0.3">
      <c r="A103" s="352" t="s">
        <v>1522</v>
      </c>
      <c r="B103" s="353" t="s">
        <v>1330</v>
      </c>
      <c r="C103" s="353" t="s">
        <v>1331</v>
      </c>
      <c r="D103" s="353" t="s">
        <v>1434</v>
      </c>
      <c r="E103" s="353" t="s">
        <v>1435</v>
      </c>
      <c r="F103" s="356"/>
      <c r="G103" s="356"/>
      <c r="H103" s="356"/>
      <c r="I103" s="356"/>
      <c r="J103" s="356">
        <v>3</v>
      </c>
      <c r="K103" s="356">
        <v>930</v>
      </c>
      <c r="L103" s="356"/>
      <c r="M103" s="356">
        <v>310</v>
      </c>
      <c r="N103" s="356">
        <v>6</v>
      </c>
      <c r="O103" s="356">
        <v>1860</v>
      </c>
      <c r="P103" s="395"/>
      <c r="Q103" s="357">
        <v>310</v>
      </c>
    </row>
    <row r="104" spans="1:17" ht="14.4" customHeight="1" x14ac:dyDescent="0.3">
      <c r="A104" s="352" t="s">
        <v>1522</v>
      </c>
      <c r="B104" s="353" t="s">
        <v>1330</v>
      </c>
      <c r="C104" s="353" t="s">
        <v>1331</v>
      </c>
      <c r="D104" s="353" t="s">
        <v>1436</v>
      </c>
      <c r="E104" s="353" t="s">
        <v>1437</v>
      </c>
      <c r="F104" s="356">
        <v>1</v>
      </c>
      <c r="G104" s="356">
        <v>806</v>
      </c>
      <c r="H104" s="356">
        <v>1</v>
      </c>
      <c r="I104" s="356">
        <v>806</v>
      </c>
      <c r="J104" s="356">
        <v>5</v>
      </c>
      <c r="K104" s="356">
        <v>4035</v>
      </c>
      <c r="L104" s="356">
        <v>5.0062034739454093</v>
      </c>
      <c r="M104" s="356">
        <v>807</v>
      </c>
      <c r="N104" s="356">
        <v>5</v>
      </c>
      <c r="O104" s="356">
        <v>4045</v>
      </c>
      <c r="P104" s="395">
        <v>5.018610421836228</v>
      </c>
      <c r="Q104" s="357">
        <v>809</v>
      </c>
    </row>
    <row r="105" spans="1:17" ht="14.4" customHeight="1" x14ac:dyDescent="0.3">
      <c r="A105" s="352" t="s">
        <v>1522</v>
      </c>
      <c r="B105" s="353" t="s">
        <v>1330</v>
      </c>
      <c r="C105" s="353" t="s">
        <v>1331</v>
      </c>
      <c r="D105" s="353" t="s">
        <v>1438</v>
      </c>
      <c r="E105" s="353" t="s">
        <v>1439</v>
      </c>
      <c r="F105" s="356">
        <v>10</v>
      </c>
      <c r="G105" s="356">
        <v>1720</v>
      </c>
      <c r="H105" s="356">
        <v>1</v>
      </c>
      <c r="I105" s="356">
        <v>172</v>
      </c>
      <c r="J105" s="356">
        <v>13</v>
      </c>
      <c r="K105" s="356">
        <v>2236</v>
      </c>
      <c r="L105" s="356">
        <v>1.3</v>
      </c>
      <c r="M105" s="356">
        <v>172</v>
      </c>
      <c r="N105" s="356">
        <v>9</v>
      </c>
      <c r="O105" s="356">
        <v>1548</v>
      </c>
      <c r="P105" s="395">
        <v>0.9</v>
      </c>
      <c r="Q105" s="357">
        <v>172</v>
      </c>
    </row>
    <row r="106" spans="1:17" ht="14.4" customHeight="1" x14ac:dyDescent="0.3">
      <c r="A106" s="352" t="s">
        <v>1522</v>
      </c>
      <c r="B106" s="353" t="s">
        <v>1330</v>
      </c>
      <c r="C106" s="353" t="s">
        <v>1331</v>
      </c>
      <c r="D106" s="353" t="s">
        <v>1440</v>
      </c>
      <c r="E106" s="353" t="s">
        <v>1441</v>
      </c>
      <c r="F106" s="356">
        <v>2</v>
      </c>
      <c r="G106" s="356">
        <v>1370</v>
      </c>
      <c r="H106" s="356">
        <v>1</v>
      </c>
      <c r="I106" s="356">
        <v>685</v>
      </c>
      <c r="J106" s="356">
        <v>8</v>
      </c>
      <c r="K106" s="356">
        <v>5480</v>
      </c>
      <c r="L106" s="356">
        <v>4</v>
      </c>
      <c r="M106" s="356">
        <v>685</v>
      </c>
      <c r="N106" s="356">
        <v>2</v>
      </c>
      <c r="O106" s="356">
        <v>1372</v>
      </c>
      <c r="P106" s="395">
        <v>1.0014598540145985</v>
      </c>
      <c r="Q106" s="357">
        <v>686</v>
      </c>
    </row>
    <row r="107" spans="1:17" ht="14.4" customHeight="1" x14ac:dyDescent="0.3">
      <c r="A107" s="352" t="s">
        <v>1522</v>
      </c>
      <c r="B107" s="353" t="s">
        <v>1330</v>
      </c>
      <c r="C107" s="353" t="s">
        <v>1331</v>
      </c>
      <c r="D107" s="353" t="s">
        <v>1442</v>
      </c>
      <c r="E107" s="353" t="s">
        <v>1443</v>
      </c>
      <c r="F107" s="356">
        <v>10</v>
      </c>
      <c r="G107" s="356">
        <v>1660</v>
      </c>
      <c r="H107" s="356">
        <v>1</v>
      </c>
      <c r="I107" s="356">
        <v>166</v>
      </c>
      <c r="J107" s="356">
        <v>13</v>
      </c>
      <c r="K107" s="356">
        <v>2158</v>
      </c>
      <c r="L107" s="356">
        <v>1.3</v>
      </c>
      <c r="M107" s="356">
        <v>166</v>
      </c>
      <c r="N107" s="356">
        <v>9</v>
      </c>
      <c r="O107" s="356">
        <v>1494</v>
      </c>
      <c r="P107" s="395">
        <v>0.9</v>
      </c>
      <c r="Q107" s="357">
        <v>166</v>
      </c>
    </row>
    <row r="108" spans="1:17" ht="14.4" customHeight="1" x14ac:dyDescent="0.3">
      <c r="A108" s="352" t="s">
        <v>1522</v>
      </c>
      <c r="B108" s="353" t="s">
        <v>1330</v>
      </c>
      <c r="C108" s="353" t="s">
        <v>1331</v>
      </c>
      <c r="D108" s="353" t="s">
        <v>1444</v>
      </c>
      <c r="E108" s="353" t="s">
        <v>1445</v>
      </c>
      <c r="F108" s="356">
        <v>1</v>
      </c>
      <c r="G108" s="356">
        <v>806</v>
      </c>
      <c r="H108" s="356">
        <v>1</v>
      </c>
      <c r="I108" s="356">
        <v>806</v>
      </c>
      <c r="J108" s="356">
        <v>5</v>
      </c>
      <c r="K108" s="356">
        <v>4035</v>
      </c>
      <c r="L108" s="356">
        <v>5.0062034739454093</v>
      </c>
      <c r="M108" s="356">
        <v>807</v>
      </c>
      <c r="N108" s="356">
        <v>6</v>
      </c>
      <c r="O108" s="356">
        <v>4854</v>
      </c>
      <c r="P108" s="395">
        <v>6.0223325062034743</v>
      </c>
      <c r="Q108" s="357">
        <v>809</v>
      </c>
    </row>
    <row r="109" spans="1:17" ht="14.4" customHeight="1" x14ac:dyDescent="0.3">
      <c r="A109" s="352" t="s">
        <v>1522</v>
      </c>
      <c r="B109" s="353" t="s">
        <v>1330</v>
      </c>
      <c r="C109" s="353" t="s">
        <v>1331</v>
      </c>
      <c r="D109" s="353" t="s">
        <v>1448</v>
      </c>
      <c r="E109" s="353" t="s">
        <v>1449</v>
      </c>
      <c r="F109" s="356">
        <v>6</v>
      </c>
      <c r="G109" s="356">
        <v>1128</v>
      </c>
      <c r="H109" s="356">
        <v>1</v>
      </c>
      <c r="I109" s="356">
        <v>188</v>
      </c>
      <c r="J109" s="356">
        <v>10</v>
      </c>
      <c r="K109" s="356">
        <v>1880</v>
      </c>
      <c r="L109" s="356">
        <v>1.6666666666666667</v>
      </c>
      <c r="M109" s="356">
        <v>188</v>
      </c>
      <c r="N109" s="356">
        <v>2</v>
      </c>
      <c r="O109" s="356">
        <v>376</v>
      </c>
      <c r="P109" s="395">
        <v>0.33333333333333331</v>
      </c>
      <c r="Q109" s="357">
        <v>188</v>
      </c>
    </row>
    <row r="110" spans="1:17" ht="14.4" customHeight="1" x14ac:dyDescent="0.3">
      <c r="A110" s="352" t="s">
        <v>1522</v>
      </c>
      <c r="B110" s="353" t="s">
        <v>1330</v>
      </c>
      <c r="C110" s="353" t="s">
        <v>1331</v>
      </c>
      <c r="D110" s="353" t="s">
        <v>1450</v>
      </c>
      <c r="E110" s="353" t="s">
        <v>1451</v>
      </c>
      <c r="F110" s="356"/>
      <c r="G110" s="356"/>
      <c r="H110" s="356"/>
      <c r="I110" s="356"/>
      <c r="J110" s="356">
        <v>1</v>
      </c>
      <c r="K110" s="356">
        <v>649</v>
      </c>
      <c r="L110" s="356"/>
      <c r="M110" s="356">
        <v>649</v>
      </c>
      <c r="N110" s="356"/>
      <c r="O110" s="356"/>
      <c r="P110" s="395"/>
      <c r="Q110" s="357"/>
    </row>
    <row r="111" spans="1:17" ht="14.4" customHeight="1" x14ac:dyDescent="0.3">
      <c r="A111" s="352" t="s">
        <v>1522</v>
      </c>
      <c r="B111" s="353" t="s">
        <v>1330</v>
      </c>
      <c r="C111" s="353" t="s">
        <v>1331</v>
      </c>
      <c r="D111" s="353" t="s">
        <v>1452</v>
      </c>
      <c r="E111" s="353" t="s">
        <v>1453</v>
      </c>
      <c r="F111" s="356">
        <v>12</v>
      </c>
      <c r="G111" s="356">
        <v>6528</v>
      </c>
      <c r="H111" s="356">
        <v>1</v>
      </c>
      <c r="I111" s="356">
        <v>544</v>
      </c>
      <c r="J111" s="356">
        <v>17</v>
      </c>
      <c r="K111" s="356">
        <v>9248</v>
      </c>
      <c r="L111" s="356">
        <v>1.4166666666666667</v>
      </c>
      <c r="M111" s="356">
        <v>544</v>
      </c>
      <c r="N111" s="356">
        <v>10</v>
      </c>
      <c r="O111" s="356">
        <v>5450</v>
      </c>
      <c r="P111" s="395">
        <v>0.83486519607843135</v>
      </c>
      <c r="Q111" s="357">
        <v>545</v>
      </c>
    </row>
    <row r="112" spans="1:17" ht="14.4" customHeight="1" x14ac:dyDescent="0.3">
      <c r="A112" s="352" t="s">
        <v>1522</v>
      </c>
      <c r="B112" s="353" t="s">
        <v>1330</v>
      </c>
      <c r="C112" s="353" t="s">
        <v>1331</v>
      </c>
      <c r="D112" s="353" t="s">
        <v>1454</v>
      </c>
      <c r="E112" s="353" t="s">
        <v>1455</v>
      </c>
      <c r="F112" s="356">
        <v>8</v>
      </c>
      <c r="G112" s="356">
        <v>2288</v>
      </c>
      <c r="H112" s="356">
        <v>1</v>
      </c>
      <c r="I112" s="356">
        <v>286</v>
      </c>
      <c r="J112" s="356">
        <v>18</v>
      </c>
      <c r="K112" s="356">
        <v>5148</v>
      </c>
      <c r="L112" s="356">
        <v>2.25</v>
      </c>
      <c r="M112" s="356">
        <v>286</v>
      </c>
      <c r="N112" s="356">
        <v>6</v>
      </c>
      <c r="O112" s="356">
        <v>1722</v>
      </c>
      <c r="P112" s="395">
        <v>0.7526223776223776</v>
      </c>
      <c r="Q112" s="357">
        <v>287</v>
      </c>
    </row>
    <row r="113" spans="1:17" ht="14.4" customHeight="1" x14ac:dyDescent="0.3">
      <c r="A113" s="352" t="s">
        <v>1522</v>
      </c>
      <c r="B113" s="353" t="s">
        <v>1330</v>
      </c>
      <c r="C113" s="353" t="s">
        <v>1331</v>
      </c>
      <c r="D113" s="353" t="s">
        <v>1456</v>
      </c>
      <c r="E113" s="353" t="s">
        <v>1457</v>
      </c>
      <c r="F113" s="356">
        <v>8</v>
      </c>
      <c r="G113" s="356">
        <v>3344</v>
      </c>
      <c r="H113" s="356">
        <v>1</v>
      </c>
      <c r="I113" s="356">
        <v>418</v>
      </c>
      <c r="J113" s="356">
        <v>18</v>
      </c>
      <c r="K113" s="356">
        <v>7524</v>
      </c>
      <c r="L113" s="356">
        <v>2.25</v>
      </c>
      <c r="M113" s="356">
        <v>418</v>
      </c>
      <c r="N113" s="356">
        <v>6</v>
      </c>
      <c r="O113" s="356">
        <v>2514</v>
      </c>
      <c r="P113" s="395">
        <v>0.75179425837320579</v>
      </c>
      <c r="Q113" s="357">
        <v>419</v>
      </c>
    </row>
    <row r="114" spans="1:17" ht="14.4" customHeight="1" x14ac:dyDescent="0.3">
      <c r="A114" s="352" t="s">
        <v>1522</v>
      </c>
      <c r="B114" s="353" t="s">
        <v>1330</v>
      </c>
      <c r="C114" s="353" t="s">
        <v>1331</v>
      </c>
      <c r="D114" s="353" t="s">
        <v>1460</v>
      </c>
      <c r="E114" s="353" t="s">
        <v>1461</v>
      </c>
      <c r="F114" s="356"/>
      <c r="G114" s="356"/>
      <c r="H114" s="356"/>
      <c r="I114" s="356"/>
      <c r="J114" s="356">
        <v>1</v>
      </c>
      <c r="K114" s="356">
        <v>649</v>
      </c>
      <c r="L114" s="356"/>
      <c r="M114" s="356">
        <v>649</v>
      </c>
      <c r="N114" s="356"/>
      <c r="O114" s="356"/>
      <c r="P114" s="395"/>
      <c r="Q114" s="357"/>
    </row>
    <row r="115" spans="1:17" ht="14.4" customHeight="1" x14ac:dyDescent="0.3">
      <c r="A115" s="352" t="s">
        <v>1522</v>
      </c>
      <c r="B115" s="353" t="s">
        <v>1330</v>
      </c>
      <c r="C115" s="353" t="s">
        <v>1331</v>
      </c>
      <c r="D115" s="353" t="s">
        <v>1464</v>
      </c>
      <c r="E115" s="353" t="s">
        <v>1465</v>
      </c>
      <c r="F115" s="356"/>
      <c r="G115" s="356"/>
      <c r="H115" s="356"/>
      <c r="I115" s="356"/>
      <c r="J115" s="356">
        <v>1</v>
      </c>
      <c r="K115" s="356">
        <v>649</v>
      </c>
      <c r="L115" s="356"/>
      <c r="M115" s="356">
        <v>649</v>
      </c>
      <c r="N115" s="356"/>
      <c r="O115" s="356"/>
      <c r="P115" s="395"/>
      <c r="Q115" s="357"/>
    </row>
    <row r="116" spans="1:17" ht="14.4" customHeight="1" x14ac:dyDescent="0.3">
      <c r="A116" s="352" t="s">
        <v>1522</v>
      </c>
      <c r="B116" s="353" t="s">
        <v>1330</v>
      </c>
      <c r="C116" s="353" t="s">
        <v>1331</v>
      </c>
      <c r="D116" s="353" t="s">
        <v>1466</v>
      </c>
      <c r="E116" s="353" t="s">
        <v>1467</v>
      </c>
      <c r="F116" s="356">
        <v>1</v>
      </c>
      <c r="G116" s="356">
        <v>806</v>
      </c>
      <c r="H116" s="356">
        <v>1</v>
      </c>
      <c r="I116" s="356">
        <v>806</v>
      </c>
      <c r="J116" s="356">
        <v>5</v>
      </c>
      <c r="K116" s="356">
        <v>4035</v>
      </c>
      <c r="L116" s="356">
        <v>5.0062034739454093</v>
      </c>
      <c r="M116" s="356">
        <v>807</v>
      </c>
      <c r="N116" s="356">
        <v>5</v>
      </c>
      <c r="O116" s="356">
        <v>4045</v>
      </c>
      <c r="P116" s="395">
        <v>5.018610421836228</v>
      </c>
      <c r="Q116" s="357">
        <v>809</v>
      </c>
    </row>
    <row r="117" spans="1:17" ht="14.4" customHeight="1" x14ac:dyDescent="0.3">
      <c r="A117" s="352" t="s">
        <v>1522</v>
      </c>
      <c r="B117" s="353" t="s">
        <v>1330</v>
      </c>
      <c r="C117" s="353" t="s">
        <v>1331</v>
      </c>
      <c r="D117" s="353" t="s">
        <v>1478</v>
      </c>
      <c r="E117" s="353" t="s">
        <v>1479</v>
      </c>
      <c r="F117" s="356">
        <v>1</v>
      </c>
      <c r="G117" s="356">
        <v>245</v>
      </c>
      <c r="H117" s="356">
        <v>1</v>
      </c>
      <c r="I117" s="356">
        <v>245</v>
      </c>
      <c r="J117" s="356"/>
      <c r="K117" s="356"/>
      <c r="L117" s="356"/>
      <c r="M117" s="356"/>
      <c r="N117" s="356"/>
      <c r="O117" s="356"/>
      <c r="P117" s="395"/>
      <c r="Q117" s="357"/>
    </row>
    <row r="118" spans="1:17" ht="14.4" customHeight="1" x14ac:dyDescent="0.3">
      <c r="A118" s="352" t="s">
        <v>1522</v>
      </c>
      <c r="B118" s="353" t="s">
        <v>1330</v>
      </c>
      <c r="C118" s="353" t="s">
        <v>1331</v>
      </c>
      <c r="D118" s="353" t="s">
        <v>1484</v>
      </c>
      <c r="E118" s="353" t="s">
        <v>1485</v>
      </c>
      <c r="F118" s="356">
        <v>3</v>
      </c>
      <c r="G118" s="356">
        <v>564</v>
      </c>
      <c r="H118" s="356">
        <v>1</v>
      </c>
      <c r="I118" s="356">
        <v>188</v>
      </c>
      <c r="J118" s="356"/>
      <c r="K118" s="356"/>
      <c r="L118" s="356"/>
      <c r="M118" s="356"/>
      <c r="N118" s="356"/>
      <c r="O118" s="356"/>
      <c r="P118" s="395"/>
      <c r="Q118" s="357"/>
    </row>
    <row r="119" spans="1:17" ht="14.4" customHeight="1" x14ac:dyDescent="0.3">
      <c r="A119" s="352" t="s">
        <v>1523</v>
      </c>
      <c r="B119" s="353" t="s">
        <v>1330</v>
      </c>
      <c r="C119" s="353" t="s">
        <v>1331</v>
      </c>
      <c r="D119" s="353" t="s">
        <v>1334</v>
      </c>
      <c r="E119" s="353" t="s">
        <v>1335</v>
      </c>
      <c r="F119" s="356">
        <v>1</v>
      </c>
      <c r="G119" s="356">
        <v>1228</v>
      </c>
      <c r="H119" s="356">
        <v>1</v>
      </c>
      <c r="I119" s="356">
        <v>1228</v>
      </c>
      <c r="J119" s="356">
        <v>1</v>
      </c>
      <c r="K119" s="356">
        <v>1236</v>
      </c>
      <c r="L119" s="356">
        <v>1.006514657980456</v>
      </c>
      <c r="M119" s="356">
        <v>1236</v>
      </c>
      <c r="N119" s="356">
        <v>6</v>
      </c>
      <c r="O119" s="356">
        <v>7470</v>
      </c>
      <c r="P119" s="395">
        <v>6.0830618892508141</v>
      </c>
      <c r="Q119" s="357">
        <v>1245</v>
      </c>
    </row>
    <row r="120" spans="1:17" ht="14.4" customHeight="1" x14ac:dyDescent="0.3">
      <c r="A120" s="352" t="s">
        <v>1523</v>
      </c>
      <c r="B120" s="353" t="s">
        <v>1330</v>
      </c>
      <c r="C120" s="353" t="s">
        <v>1331</v>
      </c>
      <c r="D120" s="353" t="s">
        <v>1336</v>
      </c>
      <c r="E120" s="353" t="s">
        <v>1337</v>
      </c>
      <c r="F120" s="356">
        <v>208</v>
      </c>
      <c r="G120" s="356">
        <v>102336</v>
      </c>
      <c r="H120" s="356">
        <v>1</v>
      </c>
      <c r="I120" s="356">
        <v>492</v>
      </c>
      <c r="J120" s="356">
        <v>188</v>
      </c>
      <c r="K120" s="356">
        <v>92872</v>
      </c>
      <c r="L120" s="356">
        <v>0.90752032520325199</v>
      </c>
      <c r="M120" s="356">
        <v>494</v>
      </c>
      <c r="N120" s="356">
        <v>208</v>
      </c>
      <c r="O120" s="356">
        <v>103376</v>
      </c>
      <c r="P120" s="395">
        <v>1.0101626016260163</v>
      </c>
      <c r="Q120" s="357">
        <v>497</v>
      </c>
    </row>
    <row r="121" spans="1:17" ht="14.4" customHeight="1" x14ac:dyDescent="0.3">
      <c r="A121" s="352" t="s">
        <v>1523</v>
      </c>
      <c r="B121" s="353" t="s">
        <v>1330</v>
      </c>
      <c r="C121" s="353" t="s">
        <v>1331</v>
      </c>
      <c r="D121" s="353" t="s">
        <v>1338</v>
      </c>
      <c r="E121" s="353" t="s">
        <v>1339</v>
      </c>
      <c r="F121" s="356">
        <v>5</v>
      </c>
      <c r="G121" s="356">
        <v>4990</v>
      </c>
      <c r="H121" s="356">
        <v>1</v>
      </c>
      <c r="I121" s="356">
        <v>998</v>
      </c>
      <c r="J121" s="356">
        <v>7</v>
      </c>
      <c r="K121" s="356">
        <v>7000</v>
      </c>
      <c r="L121" s="356">
        <v>1.402805611222445</v>
      </c>
      <c r="M121" s="356">
        <v>1000</v>
      </c>
      <c r="N121" s="356">
        <v>40</v>
      </c>
      <c r="O121" s="356">
        <v>40080</v>
      </c>
      <c r="P121" s="395">
        <v>8.0320641282565131</v>
      </c>
      <c r="Q121" s="357">
        <v>1002</v>
      </c>
    </row>
    <row r="122" spans="1:17" ht="14.4" customHeight="1" x14ac:dyDescent="0.3">
      <c r="A122" s="352" t="s">
        <v>1523</v>
      </c>
      <c r="B122" s="353" t="s">
        <v>1330</v>
      </c>
      <c r="C122" s="353" t="s">
        <v>1331</v>
      </c>
      <c r="D122" s="353" t="s">
        <v>1342</v>
      </c>
      <c r="E122" s="353" t="s">
        <v>1343</v>
      </c>
      <c r="F122" s="356">
        <v>5</v>
      </c>
      <c r="G122" s="356">
        <v>2095</v>
      </c>
      <c r="H122" s="356">
        <v>1</v>
      </c>
      <c r="I122" s="356">
        <v>419</v>
      </c>
      <c r="J122" s="356">
        <v>7</v>
      </c>
      <c r="K122" s="356">
        <v>2954</v>
      </c>
      <c r="L122" s="356">
        <v>1.4100238663484488</v>
      </c>
      <c r="M122" s="356">
        <v>422</v>
      </c>
      <c r="N122" s="356">
        <v>39</v>
      </c>
      <c r="O122" s="356">
        <v>16536</v>
      </c>
      <c r="P122" s="395">
        <v>7.8930787589498808</v>
      </c>
      <c r="Q122" s="357">
        <v>424</v>
      </c>
    </row>
    <row r="123" spans="1:17" ht="14.4" customHeight="1" x14ac:dyDescent="0.3">
      <c r="A123" s="352" t="s">
        <v>1523</v>
      </c>
      <c r="B123" s="353" t="s">
        <v>1330</v>
      </c>
      <c r="C123" s="353" t="s">
        <v>1331</v>
      </c>
      <c r="D123" s="353" t="s">
        <v>1344</v>
      </c>
      <c r="E123" s="353" t="s">
        <v>1345</v>
      </c>
      <c r="F123" s="356">
        <v>77</v>
      </c>
      <c r="G123" s="356">
        <v>16632</v>
      </c>
      <c r="H123" s="356">
        <v>1</v>
      </c>
      <c r="I123" s="356">
        <v>216</v>
      </c>
      <c r="J123" s="356">
        <v>72</v>
      </c>
      <c r="K123" s="356">
        <v>15552</v>
      </c>
      <c r="L123" s="356">
        <v>0.93506493506493504</v>
      </c>
      <c r="M123" s="356">
        <v>216</v>
      </c>
      <c r="N123" s="356">
        <v>39</v>
      </c>
      <c r="O123" s="356">
        <v>8463</v>
      </c>
      <c r="P123" s="395">
        <v>0.50883838383838387</v>
      </c>
      <c r="Q123" s="357">
        <v>217</v>
      </c>
    </row>
    <row r="124" spans="1:17" ht="14.4" customHeight="1" x14ac:dyDescent="0.3">
      <c r="A124" s="352" t="s">
        <v>1523</v>
      </c>
      <c r="B124" s="353" t="s">
        <v>1330</v>
      </c>
      <c r="C124" s="353" t="s">
        <v>1331</v>
      </c>
      <c r="D124" s="353" t="s">
        <v>1346</v>
      </c>
      <c r="E124" s="353" t="s">
        <v>1347</v>
      </c>
      <c r="F124" s="356">
        <v>29</v>
      </c>
      <c r="G124" s="356">
        <v>464</v>
      </c>
      <c r="H124" s="356">
        <v>1</v>
      </c>
      <c r="I124" s="356">
        <v>16</v>
      </c>
      <c r="J124" s="356">
        <v>13</v>
      </c>
      <c r="K124" s="356">
        <v>208</v>
      </c>
      <c r="L124" s="356">
        <v>0.44827586206896552</v>
      </c>
      <c r="M124" s="356">
        <v>16</v>
      </c>
      <c r="N124" s="356">
        <v>25</v>
      </c>
      <c r="O124" s="356">
        <v>400</v>
      </c>
      <c r="P124" s="395">
        <v>0.86206896551724133</v>
      </c>
      <c r="Q124" s="357">
        <v>16</v>
      </c>
    </row>
    <row r="125" spans="1:17" ht="14.4" customHeight="1" x14ac:dyDescent="0.3">
      <c r="A125" s="352" t="s">
        <v>1523</v>
      </c>
      <c r="B125" s="353" t="s">
        <v>1330</v>
      </c>
      <c r="C125" s="353" t="s">
        <v>1331</v>
      </c>
      <c r="D125" s="353" t="s">
        <v>1348</v>
      </c>
      <c r="E125" s="353" t="s">
        <v>1349</v>
      </c>
      <c r="F125" s="356">
        <v>850</v>
      </c>
      <c r="G125" s="356">
        <v>294950</v>
      </c>
      <c r="H125" s="356">
        <v>1</v>
      </c>
      <c r="I125" s="356">
        <v>347</v>
      </c>
      <c r="J125" s="356">
        <v>801</v>
      </c>
      <c r="K125" s="356">
        <v>277947</v>
      </c>
      <c r="L125" s="356">
        <v>0.94235294117647062</v>
      </c>
      <c r="M125" s="356">
        <v>347</v>
      </c>
      <c r="N125" s="356">
        <v>968</v>
      </c>
      <c r="O125" s="356">
        <v>336864</v>
      </c>
      <c r="P125" s="395">
        <v>1.1421054416002712</v>
      </c>
      <c r="Q125" s="357">
        <v>348</v>
      </c>
    </row>
    <row r="126" spans="1:17" ht="14.4" customHeight="1" x14ac:dyDescent="0.3">
      <c r="A126" s="352" t="s">
        <v>1523</v>
      </c>
      <c r="B126" s="353" t="s">
        <v>1330</v>
      </c>
      <c r="C126" s="353" t="s">
        <v>1331</v>
      </c>
      <c r="D126" s="353" t="s">
        <v>1350</v>
      </c>
      <c r="E126" s="353" t="s">
        <v>1351</v>
      </c>
      <c r="F126" s="356">
        <v>1</v>
      </c>
      <c r="G126" s="356">
        <v>23</v>
      </c>
      <c r="H126" s="356">
        <v>1</v>
      </c>
      <c r="I126" s="356">
        <v>23</v>
      </c>
      <c r="J126" s="356">
        <v>1</v>
      </c>
      <c r="K126" s="356">
        <v>23</v>
      </c>
      <c r="L126" s="356">
        <v>1</v>
      </c>
      <c r="M126" s="356">
        <v>23</v>
      </c>
      <c r="N126" s="356">
        <v>10</v>
      </c>
      <c r="O126" s="356">
        <v>230</v>
      </c>
      <c r="P126" s="395">
        <v>10</v>
      </c>
      <c r="Q126" s="357">
        <v>23</v>
      </c>
    </row>
    <row r="127" spans="1:17" ht="14.4" customHeight="1" x14ac:dyDescent="0.3">
      <c r="A127" s="352" t="s">
        <v>1523</v>
      </c>
      <c r="B127" s="353" t="s">
        <v>1330</v>
      </c>
      <c r="C127" s="353" t="s">
        <v>1331</v>
      </c>
      <c r="D127" s="353" t="s">
        <v>1352</v>
      </c>
      <c r="E127" s="353" t="s">
        <v>1353</v>
      </c>
      <c r="F127" s="356">
        <v>69</v>
      </c>
      <c r="G127" s="356">
        <v>11454</v>
      </c>
      <c r="H127" s="356">
        <v>1</v>
      </c>
      <c r="I127" s="356">
        <v>166</v>
      </c>
      <c r="J127" s="356">
        <v>102</v>
      </c>
      <c r="K127" s="356">
        <v>16932</v>
      </c>
      <c r="L127" s="356">
        <v>1.4782608695652173</v>
      </c>
      <c r="M127" s="356">
        <v>166</v>
      </c>
      <c r="N127" s="356">
        <v>76</v>
      </c>
      <c r="O127" s="356">
        <v>12616</v>
      </c>
      <c r="P127" s="395">
        <v>1.1014492753623188</v>
      </c>
      <c r="Q127" s="357">
        <v>166</v>
      </c>
    </row>
    <row r="128" spans="1:17" ht="14.4" customHeight="1" x14ac:dyDescent="0.3">
      <c r="A128" s="352" t="s">
        <v>1523</v>
      </c>
      <c r="B128" s="353" t="s">
        <v>1330</v>
      </c>
      <c r="C128" s="353" t="s">
        <v>1331</v>
      </c>
      <c r="D128" s="353" t="s">
        <v>1354</v>
      </c>
      <c r="E128" s="353" t="s">
        <v>1355</v>
      </c>
      <c r="F128" s="356">
        <v>18</v>
      </c>
      <c r="G128" s="356">
        <v>5814</v>
      </c>
      <c r="H128" s="356">
        <v>1</v>
      </c>
      <c r="I128" s="356">
        <v>323</v>
      </c>
      <c r="J128" s="356">
        <v>14</v>
      </c>
      <c r="K128" s="356">
        <v>4536</v>
      </c>
      <c r="L128" s="356">
        <v>0.7801857585139319</v>
      </c>
      <c r="M128" s="356">
        <v>324</v>
      </c>
      <c r="N128" s="356">
        <v>18</v>
      </c>
      <c r="O128" s="356">
        <v>5832</v>
      </c>
      <c r="P128" s="395">
        <v>1.0030959752321982</v>
      </c>
      <c r="Q128" s="357">
        <v>324</v>
      </c>
    </row>
    <row r="129" spans="1:17" ht="14.4" customHeight="1" x14ac:dyDescent="0.3">
      <c r="A129" s="352" t="s">
        <v>1523</v>
      </c>
      <c r="B129" s="353" t="s">
        <v>1330</v>
      </c>
      <c r="C129" s="353" t="s">
        <v>1331</v>
      </c>
      <c r="D129" s="353" t="s">
        <v>1356</v>
      </c>
      <c r="E129" s="353" t="s">
        <v>1357</v>
      </c>
      <c r="F129" s="356">
        <v>69</v>
      </c>
      <c r="G129" s="356">
        <v>11868</v>
      </c>
      <c r="H129" s="356">
        <v>1</v>
      </c>
      <c r="I129" s="356">
        <v>172</v>
      </c>
      <c r="J129" s="356">
        <v>99</v>
      </c>
      <c r="K129" s="356">
        <v>17028</v>
      </c>
      <c r="L129" s="356">
        <v>1.4347826086956521</v>
      </c>
      <c r="M129" s="356">
        <v>172</v>
      </c>
      <c r="N129" s="356">
        <v>73</v>
      </c>
      <c r="O129" s="356">
        <v>12556</v>
      </c>
      <c r="P129" s="395">
        <v>1.0579710144927537</v>
      </c>
      <c r="Q129" s="357">
        <v>172</v>
      </c>
    </row>
    <row r="130" spans="1:17" ht="14.4" customHeight="1" x14ac:dyDescent="0.3">
      <c r="A130" s="352" t="s">
        <v>1523</v>
      </c>
      <c r="B130" s="353" t="s">
        <v>1330</v>
      </c>
      <c r="C130" s="353" t="s">
        <v>1331</v>
      </c>
      <c r="D130" s="353" t="s">
        <v>1358</v>
      </c>
      <c r="E130" s="353" t="s">
        <v>1359</v>
      </c>
      <c r="F130" s="356">
        <v>1</v>
      </c>
      <c r="G130" s="356">
        <v>147</v>
      </c>
      <c r="H130" s="356">
        <v>1</v>
      </c>
      <c r="I130" s="356">
        <v>147</v>
      </c>
      <c r="J130" s="356">
        <v>1</v>
      </c>
      <c r="K130" s="356">
        <v>147</v>
      </c>
      <c r="L130" s="356">
        <v>1</v>
      </c>
      <c r="M130" s="356">
        <v>147</v>
      </c>
      <c r="N130" s="356">
        <v>2</v>
      </c>
      <c r="O130" s="356">
        <v>294</v>
      </c>
      <c r="P130" s="395">
        <v>2</v>
      </c>
      <c r="Q130" s="357">
        <v>147</v>
      </c>
    </row>
    <row r="131" spans="1:17" ht="14.4" customHeight="1" x14ac:dyDescent="0.3">
      <c r="A131" s="352" t="s">
        <v>1523</v>
      </c>
      <c r="B131" s="353" t="s">
        <v>1330</v>
      </c>
      <c r="C131" s="353" t="s">
        <v>1331</v>
      </c>
      <c r="D131" s="353" t="s">
        <v>1360</v>
      </c>
      <c r="E131" s="353" t="s">
        <v>1361</v>
      </c>
      <c r="F131" s="356">
        <v>283</v>
      </c>
      <c r="G131" s="356">
        <v>98484</v>
      </c>
      <c r="H131" s="356">
        <v>1</v>
      </c>
      <c r="I131" s="356">
        <v>348</v>
      </c>
      <c r="J131" s="356">
        <v>265</v>
      </c>
      <c r="K131" s="356">
        <v>92485</v>
      </c>
      <c r="L131" s="356">
        <v>0.93908655213029524</v>
      </c>
      <c r="M131" s="356">
        <v>349</v>
      </c>
      <c r="N131" s="356">
        <v>192</v>
      </c>
      <c r="O131" s="356">
        <v>67008</v>
      </c>
      <c r="P131" s="395">
        <v>0.68039478493968564</v>
      </c>
      <c r="Q131" s="357">
        <v>349</v>
      </c>
    </row>
    <row r="132" spans="1:17" ht="14.4" customHeight="1" x14ac:dyDescent="0.3">
      <c r="A132" s="352" t="s">
        <v>1523</v>
      </c>
      <c r="B132" s="353" t="s">
        <v>1330</v>
      </c>
      <c r="C132" s="353" t="s">
        <v>1331</v>
      </c>
      <c r="D132" s="353" t="s">
        <v>1362</v>
      </c>
      <c r="E132" s="353" t="s">
        <v>1363</v>
      </c>
      <c r="F132" s="356">
        <v>70</v>
      </c>
      <c r="G132" s="356">
        <v>11830</v>
      </c>
      <c r="H132" s="356">
        <v>1</v>
      </c>
      <c r="I132" s="356">
        <v>169</v>
      </c>
      <c r="J132" s="356">
        <v>100</v>
      </c>
      <c r="K132" s="356">
        <v>16900</v>
      </c>
      <c r="L132" s="356">
        <v>1.4285714285714286</v>
      </c>
      <c r="M132" s="356">
        <v>169</v>
      </c>
      <c r="N132" s="356">
        <v>73</v>
      </c>
      <c r="O132" s="356">
        <v>12337</v>
      </c>
      <c r="P132" s="395">
        <v>1.0428571428571429</v>
      </c>
      <c r="Q132" s="357">
        <v>169</v>
      </c>
    </row>
    <row r="133" spans="1:17" ht="14.4" customHeight="1" x14ac:dyDescent="0.3">
      <c r="A133" s="352" t="s">
        <v>1523</v>
      </c>
      <c r="B133" s="353" t="s">
        <v>1330</v>
      </c>
      <c r="C133" s="353" t="s">
        <v>1331</v>
      </c>
      <c r="D133" s="353" t="s">
        <v>1364</v>
      </c>
      <c r="E133" s="353" t="s">
        <v>1365</v>
      </c>
      <c r="F133" s="356">
        <v>4</v>
      </c>
      <c r="G133" s="356">
        <v>4136</v>
      </c>
      <c r="H133" s="356">
        <v>1</v>
      </c>
      <c r="I133" s="356">
        <v>1034</v>
      </c>
      <c r="J133" s="356"/>
      <c r="K133" s="356"/>
      <c r="L133" s="356"/>
      <c r="M133" s="356"/>
      <c r="N133" s="356"/>
      <c r="O133" s="356"/>
      <c r="P133" s="395"/>
      <c r="Q133" s="357"/>
    </row>
    <row r="134" spans="1:17" ht="14.4" customHeight="1" x14ac:dyDescent="0.3">
      <c r="A134" s="352" t="s">
        <v>1523</v>
      </c>
      <c r="B134" s="353" t="s">
        <v>1330</v>
      </c>
      <c r="C134" s="353" t="s">
        <v>1331</v>
      </c>
      <c r="D134" s="353" t="s">
        <v>1368</v>
      </c>
      <c r="E134" s="353" t="s">
        <v>1369</v>
      </c>
      <c r="F134" s="356">
        <v>23</v>
      </c>
      <c r="G134" s="356">
        <v>114701</v>
      </c>
      <c r="H134" s="356">
        <v>1</v>
      </c>
      <c r="I134" s="356">
        <v>4987</v>
      </c>
      <c r="J134" s="356">
        <v>25</v>
      </c>
      <c r="K134" s="356">
        <v>124750</v>
      </c>
      <c r="L134" s="356">
        <v>1.087610395724536</v>
      </c>
      <c r="M134" s="356">
        <v>4990</v>
      </c>
      <c r="N134" s="356">
        <v>26</v>
      </c>
      <c r="O134" s="356">
        <v>129818</v>
      </c>
      <c r="P134" s="395">
        <v>1.1317948404983391</v>
      </c>
      <c r="Q134" s="357">
        <v>4993</v>
      </c>
    </row>
    <row r="135" spans="1:17" ht="14.4" customHeight="1" x14ac:dyDescent="0.3">
      <c r="A135" s="352" t="s">
        <v>1523</v>
      </c>
      <c r="B135" s="353" t="s">
        <v>1330</v>
      </c>
      <c r="C135" s="353" t="s">
        <v>1331</v>
      </c>
      <c r="D135" s="353" t="s">
        <v>1370</v>
      </c>
      <c r="E135" s="353" t="s">
        <v>1371</v>
      </c>
      <c r="F135" s="356"/>
      <c r="G135" s="356"/>
      <c r="H135" s="356"/>
      <c r="I135" s="356"/>
      <c r="J135" s="356"/>
      <c r="K135" s="356"/>
      <c r="L135" s="356"/>
      <c r="M135" s="356"/>
      <c r="N135" s="356">
        <v>1</v>
      </c>
      <c r="O135" s="356">
        <v>3368</v>
      </c>
      <c r="P135" s="395"/>
      <c r="Q135" s="357">
        <v>3368</v>
      </c>
    </row>
    <row r="136" spans="1:17" ht="14.4" customHeight="1" x14ac:dyDescent="0.3">
      <c r="A136" s="352" t="s">
        <v>1523</v>
      </c>
      <c r="B136" s="353" t="s">
        <v>1330</v>
      </c>
      <c r="C136" s="353" t="s">
        <v>1331</v>
      </c>
      <c r="D136" s="353" t="s">
        <v>1372</v>
      </c>
      <c r="E136" s="353" t="s">
        <v>1373</v>
      </c>
      <c r="F136" s="356">
        <v>69</v>
      </c>
      <c r="G136" s="356">
        <v>12765</v>
      </c>
      <c r="H136" s="356">
        <v>1</v>
      </c>
      <c r="I136" s="356">
        <v>185</v>
      </c>
      <c r="J136" s="356">
        <v>61</v>
      </c>
      <c r="K136" s="356">
        <v>11285</v>
      </c>
      <c r="L136" s="356">
        <v>0.88405797101449279</v>
      </c>
      <c r="M136" s="356">
        <v>185</v>
      </c>
      <c r="N136" s="356">
        <v>21</v>
      </c>
      <c r="O136" s="356">
        <v>3885</v>
      </c>
      <c r="P136" s="395">
        <v>0.30434782608695654</v>
      </c>
      <c r="Q136" s="357">
        <v>185</v>
      </c>
    </row>
    <row r="137" spans="1:17" ht="14.4" customHeight="1" x14ac:dyDescent="0.3">
      <c r="A137" s="352" t="s">
        <v>1523</v>
      </c>
      <c r="B137" s="353" t="s">
        <v>1330</v>
      </c>
      <c r="C137" s="353" t="s">
        <v>1331</v>
      </c>
      <c r="D137" s="353" t="s">
        <v>1374</v>
      </c>
      <c r="E137" s="353" t="s">
        <v>1375</v>
      </c>
      <c r="F137" s="356">
        <v>69</v>
      </c>
      <c r="G137" s="356">
        <v>12972</v>
      </c>
      <c r="H137" s="356">
        <v>1</v>
      </c>
      <c r="I137" s="356">
        <v>188</v>
      </c>
      <c r="J137" s="356">
        <v>61</v>
      </c>
      <c r="K137" s="356">
        <v>11468</v>
      </c>
      <c r="L137" s="356">
        <v>0.88405797101449279</v>
      </c>
      <c r="M137" s="356">
        <v>188</v>
      </c>
      <c r="N137" s="356">
        <v>21</v>
      </c>
      <c r="O137" s="356">
        <v>3948</v>
      </c>
      <c r="P137" s="395">
        <v>0.30434782608695654</v>
      </c>
      <c r="Q137" s="357">
        <v>188</v>
      </c>
    </row>
    <row r="138" spans="1:17" ht="14.4" customHeight="1" x14ac:dyDescent="0.3">
      <c r="A138" s="352" t="s">
        <v>1523</v>
      </c>
      <c r="B138" s="353" t="s">
        <v>1330</v>
      </c>
      <c r="C138" s="353" t="s">
        <v>1331</v>
      </c>
      <c r="D138" s="353" t="s">
        <v>1376</v>
      </c>
      <c r="E138" s="353" t="s">
        <v>1377</v>
      </c>
      <c r="F138" s="356">
        <v>33</v>
      </c>
      <c r="G138" s="356">
        <v>9636</v>
      </c>
      <c r="H138" s="356">
        <v>1</v>
      </c>
      <c r="I138" s="356">
        <v>292</v>
      </c>
      <c r="J138" s="356">
        <v>34</v>
      </c>
      <c r="K138" s="356">
        <v>9962</v>
      </c>
      <c r="L138" s="356">
        <v>1.0338314653383147</v>
      </c>
      <c r="M138" s="356">
        <v>293</v>
      </c>
      <c r="N138" s="356">
        <v>18</v>
      </c>
      <c r="O138" s="356">
        <v>5274</v>
      </c>
      <c r="P138" s="395">
        <v>0.54732254047322537</v>
      </c>
      <c r="Q138" s="357">
        <v>293</v>
      </c>
    </row>
    <row r="139" spans="1:17" ht="14.4" customHeight="1" x14ac:dyDescent="0.3">
      <c r="A139" s="352" t="s">
        <v>1523</v>
      </c>
      <c r="B139" s="353" t="s">
        <v>1330</v>
      </c>
      <c r="C139" s="353" t="s">
        <v>1331</v>
      </c>
      <c r="D139" s="353" t="s">
        <v>1378</v>
      </c>
      <c r="E139" s="353" t="s">
        <v>1379</v>
      </c>
      <c r="F139" s="356">
        <v>3</v>
      </c>
      <c r="G139" s="356">
        <v>2469</v>
      </c>
      <c r="H139" s="356">
        <v>1</v>
      </c>
      <c r="I139" s="356">
        <v>823</v>
      </c>
      <c r="J139" s="356">
        <v>14</v>
      </c>
      <c r="K139" s="356">
        <v>11550</v>
      </c>
      <c r="L139" s="356">
        <v>4.6780072904009717</v>
      </c>
      <c r="M139" s="356">
        <v>825</v>
      </c>
      <c r="N139" s="356">
        <v>11</v>
      </c>
      <c r="O139" s="356">
        <v>9086</v>
      </c>
      <c r="P139" s="395">
        <v>3.680032401782098</v>
      </c>
      <c r="Q139" s="357">
        <v>826</v>
      </c>
    </row>
    <row r="140" spans="1:17" ht="14.4" customHeight="1" x14ac:dyDescent="0.3">
      <c r="A140" s="352" t="s">
        <v>1523</v>
      </c>
      <c r="B140" s="353" t="s">
        <v>1330</v>
      </c>
      <c r="C140" s="353" t="s">
        <v>1331</v>
      </c>
      <c r="D140" s="353" t="s">
        <v>1380</v>
      </c>
      <c r="E140" s="353" t="s">
        <v>1381</v>
      </c>
      <c r="F140" s="356">
        <v>2</v>
      </c>
      <c r="G140" s="356">
        <v>654</v>
      </c>
      <c r="H140" s="356">
        <v>1</v>
      </c>
      <c r="I140" s="356">
        <v>327</v>
      </c>
      <c r="J140" s="356">
        <v>19</v>
      </c>
      <c r="K140" s="356">
        <v>6213</v>
      </c>
      <c r="L140" s="356">
        <v>9.5</v>
      </c>
      <c r="M140" s="356">
        <v>327</v>
      </c>
      <c r="N140" s="356">
        <v>20</v>
      </c>
      <c r="O140" s="356">
        <v>6560</v>
      </c>
      <c r="P140" s="395">
        <v>10.030581039755353</v>
      </c>
      <c r="Q140" s="357">
        <v>328</v>
      </c>
    </row>
    <row r="141" spans="1:17" ht="14.4" customHeight="1" x14ac:dyDescent="0.3">
      <c r="A141" s="352" t="s">
        <v>1523</v>
      </c>
      <c r="B141" s="353" t="s">
        <v>1330</v>
      </c>
      <c r="C141" s="353" t="s">
        <v>1331</v>
      </c>
      <c r="D141" s="353" t="s">
        <v>1382</v>
      </c>
      <c r="E141" s="353" t="s">
        <v>1383</v>
      </c>
      <c r="F141" s="356"/>
      <c r="G141" s="356"/>
      <c r="H141" s="356"/>
      <c r="I141" s="356"/>
      <c r="J141" s="356">
        <v>2</v>
      </c>
      <c r="K141" s="356">
        <v>8056</v>
      </c>
      <c r="L141" s="356"/>
      <c r="M141" s="356">
        <v>4028</v>
      </c>
      <c r="N141" s="356">
        <v>2</v>
      </c>
      <c r="O141" s="356">
        <v>8074</v>
      </c>
      <c r="P141" s="395"/>
      <c r="Q141" s="357">
        <v>4037</v>
      </c>
    </row>
    <row r="142" spans="1:17" ht="14.4" customHeight="1" x14ac:dyDescent="0.3">
      <c r="A142" s="352" t="s">
        <v>1523</v>
      </c>
      <c r="B142" s="353" t="s">
        <v>1330</v>
      </c>
      <c r="C142" s="353" t="s">
        <v>1331</v>
      </c>
      <c r="D142" s="353" t="s">
        <v>1384</v>
      </c>
      <c r="E142" s="353" t="s">
        <v>1385</v>
      </c>
      <c r="F142" s="356">
        <v>102</v>
      </c>
      <c r="G142" s="356">
        <v>68646</v>
      </c>
      <c r="H142" s="356">
        <v>1</v>
      </c>
      <c r="I142" s="356">
        <v>673</v>
      </c>
      <c r="J142" s="356">
        <v>96</v>
      </c>
      <c r="K142" s="356">
        <v>64608</v>
      </c>
      <c r="L142" s="356">
        <v>0.94117647058823528</v>
      </c>
      <c r="M142" s="356">
        <v>673</v>
      </c>
      <c r="N142" s="356">
        <v>97</v>
      </c>
      <c r="O142" s="356">
        <v>65378</v>
      </c>
      <c r="P142" s="395">
        <v>0.95239343880196947</v>
      </c>
      <c r="Q142" s="357">
        <v>674</v>
      </c>
    </row>
    <row r="143" spans="1:17" ht="14.4" customHeight="1" x14ac:dyDescent="0.3">
      <c r="A143" s="352" t="s">
        <v>1523</v>
      </c>
      <c r="B143" s="353" t="s">
        <v>1330</v>
      </c>
      <c r="C143" s="353" t="s">
        <v>1331</v>
      </c>
      <c r="D143" s="353" t="s">
        <v>1386</v>
      </c>
      <c r="E143" s="353" t="s">
        <v>1387</v>
      </c>
      <c r="F143" s="356">
        <v>2</v>
      </c>
      <c r="G143" s="356">
        <v>2028</v>
      </c>
      <c r="H143" s="356">
        <v>1</v>
      </c>
      <c r="I143" s="356">
        <v>1014</v>
      </c>
      <c r="J143" s="356"/>
      <c r="K143" s="356"/>
      <c r="L143" s="356"/>
      <c r="M143" s="356"/>
      <c r="N143" s="356">
        <v>2</v>
      </c>
      <c r="O143" s="356">
        <v>2032</v>
      </c>
      <c r="P143" s="395">
        <v>1.0019723865877712</v>
      </c>
      <c r="Q143" s="357">
        <v>1016</v>
      </c>
    </row>
    <row r="144" spans="1:17" ht="14.4" customHeight="1" x14ac:dyDescent="0.3">
      <c r="A144" s="352" t="s">
        <v>1523</v>
      </c>
      <c r="B144" s="353" t="s">
        <v>1330</v>
      </c>
      <c r="C144" s="353" t="s">
        <v>1331</v>
      </c>
      <c r="D144" s="353" t="s">
        <v>1388</v>
      </c>
      <c r="E144" s="353" t="s">
        <v>1389</v>
      </c>
      <c r="F144" s="356"/>
      <c r="G144" s="356"/>
      <c r="H144" s="356"/>
      <c r="I144" s="356"/>
      <c r="J144" s="356">
        <v>1</v>
      </c>
      <c r="K144" s="356">
        <v>821</v>
      </c>
      <c r="L144" s="356"/>
      <c r="M144" s="356">
        <v>821</v>
      </c>
      <c r="N144" s="356"/>
      <c r="O144" s="356"/>
      <c r="P144" s="395"/>
      <c r="Q144" s="357"/>
    </row>
    <row r="145" spans="1:17" ht="14.4" customHeight="1" x14ac:dyDescent="0.3">
      <c r="A145" s="352" t="s">
        <v>1523</v>
      </c>
      <c r="B145" s="353" t="s">
        <v>1330</v>
      </c>
      <c r="C145" s="353" t="s">
        <v>1331</v>
      </c>
      <c r="D145" s="353" t="s">
        <v>1390</v>
      </c>
      <c r="E145" s="353" t="s">
        <v>1391</v>
      </c>
      <c r="F145" s="356">
        <v>231</v>
      </c>
      <c r="G145" s="356">
        <v>109032</v>
      </c>
      <c r="H145" s="356">
        <v>1</v>
      </c>
      <c r="I145" s="356">
        <v>472</v>
      </c>
      <c r="J145" s="356">
        <v>250</v>
      </c>
      <c r="K145" s="356">
        <v>118000</v>
      </c>
      <c r="L145" s="356">
        <v>1.0822510822510822</v>
      </c>
      <c r="M145" s="356">
        <v>472</v>
      </c>
      <c r="N145" s="356">
        <v>198</v>
      </c>
      <c r="O145" s="356">
        <v>93654</v>
      </c>
      <c r="P145" s="395">
        <v>0.85895883777239712</v>
      </c>
      <c r="Q145" s="357">
        <v>473</v>
      </c>
    </row>
    <row r="146" spans="1:17" ht="14.4" customHeight="1" x14ac:dyDescent="0.3">
      <c r="A146" s="352" t="s">
        <v>1523</v>
      </c>
      <c r="B146" s="353" t="s">
        <v>1330</v>
      </c>
      <c r="C146" s="353" t="s">
        <v>1331</v>
      </c>
      <c r="D146" s="353" t="s">
        <v>1392</v>
      </c>
      <c r="E146" s="353" t="s">
        <v>1393</v>
      </c>
      <c r="F146" s="356">
        <v>281</v>
      </c>
      <c r="G146" s="356">
        <v>96383</v>
      </c>
      <c r="H146" s="356">
        <v>1</v>
      </c>
      <c r="I146" s="356">
        <v>343</v>
      </c>
      <c r="J146" s="356">
        <v>298</v>
      </c>
      <c r="K146" s="356">
        <v>102214</v>
      </c>
      <c r="L146" s="356">
        <v>1.0604982206405693</v>
      </c>
      <c r="M146" s="356">
        <v>343</v>
      </c>
      <c r="N146" s="356">
        <v>225</v>
      </c>
      <c r="O146" s="356">
        <v>77400</v>
      </c>
      <c r="P146" s="395">
        <v>0.80304618034300657</v>
      </c>
      <c r="Q146" s="357">
        <v>344</v>
      </c>
    </row>
    <row r="147" spans="1:17" ht="14.4" customHeight="1" x14ac:dyDescent="0.3">
      <c r="A147" s="352" t="s">
        <v>1523</v>
      </c>
      <c r="B147" s="353" t="s">
        <v>1330</v>
      </c>
      <c r="C147" s="353" t="s">
        <v>1331</v>
      </c>
      <c r="D147" s="353" t="s">
        <v>1394</v>
      </c>
      <c r="E147" s="353" t="s">
        <v>1395</v>
      </c>
      <c r="F147" s="356">
        <v>2</v>
      </c>
      <c r="G147" s="356">
        <v>7704</v>
      </c>
      <c r="H147" s="356">
        <v>1</v>
      </c>
      <c r="I147" s="356">
        <v>3852</v>
      </c>
      <c r="J147" s="356">
        <v>2</v>
      </c>
      <c r="K147" s="356">
        <v>7716</v>
      </c>
      <c r="L147" s="356">
        <v>1.0015576323987538</v>
      </c>
      <c r="M147" s="356">
        <v>3858</v>
      </c>
      <c r="N147" s="356">
        <v>6</v>
      </c>
      <c r="O147" s="356">
        <v>23184</v>
      </c>
      <c r="P147" s="395">
        <v>3.0093457943925235</v>
      </c>
      <c r="Q147" s="357">
        <v>3864</v>
      </c>
    </row>
    <row r="148" spans="1:17" ht="14.4" customHeight="1" x14ac:dyDescent="0.3">
      <c r="A148" s="352" t="s">
        <v>1523</v>
      </c>
      <c r="B148" s="353" t="s">
        <v>1330</v>
      </c>
      <c r="C148" s="353" t="s">
        <v>1331</v>
      </c>
      <c r="D148" s="353" t="s">
        <v>1396</v>
      </c>
      <c r="E148" s="353" t="s">
        <v>1397</v>
      </c>
      <c r="F148" s="356"/>
      <c r="G148" s="356"/>
      <c r="H148" s="356"/>
      <c r="I148" s="356"/>
      <c r="J148" s="356">
        <v>3</v>
      </c>
      <c r="K148" s="356">
        <v>1722</v>
      </c>
      <c r="L148" s="356"/>
      <c r="M148" s="356">
        <v>574</v>
      </c>
      <c r="N148" s="356">
        <v>4</v>
      </c>
      <c r="O148" s="356">
        <v>2296</v>
      </c>
      <c r="P148" s="395"/>
      <c r="Q148" s="357">
        <v>574</v>
      </c>
    </row>
    <row r="149" spans="1:17" ht="14.4" customHeight="1" x14ac:dyDescent="0.3">
      <c r="A149" s="352" t="s">
        <v>1523</v>
      </c>
      <c r="B149" s="353" t="s">
        <v>1330</v>
      </c>
      <c r="C149" s="353" t="s">
        <v>1331</v>
      </c>
      <c r="D149" s="353" t="s">
        <v>1398</v>
      </c>
      <c r="E149" s="353" t="s">
        <v>1399</v>
      </c>
      <c r="F149" s="356">
        <v>38</v>
      </c>
      <c r="G149" s="356">
        <v>9006</v>
      </c>
      <c r="H149" s="356">
        <v>1</v>
      </c>
      <c r="I149" s="356">
        <v>237</v>
      </c>
      <c r="J149" s="356">
        <v>36</v>
      </c>
      <c r="K149" s="356">
        <v>8532</v>
      </c>
      <c r="L149" s="356">
        <v>0.94736842105263153</v>
      </c>
      <c r="M149" s="356">
        <v>237</v>
      </c>
      <c r="N149" s="356">
        <v>20</v>
      </c>
      <c r="O149" s="356">
        <v>4740</v>
      </c>
      <c r="P149" s="395">
        <v>0.52631578947368418</v>
      </c>
      <c r="Q149" s="357">
        <v>237</v>
      </c>
    </row>
    <row r="150" spans="1:17" ht="14.4" customHeight="1" x14ac:dyDescent="0.3">
      <c r="A150" s="352" t="s">
        <v>1523</v>
      </c>
      <c r="B150" s="353" t="s">
        <v>1330</v>
      </c>
      <c r="C150" s="353" t="s">
        <v>1331</v>
      </c>
      <c r="D150" s="353" t="s">
        <v>1400</v>
      </c>
      <c r="E150" s="353" t="s">
        <v>1401</v>
      </c>
      <c r="F150" s="356">
        <v>102</v>
      </c>
      <c r="G150" s="356">
        <v>68646</v>
      </c>
      <c r="H150" s="356">
        <v>1</v>
      </c>
      <c r="I150" s="356">
        <v>673</v>
      </c>
      <c r="J150" s="356">
        <v>96</v>
      </c>
      <c r="K150" s="356">
        <v>64608</v>
      </c>
      <c r="L150" s="356">
        <v>0.94117647058823528</v>
      </c>
      <c r="M150" s="356">
        <v>673</v>
      </c>
      <c r="N150" s="356">
        <v>97</v>
      </c>
      <c r="O150" s="356">
        <v>65378</v>
      </c>
      <c r="P150" s="395">
        <v>0.95239343880196947</v>
      </c>
      <c r="Q150" s="357">
        <v>674</v>
      </c>
    </row>
    <row r="151" spans="1:17" ht="14.4" customHeight="1" x14ac:dyDescent="0.3">
      <c r="A151" s="352" t="s">
        <v>1523</v>
      </c>
      <c r="B151" s="353" t="s">
        <v>1330</v>
      </c>
      <c r="C151" s="353" t="s">
        <v>1331</v>
      </c>
      <c r="D151" s="353" t="s">
        <v>1402</v>
      </c>
      <c r="E151" s="353" t="s">
        <v>1403</v>
      </c>
      <c r="F151" s="356">
        <v>42</v>
      </c>
      <c r="G151" s="356">
        <v>21336</v>
      </c>
      <c r="H151" s="356">
        <v>1</v>
      </c>
      <c r="I151" s="356">
        <v>508</v>
      </c>
      <c r="J151" s="356">
        <v>35</v>
      </c>
      <c r="K151" s="356">
        <v>17780</v>
      </c>
      <c r="L151" s="356">
        <v>0.83333333333333337</v>
      </c>
      <c r="M151" s="356">
        <v>508</v>
      </c>
      <c r="N151" s="356">
        <v>26</v>
      </c>
      <c r="O151" s="356">
        <v>13234</v>
      </c>
      <c r="P151" s="395">
        <v>0.6202662167229096</v>
      </c>
      <c r="Q151" s="357">
        <v>509</v>
      </c>
    </row>
    <row r="152" spans="1:17" ht="14.4" customHeight="1" x14ac:dyDescent="0.3">
      <c r="A152" s="352" t="s">
        <v>1523</v>
      </c>
      <c r="B152" s="353" t="s">
        <v>1330</v>
      </c>
      <c r="C152" s="353" t="s">
        <v>1331</v>
      </c>
      <c r="D152" s="353" t="s">
        <v>1404</v>
      </c>
      <c r="E152" s="353" t="s">
        <v>1405</v>
      </c>
      <c r="F152" s="356">
        <v>38</v>
      </c>
      <c r="G152" s="356">
        <v>13186</v>
      </c>
      <c r="H152" s="356">
        <v>1</v>
      </c>
      <c r="I152" s="356">
        <v>347</v>
      </c>
      <c r="J152" s="356">
        <v>40</v>
      </c>
      <c r="K152" s="356">
        <v>13880</v>
      </c>
      <c r="L152" s="356">
        <v>1.0526315789473684</v>
      </c>
      <c r="M152" s="356">
        <v>347</v>
      </c>
      <c r="N152" s="356">
        <v>25</v>
      </c>
      <c r="O152" s="356">
        <v>8675</v>
      </c>
      <c r="P152" s="395">
        <v>0.65789473684210531</v>
      </c>
      <c r="Q152" s="357">
        <v>347</v>
      </c>
    </row>
    <row r="153" spans="1:17" ht="14.4" customHeight="1" x14ac:dyDescent="0.3">
      <c r="A153" s="352" t="s">
        <v>1523</v>
      </c>
      <c r="B153" s="353" t="s">
        <v>1330</v>
      </c>
      <c r="C153" s="353" t="s">
        <v>1331</v>
      </c>
      <c r="D153" s="353" t="s">
        <v>1406</v>
      </c>
      <c r="E153" s="353" t="s">
        <v>1407</v>
      </c>
      <c r="F153" s="356">
        <v>69</v>
      </c>
      <c r="G153" s="356">
        <v>44781</v>
      </c>
      <c r="H153" s="356">
        <v>1</v>
      </c>
      <c r="I153" s="356">
        <v>649</v>
      </c>
      <c r="J153" s="356">
        <v>86</v>
      </c>
      <c r="K153" s="356">
        <v>55814</v>
      </c>
      <c r="L153" s="356">
        <v>1.2463768115942029</v>
      </c>
      <c r="M153" s="356">
        <v>649</v>
      </c>
      <c r="N153" s="356">
        <v>69</v>
      </c>
      <c r="O153" s="356">
        <v>44850</v>
      </c>
      <c r="P153" s="395">
        <v>1.0015408320493067</v>
      </c>
      <c r="Q153" s="357">
        <v>650</v>
      </c>
    </row>
    <row r="154" spans="1:17" ht="14.4" customHeight="1" x14ac:dyDescent="0.3">
      <c r="A154" s="352" t="s">
        <v>1523</v>
      </c>
      <c r="B154" s="353" t="s">
        <v>1330</v>
      </c>
      <c r="C154" s="353" t="s">
        <v>1331</v>
      </c>
      <c r="D154" s="353" t="s">
        <v>1408</v>
      </c>
      <c r="E154" s="353" t="s">
        <v>1409</v>
      </c>
      <c r="F154" s="356">
        <v>256</v>
      </c>
      <c r="G154" s="356">
        <v>28160</v>
      </c>
      <c r="H154" s="356">
        <v>1</v>
      </c>
      <c r="I154" s="356">
        <v>110</v>
      </c>
      <c r="J154" s="356">
        <v>265</v>
      </c>
      <c r="K154" s="356">
        <v>29150</v>
      </c>
      <c r="L154" s="356">
        <v>1.03515625</v>
      </c>
      <c r="M154" s="356">
        <v>110</v>
      </c>
      <c r="N154" s="356">
        <v>201</v>
      </c>
      <c r="O154" s="356">
        <v>22110</v>
      </c>
      <c r="P154" s="395">
        <v>0.78515625</v>
      </c>
      <c r="Q154" s="357">
        <v>110</v>
      </c>
    </row>
    <row r="155" spans="1:17" ht="14.4" customHeight="1" x14ac:dyDescent="0.3">
      <c r="A155" s="352" t="s">
        <v>1523</v>
      </c>
      <c r="B155" s="353" t="s">
        <v>1330</v>
      </c>
      <c r="C155" s="353" t="s">
        <v>1331</v>
      </c>
      <c r="D155" s="353" t="s">
        <v>1410</v>
      </c>
      <c r="E155" s="353" t="s">
        <v>1411</v>
      </c>
      <c r="F155" s="356">
        <v>4</v>
      </c>
      <c r="G155" s="356">
        <v>3884</v>
      </c>
      <c r="H155" s="356">
        <v>1</v>
      </c>
      <c r="I155" s="356">
        <v>971</v>
      </c>
      <c r="J155" s="356">
        <v>8</v>
      </c>
      <c r="K155" s="356">
        <v>7832</v>
      </c>
      <c r="L155" s="356">
        <v>2.0164778578784759</v>
      </c>
      <c r="M155" s="356">
        <v>979</v>
      </c>
      <c r="N155" s="356">
        <v>14</v>
      </c>
      <c r="O155" s="356">
        <v>13846</v>
      </c>
      <c r="P155" s="395">
        <v>3.5648815653964983</v>
      </c>
      <c r="Q155" s="357">
        <v>989</v>
      </c>
    </row>
    <row r="156" spans="1:17" ht="14.4" customHeight="1" x14ac:dyDescent="0.3">
      <c r="A156" s="352" t="s">
        <v>1523</v>
      </c>
      <c r="B156" s="353" t="s">
        <v>1330</v>
      </c>
      <c r="C156" s="353" t="s">
        <v>1331</v>
      </c>
      <c r="D156" s="353" t="s">
        <v>1412</v>
      </c>
      <c r="E156" s="353" t="s">
        <v>1413</v>
      </c>
      <c r="F156" s="356">
        <v>5</v>
      </c>
      <c r="G156" s="356">
        <v>3445</v>
      </c>
      <c r="H156" s="356">
        <v>1</v>
      </c>
      <c r="I156" s="356">
        <v>689</v>
      </c>
      <c r="J156" s="356">
        <v>10</v>
      </c>
      <c r="K156" s="356">
        <v>6890</v>
      </c>
      <c r="L156" s="356">
        <v>2</v>
      </c>
      <c r="M156" s="356">
        <v>689</v>
      </c>
      <c r="N156" s="356">
        <v>4</v>
      </c>
      <c r="O156" s="356">
        <v>2760</v>
      </c>
      <c r="P156" s="395">
        <v>0.80116110304789545</v>
      </c>
      <c r="Q156" s="357">
        <v>690</v>
      </c>
    </row>
    <row r="157" spans="1:17" ht="14.4" customHeight="1" x14ac:dyDescent="0.3">
      <c r="A157" s="352" t="s">
        <v>1523</v>
      </c>
      <c r="B157" s="353" t="s">
        <v>1330</v>
      </c>
      <c r="C157" s="353" t="s">
        <v>1331</v>
      </c>
      <c r="D157" s="353" t="s">
        <v>1414</v>
      </c>
      <c r="E157" s="353" t="s">
        <v>1415</v>
      </c>
      <c r="F157" s="356">
        <v>69</v>
      </c>
      <c r="G157" s="356">
        <v>96186</v>
      </c>
      <c r="H157" s="356">
        <v>1</v>
      </c>
      <c r="I157" s="356">
        <v>1394</v>
      </c>
      <c r="J157" s="356">
        <v>86</v>
      </c>
      <c r="K157" s="356">
        <v>119884</v>
      </c>
      <c r="L157" s="356">
        <v>1.2463768115942029</v>
      </c>
      <c r="M157" s="356">
        <v>1394</v>
      </c>
      <c r="N157" s="356">
        <v>69</v>
      </c>
      <c r="O157" s="356">
        <v>96255</v>
      </c>
      <c r="P157" s="395">
        <v>1.0007173601147776</v>
      </c>
      <c r="Q157" s="357">
        <v>1395</v>
      </c>
    </row>
    <row r="158" spans="1:17" ht="14.4" customHeight="1" x14ac:dyDescent="0.3">
      <c r="A158" s="352" t="s">
        <v>1523</v>
      </c>
      <c r="B158" s="353" t="s">
        <v>1330</v>
      </c>
      <c r="C158" s="353" t="s">
        <v>1331</v>
      </c>
      <c r="D158" s="353" t="s">
        <v>1416</v>
      </c>
      <c r="E158" s="353" t="s">
        <v>1417</v>
      </c>
      <c r="F158" s="356">
        <v>222</v>
      </c>
      <c r="G158" s="356">
        <v>45066</v>
      </c>
      <c r="H158" s="356">
        <v>1</v>
      </c>
      <c r="I158" s="356">
        <v>203</v>
      </c>
      <c r="J158" s="356">
        <v>205</v>
      </c>
      <c r="K158" s="356">
        <v>41615</v>
      </c>
      <c r="L158" s="356">
        <v>0.92342342342342343</v>
      </c>
      <c r="M158" s="356">
        <v>203</v>
      </c>
      <c r="N158" s="356">
        <v>184</v>
      </c>
      <c r="O158" s="356">
        <v>37536</v>
      </c>
      <c r="P158" s="395">
        <v>0.8329117294634536</v>
      </c>
      <c r="Q158" s="357">
        <v>204</v>
      </c>
    </row>
    <row r="159" spans="1:17" ht="14.4" customHeight="1" x14ac:dyDescent="0.3">
      <c r="A159" s="352" t="s">
        <v>1523</v>
      </c>
      <c r="B159" s="353" t="s">
        <v>1330</v>
      </c>
      <c r="C159" s="353" t="s">
        <v>1331</v>
      </c>
      <c r="D159" s="353" t="s">
        <v>1418</v>
      </c>
      <c r="E159" s="353" t="s">
        <v>1419</v>
      </c>
      <c r="F159" s="356">
        <v>273</v>
      </c>
      <c r="G159" s="356">
        <v>10374</v>
      </c>
      <c r="H159" s="356">
        <v>1</v>
      </c>
      <c r="I159" s="356">
        <v>38</v>
      </c>
      <c r="J159" s="356">
        <v>314</v>
      </c>
      <c r="K159" s="356">
        <v>11932</v>
      </c>
      <c r="L159" s="356">
        <v>1.1501831501831501</v>
      </c>
      <c r="M159" s="356">
        <v>38</v>
      </c>
      <c r="N159" s="356">
        <v>244</v>
      </c>
      <c r="O159" s="356">
        <v>9272</v>
      </c>
      <c r="P159" s="395">
        <v>0.89377289377289382</v>
      </c>
      <c r="Q159" s="357">
        <v>38</v>
      </c>
    </row>
    <row r="160" spans="1:17" ht="14.4" customHeight="1" x14ac:dyDescent="0.3">
      <c r="A160" s="352" t="s">
        <v>1523</v>
      </c>
      <c r="B160" s="353" t="s">
        <v>1330</v>
      </c>
      <c r="C160" s="353" t="s">
        <v>1331</v>
      </c>
      <c r="D160" s="353" t="s">
        <v>1420</v>
      </c>
      <c r="E160" s="353" t="s">
        <v>1421</v>
      </c>
      <c r="F160" s="356">
        <v>75</v>
      </c>
      <c r="G160" s="356">
        <v>88275</v>
      </c>
      <c r="H160" s="356">
        <v>1</v>
      </c>
      <c r="I160" s="356">
        <v>1177</v>
      </c>
      <c r="J160" s="356">
        <v>60</v>
      </c>
      <c r="K160" s="356">
        <v>70680</v>
      </c>
      <c r="L160" s="356">
        <v>0.80067969413763806</v>
      </c>
      <c r="M160" s="356">
        <v>1178</v>
      </c>
      <c r="N160" s="356">
        <v>42</v>
      </c>
      <c r="O160" s="356">
        <v>49560</v>
      </c>
      <c r="P160" s="395">
        <v>0.56142735768903995</v>
      </c>
      <c r="Q160" s="357">
        <v>1180</v>
      </c>
    </row>
    <row r="161" spans="1:17" ht="14.4" customHeight="1" x14ac:dyDescent="0.3">
      <c r="A161" s="352" t="s">
        <v>1523</v>
      </c>
      <c r="B161" s="353" t="s">
        <v>1330</v>
      </c>
      <c r="C161" s="353" t="s">
        <v>1331</v>
      </c>
      <c r="D161" s="353" t="s">
        <v>1422</v>
      </c>
      <c r="E161" s="353" t="s">
        <v>1423</v>
      </c>
      <c r="F161" s="356">
        <v>1</v>
      </c>
      <c r="G161" s="356">
        <v>806</v>
      </c>
      <c r="H161" s="356">
        <v>1</v>
      </c>
      <c r="I161" s="356">
        <v>806</v>
      </c>
      <c r="J161" s="356">
        <v>6</v>
      </c>
      <c r="K161" s="356">
        <v>4842</v>
      </c>
      <c r="L161" s="356">
        <v>6.0074441687344917</v>
      </c>
      <c r="M161" s="356">
        <v>807</v>
      </c>
      <c r="N161" s="356">
        <v>4</v>
      </c>
      <c r="O161" s="356">
        <v>3236</v>
      </c>
      <c r="P161" s="395">
        <v>4.0148883374689825</v>
      </c>
      <c r="Q161" s="357">
        <v>809</v>
      </c>
    </row>
    <row r="162" spans="1:17" ht="14.4" customHeight="1" x14ac:dyDescent="0.3">
      <c r="A162" s="352" t="s">
        <v>1523</v>
      </c>
      <c r="B162" s="353" t="s">
        <v>1330</v>
      </c>
      <c r="C162" s="353" t="s">
        <v>1331</v>
      </c>
      <c r="D162" s="353" t="s">
        <v>1424</v>
      </c>
      <c r="E162" s="353" t="s">
        <v>1425</v>
      </c>
      <c r="F162" s="356">
        <v>3</v>
      </c>
      <c r="G162" s="356">
        <v>1713</v>
      </c>
      <c r="H162" s="356">
        <v>1</v>
      </c>
      <c r="I162" s="356">
        <v>571</v>
      </c>
      <c r="J162" s="356">
        <v>10</v>
      </c>
      <c r="K162" s="356">
        <v>5720</v>
      </c>
      <c r="L162" s="356">
        <v>3.3391710449503793</v>
      </c>
      <c r="M162" s="356">
        <v>572</v>
      </c>
      <c r="N162" s="356">
        <v>6</v>
      </c>
      <c r="O162" s="356">
        <v>3432</v>
      </c>
      <c r="P162" s="395">
        <v>2.0035026269702279</v>
      </c>
      <c r="Q162" s="357">
        <v>572</v>
      </c>
    </row>
    <row r="163" spans="1:17" ht="14.4" customHeight="1" x14ac:dyDescent="0.3">
      <c r="A163" s="352" t="s">
        <v>1523</v>
      </c>
      <c r="B163" s="353" t="s">
        <v>1330</v>
      </c>
      <c r="C163" s="353" t="s">
        <v>1331</v>
      </c>
      <c r="D163" s="353" t="s">
        <v>1426</v>
      </c>
      <c r="E163" s="353" t="s">
        <v>1427</v>
      </c>
      <c r="F163" s="356">
        <v>12</v>
      </c>
      <c r="G163" s="356">
        <v>4776</v>
      </c>
      <c r="H163" s="356">
        <v>1</v>
      </c>
      <c r="I163" s="356">
        <v>398</v>
      </c>
      <c r="J163" s="356">
        <v>40</v>
      </c>
      <c r="K163" s="356">
        <v>15960</v>
      </c>
      <c r="L163" s="356">
        <v>3.341708542713568</v>
      </c>
      <c r="M163" s="356">
        <v>399</v>
      </c>
      <c r="N163" s="356">
        <v>24</v>
      </c>
      <c r="O163" s="356">
        <v>9576</v>
      </c>
      <c r="P163" s="395">
        <v>2.0050251256281406</v>
      </c>
      <c r="Q163" s="357">
        <v>399</v>
      </c>
    </row>
    <row r="164" spans="1:17" ht="14.4" customHeight="1" x14ac:dyDescent="0.3">
      <c r="A164" s="352" t="s">
        <v>1523</v>
      </c>
      <c r="B164" s="353" t="s">
        <v>1330</v>
      </c>
      <c r="C164" s="353" t="s">
        <v>1331</v>
      </c>
      <c r="D164" s="353" t="s">
        <v>1428</v>
      </c>
      <c r="E164" s="353" t="s">
        <v>1429</v>
      </c>
      <c r="F164" s="356">
        <v>75</v>
      </c>
      <c r="G164" s="356">
        <v>48525</v>
      </c>
      <c r="H164" s="356">
        <v>1</v>
      </c>
      <c r="I164" s="356">
        <v>647</v>
      </c>
      <c r="J164" s="356">
        <v>70</v>
      </c>
      <c r="K164" s="356">
        <v>45430</v>
      </c>
      <c r="L164" s="356">
        <v>0.93621844410097887</v>
      </c>
      <c r="M164" s="356">
        <v>649</v>
      </c>
      <c r="N164" s="356">
        <v>33</v>
      </c>
      <c r="O164" s="356">
        <v>21450</v>
      </c>
      <c r="P164" s="395">
        <v>0.4420401854714065</v>
      </c>
      <c r="Q164" s="357">
        <v>650</v>
      </c>
    </row>
    <row r="165" spans="1:17" ht="14.4" customHeight="1" x14ac:dyDescent="0.3">
      <c r="A165" s="352" t="s">
        <v>1523</v>
      </c>
      <c r="B165" s="353" t="s">
        <v>1330</v>
      </c>
      <c r="C165" s="353" t="s">
        <v>1331</v>
      </c>
      <c r="D165" s="353" t="s">
        <v>1430</v>
      </c>
      <c r="E165" s="353" t="s">
        <v>1431</v>
      </c>
      <c r="F165" s="356">
        <v>40</v>
      </c>
      <c r="G165" s="356">
        <v>40240</v>
      </c>
      <c r="H165" s="356">
        <v>1</v>
      </c>
      <c r="I165" s="356">
        <v>1006</v>
      </c>
      <c r="J165" s="356">
        <v>41</v>
      </c>
      <c r="K165" s="356">
        <v>41492</v>
      </c>
      <c r="L165" s="356">
        <v>1.0311133200795228</v>
      </c>
      <c r="M165" s="356">
        <v>1012</v>
      </c>
      <c r="N165" s="356">
        <v>74</v>
      </c>
      <c r="O165" s="356">
        <v>75554</v>
      </c>
      <c r="P165" s="395">
        <v>1.8775844930417496</v>
      </c>
      <c r="Q165" s="357">
        <v>1021</v>
      </c>
    </row>
    <row r="166" spans="1:17" ht="14.4" customHeight="1" x14ac:dyDescent="0.3">
      <c r="A166" s="352" t="s">
        <v>1523</v>
      </c>
      <c r="B166" s="353" t="s">
        <v>1330</v>
      </c>
      <c r="C166" s="353" t="s">
        <v>1331</v>
      </c>
      <c r="D166" s="353" t="s">
        <v>1432</v>
      </c>
      <c r="E166" s="353" t="s">
        <v>1433</v>
      </c>
      <c r="F166" s="356">
        <v>21</v>
      </c>
      <c r="G166" s="356">
        <v>5355</v>
      </c>
      <c r="H166" s="356">
        <v>1</v>
      </c>
      <c r="I166" s="356">
        <v>255</v>
      </c>
      <c r="J166" s="356">
        <v>35</v>
      </c>
      <c r="K166" s="356">
        <v>8925</v>
      </c>
      <c r="L166" s="356">
        <v>1.6666666666666667</v>
      </c>
      <c r="M166" s="356">
        <v>255</v>
      </c>
      <c r="N166" s="356">
        <v>32</v>
      </c>
      <c r="O166" s="356">
        <v>8192</v>
      </c>
      <c r="P166" s="395">
        <v>1.5297852474323062</v>
      </c>
      <c r="Q166" s="357">
        <v>256</v>
      </c>
    </row>
    <row r="167" spans="1:17" ht="14.4" customHeight="1" x14ac:dyDescent="0.3">
      <c r="A167" s="352" t="s">
        <v>1523</v>
      </c>
      <c r="B167" s="353" t="s">
        <v>1330</v>
      </c>
      <c r="C167" s="353" t="s">
        <v>1331</v>
      </c>
      <c r="D167" s="353" t="s">
        <v>1434</v>
      </c>
      <c r="E167" s="353" t="s">
        <v>1435</v>
      </c>
      <c r="F167" s="356">
        <v>144</v>
      </c>
      <c r="G167" s="356">
        <v>44496</v>
      </c>
      <c r="H167" s="356">
        <v>1</v>
      </c>
      <c r="I167" s="356">
        <v>309</v>
      </c>
      <c r="J167" s="356">
        <v>178</v>
      </c>
      <c r="K167" s="356">
        <v>55180</v>
      </c>
      <c r="L167" s="356">
        <v>1.2401114706939949</v>
      </c>
      <c r="M167" s="356">
        <v>310</v>
      </c>
      <c r="N167" s="356">
        <v>247</v>
      </c>
      <c r="O167" s="356">
        <v>76570</v>
      </c>
      <c r="P167" s="395">
        <v>1.7208288385472852</v>
      </c>
      <c r="Q167" s="357">
        <v>310</v>
      </c>
    </row>
    <row r="168" spans="1:17" ht="14.4" customHeight="1" x14ac:dyDescent="0.3">
      <c r="A168" s="352" t="s">
        <v>1523</v>
      </c>
      <c r="B168" s="353" t="s">
        <v>1330</v>
      </c>
      <c r="C168" s="353" t="s">
        <v>1331</v>
      </c>
      <c r="D168" s="353" t="s">
        <v>1436</v>
      </c>
      <c r="E168" s="353" t="s">
        <v>1437</v>
      </c>
      <c r="F168" s="356">
        <v>1</v>
      </c>
      <c r="G168" s="356">
        <v>806</v>
      </c>
      <c r="H168" s="356">
        <v>1</v>
      </c>
      <c r="I168" s="356">
        <v>806</v>
      </c>
      <c r="J168" s="356">
        <v>6</v>
      </c>
      <c r="K168" s="356">
        <v>4842</v>
      </c>
      <c r="L168" s="356">
        <v>6.0074441687344917</v>
      </c>
      <c r="M168" s="356">
        <v>807</v>
      </c>
      <c r="N168" s="356">
        <v>4</v>
      </c>
      <c r="O168" s="356">
        <v>3236</v>
      </c>
      <c r="P168" s="395">
        <v>4.0148883374689825</v>
      </c>
      <c r="Q168" s="357">
        <v>809</v>
      </c>
    </row>
    <row r="169" spans="1:17" ht="14.4" customHeight="1" x14ac:dyDescent="0.3">
      <c r="A169" s="352" t="s">
        <v>1523</v>
      </c>
      <c r="B169" s="353" t="s">
        <v>1330</v>
      </c>
      <c r="C169" s="353" t="s">
        <v>1331</v>
      </c>
      <c r="D169" s="353" t="s">
        <v>1438</v>
      </c>
      <c r="E169" s="353" t="s">
        <v>1439</v>
      </c>
      <c r="F169" s="356">
        <v>282</v>
      </c>
      <c r="G169" s="356">
        <v>48504</v>
      </c>
      <c r="H169" s="356">
        <v>1</v>
      </c>
      <c r="I169" s="356">
        <v>172</v>
      </c>
      <c r="J169" s="356">
        <v>294</v>
      </c>
      <c r="K169" s="356">
        <v>50568</v>
      </c>
      <c r="L169" s="356">
        <v>1.0425531914893618</v>
      </c>
      <c r="M169" s="356">
        <v>172</v>
      </c>
      <c r="N169" s="356">
        <v>234</v>
      </c>
      <c r="O169" s="356">
        <v>40248</v>
      </c>
      <c r="P169" s="395">
        <v>0.82978723404255317</v>
      </c>
      <c r="Q169" s="357">
        <v>172</v>
      </c>
    </row>
    <row r="170" spans="1:17" ht="14.4" customHeight="1" x14ac:dyDescent="0.3">
      <c r="A170" s="352" t="s">
        <v>1523</v>
      </c>
      <c r="B170" s="353" t="s">
        <v>1330</v>
      </c>
      <c r="C170" s="353" t="s">
        <v>1331</v>
      </c>
      <c r="D170" s="353" t="s">
        <v>1440</v>
      </c>
      <c r="E170" s="353" t="s">
        <v>1441</v>
      </c>
      <c r="F170" s="356">
        <v>165</v>
      </c>
      <c r="G170" s="356">
        <v>113025</v>
      </c>
      <c r="H170" s="356">
        <v>1</v>
      </c>
      <c r="I170" s="356">
        <v>685</v>
      </c>
      <c r="J170" s="356">
        <v>225</v>
      </c>
      <c r="K170" s="356">
        <v>154125</v>
      </c>
      <c r="L170" s="356">
        <v>1.3636363636363635</v>
      </c>
      <c r="M170" s="356">
        <v>685</v>
      </c>
      <c r="N170" s="356">
        <v>219</v>
      </c>
      <c r="O170" s="356">
        <v>150234</v>
      </c>
      <c r="P170" s="395">
        <v>1.3292103516921034</v>
      </c>
      <c r="Q170" s="357">
        <v>686</v>
      </c>
    </row>
    <row r="171" spans="1:17" ht="14.4" customHeight="1" x14ac:dyDescent="0.3">
      <c r="A171" s="352" t="s">
        <v>1523</v>
      </c>
      <c r="B171" s="353" t="s">
        <v>1330</v>
      </c>
      <c r="C171" s="353" t="s">
        <v>1331</v>
      </c>
      <c r="D171" s="353" t="s">
        <v>1442</v>
      </c>
      <c r="E171" s="353" t="s">
        <v>1443</v>
      </c>
      <c r="F171" s="356">
        <v>283</v>
      </c>
      <c r="G171" s="356">
        <v>46978</v>
      </c>
      <c r="H171" s="356">
        <v>1</v>
      </c>
      <c r="I171" s="356">
        <v>166</v>
      </c>
      <c r="J171" s="356">
        <v>294</v>
      </c>
      <c r="K171" s="356">
        <v>48804</v>
      </c>
      <c r="L171" s="356">
        <v>1.0388692579505301</v>
      </c>
      <c r="M171" s="356">
        <v>166</v>
      </c>
      <c r="N171" s="356">
        <v>234</v>
      </c>
      <c r="O171" s="356">
        <v>38844</v>
      </c>
      <c r="P171" s="395">
        <v>0.82685512367491165</v>
      </c>
      <c r="Q171" s="357">
        <v>166</v>
      </c>
    </row>
    <row r="172" spans="1:17" ht="14.4" customHeight="1" x14ac:dyDescent="0.3">
      <c r="A172" s="352" t="s">
        <v>1523</v>
      </c>
      <c r="B172" s="353" t="s">
        <v>1330</v>
      </c>
      <c r="C172" s="353" t="s">
        <v>1331</v>
      </c>
      <c r="D172" s="353" t="s">
        <v>1444</v>
      </c>
      <c r="E172" s="353" t="s">
        <v>1445</v>
      </c>
      <c r="F172" s="356">
        <v>1</v>
      </c>
      <c r="G172" s="356">
        <v>806</v>
      </c>
      <c r="H172" s="356">
        <v>1</v>
      </c>
      <c r="I172" s="356">
        <v>806</v>
      </c>
      <c r="J172" s="356">
        <v>6</v>
      </c>
      <c r="K172" s="356">
        <v>4842</v>
      </c>
      <c r="L172" s="356">
        <v>6.0074441687344917</v>
      </c>
      <c r="M172" s="356">
        <v>807</v>
      </c>
      <c r="N172" s="356">
        <v>4</v>
      </c>
      <c r="O172" s="356">
        <v>3236</v>
      </c>
      <c r="P172" s="395">
        <v>4.0148883374689825</v>
      </c>
      <c r="Q172" s="357">
        <v>809</v>
      </c>
    </row>
    <row r="173" spans="1:17" ht="14.4" customHeight="1" x14ac:dyDescent="0.3">
      <c r="A173" s="352" t="s">
        <v>1523</v>
      </c>
      <c r="B173" s="353" t="s">
        <v>1330</v>
      </c>
      <c r="C173" s="353" t="s">
        <v>1331</v>
      </c>
      <c r="D173" s="353" t="s">
        <v>1446</v>
      </c>
      <c r="E173" s="353" t="s">
        <v>1447</v>
      </c>
      <c r="F173" s="356">
        <v>1</v>
      </c>
      <c r="G173" s="356">
        <v>144</v>
      </c>
      <c r="H173" s="356">
        <v>1</v>
      </c>
      <c r="I173" s="356">
        <v>144</v>
      </c>
      <c r="J173" s="356">
        <v>1</v>
      </c>
      <c r="K173" s="356">
        <v>144</v>
      </c>
      <c r="L173" s="356">
        <v>1</v>
      </c>
      <c r="M173" s="356">
        <v>144</v>
      </c>
      <c r="N173" s="356"/>
      <c r="O173" s="356"/>
      <c r="P173" s="395"/>
      <c r="Q173" s="357"/>
    </row>
    <row r="174" spans="1:17" ht="14.4" customHeight="1" x14ac:dyDescent="0.3">
      <c r="A174" s="352" t="s">
        <v>1523</v>
      </c>
      <c r="B174" s="353" t="s">
        <v>1330</v>
      </c>
      <c r="C174" s="353" t="s">
        <v>1331</v>
      </c>
      <c r="D174" s="353" t="s">
        <v>1448</v>
      </c>
      <c r="E174" s="353" t="s">
        <v>1449</v>
      </c>
      <c r="F174" s="356">
        <v>1</v>
      </c>
      <c r="G174" s="356">
        <v>188</v>
      </c>
      <c r="H174" s="356">
        <v>1</v>
      </c>
      <c r="I174" s="356">
        <v>188</v>
      </c>
      <c r="J174" s="356">
        <v>2</v>
      </c>
      <c r="K174" s="356">
        <v>376</v>
      </c>
      <c r="L174" s="356">
        <v>2</v>
      </c>
      <c r="M174" s="356">
        <v>188</v>
      </c>
      <c r="N174" s="356">
        <v>1</v>
      </c>
      <c r="O174" s="356">
        <v>188</v>
      </c>
      <c r="P174" s="395">
        <v>1</v>
      </c>
      <c r="Q174" s="357">
        <v>188</v>
      </c>
    </row>
    <row r="175" spans="1:17" ht="14.4" customHeight="1" x14ac:dyDescent="0.3">
      <c r="A175" s="352" t="s">
        <v>1523</v>
      </c>
      <c r="B175" s="353" t="s">
        <v>1330</v>
      </c>
      <c r="C175" s="353" t="s">
        <v>1331</v>
      </c>
      <c r="D175" s="353" t="s">
        <v>1450</v>
      </c>
      <c r="E175" s="353" t="s">
        <v>1451</v>
      </c>
      <c r="F175" s="356">
        <v>69</v>
      </c>
      <c r="G175" s="356">
        <v>44781</v>
      </c>
      <c r="H175" s="356">
        <v>1</v>
      </c>
      <c r="I175" s="356">
        <v>649</v>
      </c>
      <c r="J175" s="356">
        <v>86</v>
      </c>
      <c r="K175" s="356">
        <v>55814</v>
      </c>
      <c r="L175" s="356">
        <v>1.2463768115942029</v>
      </c>
      <c r="M175" s="356">
        <v>649</v>
      </c>
      <c r="N175" s="356">
        <v>69</v>
      </c>
      <c r="O175" s="356">
        <v>44850</v>
      </c>
      <c r="P175" s="395">
        <v>1.0015408320493067</v>
      </c>
      <c r="Q175" s="357">
        <v>650</v>
      </c>
    </row>
    <row r="176" spans="1:17" ht="14.4" customHeight="1" x14ac:dyDescent="0.3">
      <c r="A176" s="352" t="s">
        <v>1523</v>
      </c>
      <c r="B176" s="353" t="s">
        <v>1330</v>
      </c>
      <c r="C176" s="353" t="s">
        <v>1331</v>
      </c>
      <c r="D176" s="353" t="s">
        <v>1452</v>
      </c>
      <c r="E176" s="353" t="s">
        <v>1453</v>
      </c>
      <c r="F176" s="356">
        <v>254</v>
      </c>
      <c r="G176" s="356">
        <v>138176</v>
      </c>
      <c r="H176" s="356">
        <v>1</v>
      </c>
      <c r="I176" s="356">
        <v>544</v>
      </c>
      <c r="J176" s="356">
        <v>280</v>
      </c>
      <c r="K176" s="356">
        <v>152320</v>
      </c>
      <c r="L176" s="356">
        <v>1.1023622047244095</v>
      </c>
      <c r="M176" s="356">
        <v>544</v>
      </c>
      <c r="N176" s="356">
        <v>207</v>
      </c>
      <c r="O176" s="356">
        <v>112815</v>
      </c>
      <c r="P176" s="395">
        <v>0.81645871931449743</v>
      </c>
      <c r="Q176" s="357">
        <v>545</v>
      </c>
    </row>
    <row r="177" spans="1:17" ht="14.4" customHeight="1" x14ac:dyDescent="0.3">
      <c r="A177" s="352" t="s">
        <v>1523</v>
      </c>
      <c r="B177" s="353" t="s">
        <v>1330</v>
      </c>
      <c r="C177" s="353" t="s">
        <v>1331</v>
      </c>
      <c r="D177" s="353" t="s">
        <v>1454</v>
      </c>
      <c r="E177" s="353" t="s">
        <v>1455</v>
      </c>
      <c r="F177" s="356">
        <v>42</v>
      </c>
      <c r="G177" s="356">
        <v>12012</v>
      </c>
      <c r="H177" s="356">
        <v>1</v>
      </c>
      <c r="I177" s="356">
        <v>286</v>
      </c>
      <c r="J177" s="356">
        <v>35</v>
      </c>
      <c r="K177" s="356">
        <v>10010</v>
      </c>
      <c r="L177" s="356">
        <v>0.83333333333333337</v>
      </c>
      <c r="M177" s="356">
        <v>286</v>
      </c>
      <c r="N177" s="356">
        <v>26</v>
      </c>
      <c r="O177" s="356">
        <v>7462</v>
      </c>
      <c r="P177" s="395">
        <v>0.62121212121212122</v>
      </c>
      <c r="Q177" s="357">
        <v>287</v>
      </c>
    </row>
    <row r="178" spans="1:17" ht="14.4" customHeight="1" x14ac:dyDescent="0.3">
      <c r="A178" s="352" t="s">
        <v>1523</v>
      </c>
      <c r="B178" s="353" t="s">
        <v>1330</v>
      </c>
      <c r="C178" s="353" t="s">
        <v>1331</v>
      </c>
      <c r="D178" s="353" t="s">
        <v>1456</v>
      </c>
      <c r="E178" s="353" t="s">
        <v>1457</v>
      </c>
      <c r="F178" s="356">
        <v>42</v>
      </c>
      <c r="G178" s="356">
        <v>17556</v>
      </c>
      <c r="H178" s="356">
        <v>1</v>
      </c>
      <c r="I178" s="356">
        <v>418</v>
      </c>
      <c r="J178" s="356">
        <v>35</v>
      </c>
      <c r="K178" s="356">
        <v>14630</v>
      </c>
      <c r="L178" s="356">
        <v>0.83333333333333337</v>
      </c>
      <c r="M178" s="356">
        <v>418</v>
      </c>
      <c r="N178" s="356">
        <v>26</v>
      </c>
      <c r="O178" s="356">
        <v>10894</v>
      </c>
      <c r="P178" s="395">
        <v>0.62052859421280471</v>
      </c>
      <c r="Q178" s="357">
        <v>419</v>
      </c>
    </row>
    <row r="179" spans="1:17" ht="14.4" customHeight="1" x14ac:dyDescent="0.3">
      <c r="A179" s="352" t="s">
        <v>1523</v>
      </c>
      <c r="B179" s="353" t="s">
        <v>1330</v>
      </c>
      <c r="C179" s="353" t="s">
        <v>1331</v>
      </c>
      <c r="D179" s="353" t="s">
        <v>1460</v>
      </c>
      <c r="E179" s="353" t="s">
        <v>1461</v>
      </c>
      <c r="F179" s="356">
        <v>69</v>
      </c>
      <c r="G179" s="356">
        <v>44781</v>
      </c>
      <c r="H179" s="356">
        <v>1</v>
      </c>
      <c r="I179" s="356">
        <v>649</v>
      </c>
      <c r="J179" s="356">
        <v>86</v>
      </c>
      <c r="K179" s="356">
        <v>55814</v>
      </c>
      <c r="L179" s="356">
        <v>1.2463768115942029</v>
      </c>
      <c r="M179" s="356">
        <v>649</v>
      </c>
      <c r="N179" s="356">
        <v>69</v>
      </c>
      <c r="O179" s="356">
        <v>44850</v>
      </c>
      <c r="P179" s="395">
        <v>1.0015408320493067</v>
      </c>
      <c r="Q179" s="357">
        <v>650</v>
      </c>
    </row>
    <row r="180" spans="1:17" ht="14.4" customHeight="1" x14ac:dyDescent="0.3">
      <c r="A180" s="352" t="s">
        <v>1523</v>
      </c>
      <c r="B180" s="353" t="s">
        <v>1330</v>
      </c>
      <c r="C180" s="353" t="s">
        <v>1331</v>
      </c>
      <c r="D180" s="353" t="s">
        <v>1462</v>
      </c>
      <c r="E180" s="353" t="s">
        <v>1463</v>
      </c>
      <c r="F180" s="356">
        <v>1</v>
      </c>
      <c r="G180" s="356">
        <v>104</v>
      </c>
      <c r="H180" s="356">
        <v>1</v>
      </c>
      <c r="I180" s="356">
        <v>104</v>
      </c>
      <c r="J180" s="356">
        <v>1</v>
      </c>
      <c r="K180" s="356">
        <v>104</v>
      </c>
      <c r="L180" s="356">
        <v>1</v>
      </c>
      <c r="M180" s="356">
        <v>104</v>
      </c>
      <c r="N180" s="356"/>
      <c r="O180" s="356"/>
      <c r="P180" s="395"/>
      <c r="Q180" s="357"/>
    </row>
    <row r="181" spans="1:17" ht="14.4" customHeight="1" x14ac:dyDescent="0.3">
      <c r="A181" s="352" t="s">
        <v>1523</v>
      </c>
      <c r="B181" s="353" t="s">
        <v>1330</v>
      </c>
      <c r="C181" s="353" t="s">
        <v>1331</v>
      </c>
      <c r="D181" s="353" t="s">
        <v>1464</v>
      </c>
      <c r="E181" s="353" t="s">
        <v>1465</v>
      </c>
      <c r="F181" s="356">
        <v>69</v>
      </c>
      <c r="G181" s="356">
        <v>44781</v>
      </c>
      <c r="H181" s="356">
        <v>1</v>
      </c>
      <c r="I181" s="356">
        <v>649</v>
      </c>
      <c r="J181" s="356">
        <v>86</v>
      </c>
      <c r="K181" s="356">
        <v>55814</v>
      </c>
      <c r="L181" s="356">
        <v>1.2463768115942029</v>
      </c>
      <c r="M181" s="356">
        <v>649</v>
      </c>
      <c r="N181" s="356">
        <v>69</v>
      </c>
      <c r="O181" s="356">
        <v>44850</v>
      </c>
      <c r="P181" s="395">
        <v>1.0015408320493067</v>
      </c>
      <c r="Q181" s="357">
        <v>650</v>
      </c>
    </row>
    <row r="182" spans="1:17" ht="14.4" customHeight="1" x14ac:dyDescent="0.3">
      <c r="A182" s="352" t="s">
        <v>1523</v>
      </c>
      <c r="B182" s="353" t="s">
        <v>1330</v>
      </c>
      <c r="C182" s="353" t="s">
        <v>1331</v>
      </c>
      <c r="D182" s="353" t="s">
        <v>1466</v>
      </c>
      <c r="E182" s="353" t="s">
        <v>1467</v>
      </c>
      <c r="F182" s="356">
        <v>1</v>
      </c>
      <c r="G182" s="356">
        <v>806</v>
      </c>
      <c r="H182" s="356">
        <v>1</v>
      </c>
      <c r="I182" s="356">
        <v>806</v>
      </c>
      <c r="J182" s="356">
        <v>6</v>
      </c>
      <c r="K182" s="356">
        <v>4842</v>
      </c>
      <c r="L182" s="356">
        <v>6.0074441687344917</v>
      </c>
      <c r="M182" s="356">
        <v>807</v>
      </c>
      <c r="N182" s="356">
        <v>4</v>
      </c>
      <c r="O182" s="356">
        <v>3236</v>
      </c>
      <c r="P182" s="395">
        <v>4.0148883374689825</v>
      </c>
      <c r="Q182" s="357">
        <v>809</v>
      </c>
    </row>
    <row r="183" spans="1:17" ht="14.4" customHeight="1" x14ac:dyDescent="0.3">
      <c r="A183" s="352" t="s">
        <v>1523</v>
      </c>
      <c r="B183" s="353" t="s">
        <v>1330</v>
      </c>
      <c r="C183" s="353" t="s">
        <v>1331</v>
      </c>
      <c r="D183" s="353" t="s">
        <v>1474</v>
      </c>
      <c r="E183" s="353" t="s">
        <v>1475</v>
      </c>
      <c r="F183" s="356">
        <v>45</v>
      </c>
      <c r="G183" s="356">
        <v>8820</v>
      </c>
      <c r="H183" s="356">
        <v>1</v>
      </c>
      <c r="I183" s="356">
        <v>196</v>
      </c>
      <c r="J183" s="356">
        <v>40</v>
      </c>
      <c r="K183" s="356">
        <v>7920</v>
      </c>
      <c r="L183" s="356">
        <v>0.89795918367346939</v>
      </c>
      <c r="M183" s="356">
        <v>198</v>
      </c>
      <c r="N183" s="356">
        <v>74</v>
      </c>
      <c r="O183" s="356">
        <v>14726</v>
      </c>
      <c r="P183" s="395">
        <v>1.6696145124716553</v>
      </c>
      <c r="Q183" s="357">
        <v>199</v>
      </c>
    </row>
    <row r="184" spans="1:17" ht="14.4" customHeight="1" x14ac:dyDescent="0.3">
      <c r="A184" s="352" t="s">
        <v>1523</v>
      </c>
      <c r="B184" s="353" t="s">
        <v>1330</v>
      </c>
      <c r="C184" s="353" t="s">
        <v>1331</v>
      </c>
      <c r="D184" s="353" t="s">
        <v>1478</v>
      </c>
      <c r="E184" s="353" t="s">
        <v>1479</v>
      </c>
      <c r="F184" s="356">
        <v>3</v>
      </c>
      <c r="G184" s="356">
        <v>735</v>
      </c>
      <c r="H184" s="356">
        <v>1</v>
      </c>
      <c r="I184" s="356">
        <v>245</v>
      </c>
      <c r="J184" s="356">
        <v>7</v>
      </c>
      <c r="K184" s="356">
        <v>1722</v>
      </c>
      <c r="L184" s="356">
        <v>2.342857142857143</v>
      </c>
      <c r="M184" s="356">
        <v>246</v>
      </c>
      <c r="N184" s="356">
        <v>6</v>
      </c>
      <c r="O184" s="356">
        <v>1488</v>
      </c>
      <c r="P184" s="395">
        <v>2.0244897959183672</v>
      </c>
      <c r="Q184" s="357">
        <v>248</v>
      </c>
    </row>
    <row r="185" spans="1:17" ht="14.4" customHeight="1" x14ac:dyDescent="0.3">
      <c r="A185" s="352" t="s">
        <v>1523</v>
      </c>
      <c r="B185" s="353" t="s">
        <v>1330</v>
      </c>
      <c r="C185" s="353" t="s">
        <v>1331</v>
      </c>
      <c r="D185" s="353" t="s">
        <v>1480</v>
      </c>
      <c r="E185" s="353" t="s">
        <v>1481</v>
      </c>
      <c r="F185" s="356">
        <v>1</v>
      </c>
      <c r="G185" s="356">
        <v>312</v>
      </c>
      <c r="H185" s="356">
        <v>1</v>
      </c>
      <c r="I185" s="356">
        <v>312</v>
      </c>
      <c r="J185" s="356">
        <v>1</v>
      </c>
      <c r="K185" s="356">
        <v>315</v>
      </c>
      <c r="L185" s="356">
        <v>1.0096153846153846</v>
      </c>
      <c r="M185" s="356">
        <v>315</v>
      </c>
      <c r="N185" s="356">
        <v>3</v>
      </c>
      <c r="O185" s="356">
        <v>954</v>
      </c>
      <c r="P185" s="395">
        <v>3.0576923076923075</v>
      </c>
      <c r="Q185" s="357">
        <v>318</v>
      </c>
    </row>
    <row r="186" spans="1:17" ht="14.4" customHeight="1" x14ac:dyDescent="0.3">
      <c r="A186" s="352" t="s">
        <v>1523</v>
      </c>
      <c r="B186" s="353" t="s">
        <v>1330</v>
      </c>
      <c r="C186" s="353" t="s">
        <v>1331</v>
      </c>
      <c r="D186" s="353" t="s">
        <v>1484</v>
      </c>
      <c r="E186" s="353" t="s">
        <v>1485</v>
      </c>
      <c r="F186" s="356">
        <v>12</v>
      </c>
      <c r="G186" s="356">
        <v>2256</v>
      </c>
      <c r="H186" s="356">
        <v>1</v>
      </c>
      <c r="I186" s="356">
        <v>188</v>
      </c>
      <c r="J186" s="356"/>
      <c r="K186" s="356"/>
      <c r="L186" s="356"/>
      <c r="M186" s="356"/>
      <c r="N186" s="356"/>
      <c r="O186" s="356"/>
      <c r="P186" s="395"/>
      <c r="Q186" s="357"/>
    </row>
    <row r="187" spans="1:17" ht="14.4" customHeight="1" x14ac:dyDescent="0.3">
      <c r="A187" s="352" t="s">
        <v>1523</v>
      </c>
      <c r="B187" s="353" t="s">
        <v>1330</v>
      </c>
      <c r="C187" s="353" t="s">
        <v>1331</v>
      </c>
      <c r="D187" s="353" t="s">
        <v>1486</v>
      </c>
      <c r="E187" s="353" t="s">
        <v>1487</v>
      </c>
      <c r="F187" s="356"/>
      <c r="G187" s="356"/>
      <c r="H187" s="356"/>
      <c r="I187" s="356"/>
      <c r="J187" s="356">
        <v>7</v>
      </c>
      <c r="K187" s="356">
        <v>2954</v>
      </c>
      <c r="L187" s="356"/>
      <c r="M187" s="356">
        <v>422</v>
      </c>
      <c r="N187" s="356">
        <v>6</v>
      </c>
      <c r="O187" s="356">
        <v>2532</v>
      </c>
      <c r="P187" s="395"/>
      <c r="Q187" s="357">
        <v>422</v>
      </c>
    </row>
    <row r="188" spans="1:17" ht="14.4" customHeight="1" x14ac:dyDescent="0.3">
      <c r="A188" s="352" t="s">
        <v>1523</v>
      </c>
      <c r="B188" s="353" t="s">
        <v>1330</v>
      </c>
      <c r="C188" s="353" t="s">
        <v>1331</v>
      </c>
      <c r="D188" s="353" t="s">
        <v>1488</v>
      </c>
      <c r="E188" s="353" t="s">
        <v>1381</v>
      </c>
      <c r="F188" s="356"/>
      <c r="G188" s="356"/>
      <c r="H188" s="356"/>
      <c r="I188" s="356"/>
      <c r="J188" s="356">
        <v>12</v>
      </c>
      <c r="K188" s="356">
        <v>29076</v>
      </c>
      <c r="L188" s="356"/>
      <c r="M188" s="356">
        <v>2423</v>
      </c>
      <c r="N188" s="356">
        <v>29</v>
      </c>
      <c r="O188" s="356">
        <v>70296</v>
      </c>
      <c r="P188" s="395"/>
      <c r="Q188" s="357">
        <v>2424</v>
      </c>
    </row>
    <row r="189" spans="1:17" ht="14.4" customHeight="1" x14ac:dyDescent="0.3">
      <c r="A189" s="352" t="s">
        <v>1524</v>
      </c>
      <c r="B189" s="353" t="s">
        <v>1330</v>
      </c>
      <c r="C189" s="353" t="s">
        <v>1331</v>
      </c>
      <c r="D189" s="353" t="s">
        <v>1344</v>
      </c>
      <c r="E189" s="353" t="s">
        <v>1345</v>
      </c>
      <c r="F189" s="356">
        <v>2</v>
      </c>
      <c r="G189" s="356">
        <v>432</v>
      </c>
      <c r="H189" s="356">
        <v>1</v>
      </c>
      <c r="I189" s="356">
        <v>216</v>
      </c>
      <c r="J189" s="356"/>
      <c r="K189" s="356"/>
      <c r="L189" s="356"/>
      <c r="M189" s="356"/>
      <c r="N189" s="356">
        <v>1</v>
      </c>
      <c r="O189" s="356">
        <v>217</v>
      </c>
      <c r="P189" s="395">
        <v>0.50231481481481477</v>
      </c>
      <c r="Q189" s="357">
        <v>217</v>
      </c>
    </row>
    <row r="190" spans="1:17" ht="14.4" customHeight="1" x14ac:dyDescent="0.3">
      <c r="A190" s="352" t="s">
        <v>1524</v>
      </c>
      <c r="B190" s="353" t="s">
        <v>1330</v>
      </c>
      <c r="C190" s="353" t="s">
        <v>1331</v>
      </c>
      <c r="D190" s="353" t="s">
        <v>1346</v>
      </c>
      <c r="E190" s="353" t="s">
        <v>1347</v>
      </c>
      <c r="F190" s="356">
        <v>1</v>
      </c>
      <c r="G190" s="356">
        <v>16</v>
      </c>
      <c r="H190" s="356">
        <v>1</v>
      </c>
      <c r="I190" s="356">
        <v>16</v>
      </c>
      <c r="J190" s="356">
        <v>2</v>
      </c>
      <c r="K190" s="356">
        <v>32</v>
      </c>
      <c r="L190" s="356">
        <v>2</v>
      </c>
      <c r="M190" s="356">
        <v>16</v>
      </c>
      <c r="N190" s="356">
        <v>1</v>
      </c>
      <c r="O190" s="356">
        <v>16</v>
      </c>
      <c r="P190" s="395">
        <v>1</v>
      </c>
      <c r="Q190" s="357">
        <v>16</v>
      </c>
    </row>
    <row r="191" spans="1:17" ht="14.4" customHeight="1" x14ac:dyDescent="0.3">
      <c r="A191" s="352" t="s">
        <v>1524</v>
      </c>
      <c r="B191" s="353" t="s">
        <v>1330</v>
      </c>
      <c r="C191" s="353" t="s">
        <v>1331</v>
      </c>
      <c r="D191" s="353" t="s">
        <v>1348</v>
      </c>
      <c r="E191" s="353" t="s">
        <v>1349</v>
      </c>
      <c r="F191" s="356">
        <v>26</v>
      </c>
      <c r="G191" s="356">
        <v>9022</v>
      </c>
      <c r="H191" s="356">
        <v>1</v>
      </c>
      <c r="I191" s="356">
        <v>347</v>
      </c>
      <c r="J191" s="356">
        <v>29</v>
      </c>
      <c r="K191" s="356">
        <v>10063</v>
      </c>
      <c r="L191" s="356">
        <v>1.1153846153846154</v>
      </c>
      <c r="M191" s="356">
        <v>347</v>
      </c>
      <c r="N191" s="356">
        <v>37</v>
      </c>
      <c r="O191" s="356">
        <v>12876</v>
      </c>
      <c r="P191" s="395">
        <v>1.4271780093105741</v>
      </c>
      <c r="Q191" s="357">
        <v>348</v>
      </c>
    </row>
    <row r="192" spans="1:17" ht="14.4" customHeight="1" x14ac:dyDescent="0.3">
      <c r="A192" s="352" t="s">
        <v>1524</v>
      </c>
      <c r="B192" s="353" t="s">
        <v>1330</v>
      </c>
      <c r="C192" s="353" t="s">
        <v>1331</v>
      </c>
      <c r="D192" s="353" t="s">
        <v>1352</v>
      </c>
      <c r="E192" s="353" t="s">
        <v>1353</v>
      </c>
      <c r="F192" s="356">
        <v>5</v>
      </c>
      <c r="G192" s="356">
        <v>830</v>
      </c>
      <c r="H192" s="356">
        <v>1</v>
      </c>
      <c r="I192" s="356">
        <v>166</v>
      </c>
      <c r="J192" s="356">
        <v>10</v>
      </c>
      <c r="K192" s="356">
        <v>1660</v>
      </c>
      <c r="L192" s="356">
        <v>2</v>
      </c>
      <c r="M192" s="356">
        <v>166</v>
      </c>
      <c r="N192" s="356">
        <v>9</v>
      </c>
      <c r="O192" s="356">
        <v>1494</v>
      </c>
      <c r="P192" s="395">
        <v>1.8</v>
      </c>
      <c r="Q192" s="357">
        <v>166</v>
      </c>
    </row>
    <row r="193" spans="1:17" ht="14.4" customHeight="1" x14ac:dyDescent="0.3">
      <c r="A193" s="352" t="s">
        <v>1524</v>
      </c>
      <c r="B193" s="353" t="s">
        <v>1330</v>
      </c>
      <c r="C193" s="353" t="s">
        <v>1331</v>
      </c>
      <c r="D193" s="353" t="s">
        <v>1354</v>
      </c>
      <c r="E193" s="353" t="s">
        <v>1355</v>
      </c>
      <c r="F193" s="356"/>
      <c r="G193" s="356"/>
      <c r="H193" s="356"/>
      <c r="I193" s="356"/>
      <c r="J193" s="356">
        <v>1</v>
      </c>
      <c r="K193" s="356">
        <v>324</v>
      </c>
      <c r="L193" s="356"/>
      <c r="M193" s="356">
        <v>324</v>
      </c>
      <c r="N193" s="356">
        <v>1</v>
      </c>
      <c r="O193" s="356">
        <v>324</v>
      </c>
      <c r="P193" s="395"/>
      <c r="Q193" s="357">
        <v>324</v>
      </c>
    </row>
    <row r="194" spans="1:17" ht="14.4" customHeight="1" x14ac:dyDescent="0.3">
      <c r="A194" s="352" t="s">
        <v>1524</v>
      </c>
      <c r="B194" s="353" t="s">
        <v>1330</v>
      </c>
      <c r="C194" s="353" t="s">
        <v>1331</v>
      </c>
      <c r="D194" s="353" t="s">
        <v>1356</v>
      </c>
      <c r="E194" s="353" t="s">
        <v>1357</v>
      </c>
      <c r="F194" s="356">
        <v>5</v>
      </c>
      <c r="G194" s="356">
        <v>860</v>
      </c>
      <c r="H194" s="356">
        <v>1</v>
      </c>
      <c r="I194" s="356">
        <v>172</v>
      </c>
      <c r="J194" s="356">
        <v>10</v>
      </c>
      <c r="K194" s="356">
        <v>1720</v>
      </c>
      <c r="L194" s="356">
        <v>2</v>
      </c>
      <c r="M194" s="356">
        <v>172</v>
      </c>
      <c r="N194" s="356">
        <v>9</v>
      </c>
      <c r="O194" s="356">
        <v>1548</v>
      </c>
      <c r="P194" s="395">
        <v>1.8</v>
      </c>
      <c r="Q194" s="357">
        <v>172</v>
      </c>
    </row>
    <row r="195" spans="1:17" ht="14.4" customHeight="1" x14ac:dyDescent="0.3">
      <c r="A195" s="352" t="s">
        <v>1524</v>
      </c>
      <c r="B195" s="353" t="s">
        <v>1330</v>
      </c>
      <c r="C195" s="353" t="s">
        <v>1331</v>
      </c>
      <c r="D195" s="353" t="s">
        <v>1358</v>
      </c>
      <c r="E195" s="353" t="s">
        <v>1359</v>
      </c>
      <c r="F195" s="356">
        <v>2</v>
      </c>
      <c r="G195" s="356">
        <v>294</v>
      </c>
      <c r="H195" s="356">
        <v>1</v>
      </c>
      <c r="I195" s="356">
        <v>147</v>
      </c>
      <c r="J195" s="356">
        <v>2</v>
      </c>
      <c r="K195" s="356">
        <v>294</v>
      </c>
      <c r="L195" s="356">
        <v>1</v>
      </c>
      <c r="M195" s="356">
        <v>147</v>
      </c>
      <c r="N195" s="356">
        <v>1</v>
      </c>
      <c r="O195" s="356">
        <v>147</v>
      </c>
      <c r="P195" s="395">
        <v>0.5</v>
      </c>
      <c r="Q195" s="357">
        <v>147</v>
      </c>
    </row>
    <row r="196" spans="1:17" ht="14.4" customHeight="1" x14ac:dyDescent="0.3">
      <c r="A196" s="352" t="s">
        <v>1524</v>
      </c>
      <c r="B196" s="353" t="s">
        <v>1330</v>
      </c>
      <c r="C196" s="353" t="s">
        <v>1331</v>
      </c>
      <c r="D196" s="353" t="s">
        <v>1360</v>
      </c>
      <c r="E196" s="353" t="s">
        <v>1361</v>
      </c>
      <c r="F196" s="356">
        <v>3</v>
      </c>
      <c r="G196" s="356">
        <v>1044</v>
      </c>
      <c r="H196" s="356">
        <v>1</v>
      </c>
      <c r="I196" s="356">
        <v>348</v>
      </c>
      <c r="J196" s="356">
        <v>2</v>
      </c>
      <c r="K196" s="356">
        <v>698</v>
      </c>
      <c r="L196" s="356">
        <v>0.66858237547892718</v>
      </c>
      <c r="M196" s="356">
        <v>349</v>
      </c>
      <c r="N196" s="356">
        <v>2</v>
      </c>
      <c r="O196" s="356">
        <v>698</v>
      </c>
      <c r="P196" s="395">
        <v>0.66858237547892718</v>
      </c>
      <c r="Q196" s="357">
        <v>349</v>
      </c>
    </row>
    <row r="197" spans="1:17" ht="14.4" customHeight="1" x14ac:dyDescent="0.3">
      <c r="A197" s="352" t="s">
        <v>1524</v>
      </c>
      <c r="B197" s="353" t="s">
        <v>1330</v>
      </c>
      <c r="C197" s="353" t="s">
        <v>1331</v>
      </c>
      <c r="D197" s="353" t="s">
        <v>1362</v>
      </c>
      <c r="E197" s="353" t="s">
        <v>1363</v>
      </c>
      <c r="F197" s="356">
        <v>5</v>
      </c>
      <c r="G197" s="356">
        <v>845</v>
      </c>
      <c r="H197" s="356">
        <v>1</v>
      </c>
      <c r="I197" s="356">
        <v>169</v>
      </c>
      <c r="J197" s="356">
        <v>10</v>
      </c>
      <c r="K197" s="356">
        <v>1690</v>
      </c>
      <c r="L197" s="356">
        <v>2</v>
      </c>
      <c r="M197" s="356">
        <v>169</v>
      </c>
      <c r="N197" s="356">
        <v>9</v>
      </c>
      <c r="O197" s="356">
        <v>1521</v>
      </c>
      <c r="P197" s="395">
        <v>1.8</v>
      </c>
      <c r="Q197" s="357">
        <v>169</v>
      </c>
    </row>
    <row r="198" spans="1:17" ht="14.4" customHeight="1" x14ac:dyDescent="0.3">
      <c r="A198" s="352" t="s">
        <v>1524</v>
      </c>
      <c r="B198" s="353" t="s">
        <v>1330</v>
      </c>
      <c r="C198" s="353" t="s">
        <v>1331</v>
      </c>
      <c r="D198" s="353" t="s">
        <v>1364</v>
      </c>
      <c r="E198" s="353" t="s">
        <v>1365</v>
      </c>
      <c r="F198" s="356"/>
      <c r="G198" s="356"/>
      <c r="H198" s="356"/>
      <c r="I198" s="356"/>
      <c r="J198" s="356"/>
      <c r="K198" s="356"/>
      <c r="L198" s="356"/>
      <c r="M198" s="356"/>
      <c r="N198" s="356">
        <v>2</v>
      </c>
      <c r="O198" s="356">
        <v>2070</v>
      </c>
      <c r="P198" s="395"/>
      <c r="Q198" s="357">
        <v>1035</v>
      </c>
    </row>
    <row r="199" spans="1:17" ht="14.4" customHeight="1" x14ac:dyDescent="0.3">
      <c r="A199" s="352" t="s">
        <v>1524</v>
      </c>
      <c r="B199" s="353" t="s">
        <v>1330</v>
      </c>
      <c r="C199" s="353" t="s">
        <v>1331</v>
      </c>
      <c r="D199" s="353" t="s">
        <v>1372</v>
      </c>
      <c r="E199" s="353" t="s">
        <v>1373</v>
      </c>
      <c r="F199" s="356">
        <v>1</v>
      </c>
      <c r="G199" s="356">
        <v>185</v>
      </c>
      <c r="H199" s="356">
        <v>1</v>
      </c>
      <c r="I199" s="356">
        <v>185</v>
      </c>
      <c r="J199" s="356">
        <v>1</v>
      </c>
      <c r="K199" s="356">
        <v>185</v>
      </c>
      <c r="L199" s="356">
        <v>1</v>
      </c>
      <c r="M199" s="356">
        <v>185</v>
      </c>
      <c r="N199" s="356">
        <v>1</v>
      </c>
      <c r="O199" s="356">
        <v>185</v>
      </c>
      <c r="P199" s="395">
        <v>1</v>
      </c>
      <c r="Q199" s="357">
        <v>185</v>
      </c>
    </row>
    <row r="200" spans="1:17" ht="14.4" customHeight="1" x14ac:dyDescent="0.3">
      <c r="A200" s="352" t="s">
        <v>1524</v>
      </c>
      <c r="B200" s="353" t="s">
        <v>1330</v>
      </c>
      <c r="C200" s="353" t="s">
        <v>1331</v>
      </c>
      <c r="D200" s="353" t="s">
        <v>1374</v>
      </c>
      <c r="E200" s="353" t="s">
        <v>1375</v>
      </c>
      <c r="F200" s="356">
        <v>1</v>
      </c>
      <c r="G200" s="356">
        <v>188</v>
      </c>
      <c r="H200" s="356">
        <v>1</v>
      </c>
      <c r="I200" s="356">
        <v>188</v>
      </c>
      <c r="J200" s="356">
        <v>1</v>
      </c>
      <c r="K200" s="356">
        <v>188</v>
      </c>
      <c r="L200" s="356">
        <v>1</v>
      </c>
      <c r="M200" s="356">
        <v>188</v>
      </c>
      <c r="N200" s="356">
        <v>1</v>
      </c>
      <c r="O200" s="356">
        <v>188</v>
      </c>
      <c r="P200" s="395">
        <v>1</v>
      </c>
      <c r="Q200" s="357">
        <v>188</v>
      </c>
    </row>
    <row r="201" spans="1:17" ht="14.4" customHeight="1" x14ac:dyDescent="0.3">
      <c r="A201" s="352" t="s">
        <v>1524</v>
      </c>
      <c r="B201" s="353" t="s">
        <v>1330</v>
      </c>
      <c r="C201" s="353" t="s">
        <v>1331</v>
      </c>
      <c r="D201" s="353" t="s">
        <v>1376</v>
      </c>
      <c r="E201" s="353" t="s">
        <v>1377</v>
      </c>
      <c r="F201" s="356">
        <v>2</v>
      </c>
      <c r="G201" s="356">
        <v>584</v>
      </c>
      <c r="H201" s="356">
        <v>1</v>
      </c>
      <c r="I201" s="356">
        <v>292</v>
      </c>
      <c r="J201" s="356">
        <v>1</v>
      </c>
      <c r="K201" s="356">
        <v>293</v>
      </c>
      <c r="L201" s="356">
        <v>0.50171232876712324</v>
      </c>
      <c r="M201" s="356">
        <v>293</v>
      </c>
      <c r="N201" s="356">
        <v>1</v>
      </c>
      <c r="O201" s="356">
        <v>293</v>
      </c>
      <c r="P201" s="395">
        <v>0.50171232876712324</v>
      </c>
      <c r="Q201" s="357">
        <v>293</v>
      </c>
    </row>
    <row r="202" spans="1:17" ht="14.4" customHeight="1" x14ac:dyDescent="0.3">
      <c r="A202" s="352" t="s">
        <v>1524</v>
      </c>
      <c r="B202" s="353" t="s">
        <v>1330</v>
      </c>
      <c r="C202" s="353" t="s">
        <v>1331</v>
      </c>
      <c r="D202" s="353" t="s">
        <v>1378</v>
      </c>
      <c r="E202" s="353" t="s">
        <v>1379</v>
      </c>
      <c r="F202" s="356">
        <v>6</v>
      </c>
      <c r="G202" s="356">
        <v>4938</v>
      </c>
      <c r="H202" s="356">
        <v>1</v>
      </c>
      <c r="I202" s="356">
        <v>823</v>
      </c>
      <c r="J202" s="356">
        <v>5</v>
      </c>
      <c r="K202" s="356">
        <v>4125</v>
      </c>
      <c r="L202" s="356">
        <v>0.8353584447144593</v>
      </c>
      <c r="M202" s="356">
        <v>825</v>
      </c>
      <c r="N202" s="356">
        <v>4</v>
      </c>
      <c r="O202" s="356">
        <v>3304</v>
      </c>
      <c r="P202" s="395">
        <v>0.66909680032401786</v>
      </c>
      <c r="Q202" s="357">
        <v>826</v>
      </c>
    </row>
    <row r="203" spans="1:17" ht="14.4" customHeight="1" x14ac:dyDescent="0.3">
      <c r="A203" s="352" t="s">
        <v>1524</v>
      </c>
      <c r="B203" s="353" t="s">
        <v>1330</v>
      </c>
      <c r="C203" s="353" t="s">
        <v>1331</v>
      </c>
      <c r="D203" s="353" t="s">
        <v>1384</v>
      </c>
      <c r="E203" s="353" t="s">
        <v>1385</v>
      </c>
      <c r="F203" s="356"/>
      <c r="G203" s="356"/>
      <c r="H203" s="356"/>
      <c r="I203" s="356"/>
      <c r="J203" s="356">
        <v>1</v>
      </c>
      <c r="K203" s="356">
        <v>673</v>
      </c>
      <c r="L203" s="356"/>
      <c r="M203" s="356">
        <v>673</v>
      </c>
      <c r="N203" s="356"/>
      <c r="O203" s="356"/>
      <c r="P203" s="395"/>
      <c r="Q203" s="357"/>
    </row>
    <row r="204" spans="1:17" ht="14.4" customHeight="1" x14ac:dyDescent="0.3">
      <c r="A204" s="352" t="s">
        <v>1524</v>
      </c>
      <c r="B204" s="353" t="s">
        <v>1330</v>
      </c>
      <c r="C204" s="353" t="s">
        <v>1331</v>
      </c>
      <c r="D204" s="353" t="s">
        <v>1390</v>
      </c>
      <c r="E204" s="353" t="s">
        <v>1391</v>
      </c>
      <c r="F204" s="356">
        <v>1</v>
      </c>
      <c r="G204" s="356">
        <v>472</v>
      </c>
      <c r="H204" s="356">
        <v>1</v>
      </c>
      <c r="I204" s="356">
        <v>472</v>
      </c>
      <c r="J204" s="356">
        <v>1</v>
      </c>
      <c r="K204" s="356">
        <v>472</v>
      </c>
      <c r="L204" s="356">
        <v>1</v>
      </c>
      <c r="M204" s="356">
        <v>472</v>
      </c>
      <c r="N204" s="356">
        <v>1</v>
      </c>
      <c r="O204" s="356">
        <v>473</v>
      </c>
      <c r="P204" s="395">
        <v>1.0021186440677967</v>
      </c>
      <c r="Q204" s="357">
        <v>473</v>
      </c>
    </row>
    <row r="205" spans="1:17" ht="14.4" customHeight="1" x14ac:dyDescent="0.3">
      <c r="A205" s="352" t="s">
        <v>1524</v>
      </c>
      <c r="B205" s="353" t="s">
        <v>1330</v>
      </c>
      <c r="C205" s="353" t="s">
        <v>1331</v>
      </c>
      <c r="D205" s="353" t="s">
        <v>1392</v>
      </c>
      <c r="E205" s="353" t="s">
        <v>1393</v>
      </c>
      <c r="F205" s="356">
        <v>3</v>
      </c>
      <c r="G205" s="356">
        <v>1029</v>
      </c>
      <c r="H205" s="356">
        <v>1</v>
      </c>
      <c r="I205" s="356">
        <v>343</v>
      </c>
      <c r="J205" s="356">
        <v>2</v>
      </c>
      <c r="K205" s="356">
        <v>686</v>
      </c>
      <c r="L205" s="356">
        <v>0.66666666666666663</v>
      </c>
      <c r="M205" s="356">
        <v>343</v>
      </c>
      <c r="N205" s="356">
        <v>2</v>
      </c>
      <c r="O205" s="356">
        <v>688</v>
      </c>
      <c r="P205" s="395">
        <v>0.66861030126336252</v>
      </c>
      <c r="Q205" s="357">
        <v>344</v>
      </c>
    </row>
    <row r="206" spans="1:17" ht="14.4" customHeight="1" x14ac:dyDescent="0.3">
      <c r="A206" s="352" t="s">
        <v>1524</v>
      </c>
      <c r="B206" s="353" t="s">
        <v>1330</v>
      </c>
      <c r="C206" s="353" t="s">
        <v>1331</v>
      </c>
      <c r="D206" s="353" t="s">
        <v>1398</v>
      </c>
      <c r="E206" s="353" t="s">
        <v>1399</v>
      </c>
      <c r="F206" s="356">
        <v>2</v>
      </c>
      <c r="G206" s="356">
        <v>474</v>
      </c>
      <c r="H206" s="356">
        <v>1</v>
      </c>
      <c r="I206" s="356">
        <v>237</v>
      </c>
      <c r="J206" s="356"/>
      <c r="K206" s="356"/>
      <c r="L206" s="356"/>
      <c r="M206" s="356"/>
      <c r="N206" s="356">
        <v>1</v>
      </c>
      <c r="O206" s="356">
        <v>237</v>
      </c>
      <c r="P206" s="395">
        <v>0.5</v>
      </c>
      <c r="Q206" s="357">
        <v>237</v>
      </c>
    </row>
    <row r="207" spans="1:17" ht="14.4" customHeight="1" x14ac:dyDescent="0.3">
      <c r="A207" s="352" t="s">
        <v>1524</v>
      </c>
      <c r="B207" s="353" t="s">
        <v>1330</v>
      </c>
      <c r="C207" s="353" t="s">
        <v>1331</v>
      </c>
      <c r="D207" s="353" t="s">
        <v>1400</v>
      </c>
      <c r="E207" s="353" t="s">
        <v>1401</v>
      </c>
      <c r="F207" s="356"/>
      <c r="G207" s="356"/>
      <c r="H207" s="356"/>
      <c r="I207" s="356"/>
      <c r="J207" s="356">
        <v>1</v>
      </c>
      <c r="K207" s="356">
        <v>673</v>
      </c>
      <c r="L207" s="356"/>
      <c r="M207" s="356">
        <v>673</v>
      </c>
      <c r="N207" s="356"/>
      <c r="O207" s="356"/>
      <c r="P207" s="395"/>
      <c r="Q207" s="357"/>
    </row>
    <row r="208" spans="1:17" ht="14.4" customHeight="1" x14ac:dyDescent="0.3">
      <c r="A208" s="352" t="s">
        <v>1524</v>
      </c>
      <c r="B208" s="353" t="s">
        <v>1330</v>
      </c>
      <c r="C208" s="353" t="s">
        <v>1331</v>
      </c>
      <c r="D208" s="353" t="s">
        <v>1402</v>
      </c>
      <c r="E208" s="353" t="s">
        <v>1403</v>
      </c>
      <c r="F208" s="356">
        <v>1</v>
      </c>
      <c r="G208" s="356">
        <v>508</v>
      </c>
      <c r="H208" s="356">
        <v>1</v>
      </c>
      <c r="I208" s="356">
        <v>508</v>
      </c>
      <c r="J208" s="356"/>
      <c r="K208" s="356"/>
      <c r="L208" s="356"/>
      <c r="M208" s="356"/>
      <c r="N208" s="356">
        <v>3</v>
      </c>
      <c r="O208" s="356">
        <v>1527</v>
      </c>
      <c r="P208" s="395">
        <v>3.0059055118110236</v>
      </c>
      <c r="Q208" s="357">
        <v>509</v>
      </c>
    </row>
    <row r="209" spans="1:17" ht="14.4" customHeight="1" x14ac:dyDescent="0.3">
      <c r="A209" s="352" t="s">
        <v>1524</v>
      </c>
      <c r="B209" s="353" t="s">
        <v>1330</v>
      </c>
      <c r="C209" s="353" t="s">
        <v>1331</v>
      </c>
      <c r="D209" s="353" t="s">
        <v>1404</v>
      </c>
      <c r="E209" s="353" t="s">
        <v>1405</v>
      </c>
      <c r="F209" s="356">
        <v>1</v>
      </c>
      <c r="G209" s="356">
        <v>347</v>
      </c>
      <c r="H209" s="356">
        <v>1</v>
      </c>
      <c r="I209" s="356">
        <v>347</v>
      </c>
      <c r="J209" s="356">
        <v>3</v>
      </c>
      <c r="K209" s="356">
        <v>1041</v>
      </c>
      <c r="L209" s="356">
        <v>3</v>
      </c>
      <c r="M209" s="356">
        <v>347</v>
      </c>
      <c r="N209" s="356">
        <v>6</v>
      </c>
      <c r="O209" s="356">
        <v>2082</v>
      </c>
      <c r="P209" s="395">
        <v>6</v>
      </c>
      <c r="Q209" s="357">
        <v>347</v>
      </c>
    </row>
    <row r="210" spans="1:17" ht="14.4" customHeight="1" x14ac:dyDescent="0.3">
      <c r="A210" s="352" t="s">
        <v>1524</v>
      </c>
      <c r="B210" s="353" t="s">
        <v>1330</v>
      </c>
      <c r="C210" s="353" t="s">
        <v>1331</v>
      </c>
      <c r="D210" s="353" t="s">
        <v>1408</v>
      </c>
      <c r="E210" s="353" t="s">
        <v>1409</v>
      </c>
      <c r="F210" s="356">
        <v>3</v>
      </c>
      <c r="G210" s="356">
        <v>330</v>
      </c>
      <c r="H210" s="356">
        <v>1</v>
      </c>
      <c r="I210" s="356">
        <v>110</v>
      </c>
      <c r="J210" s="356">
        <v>1</v>
      </c>
      <c r="K210" s="356">
        <v>110</v>
      </c>
      <c r="L210" s="356">
        <v>0.33333333333333331</v>
      </c>
      <c r="M210" s="356">
        <v>110</v>
      </c>
      <c r="N210" s="356">
        <v>3</v>
      </c>
      <c r="O210" s="356">
        <v>330</v>
      </c>
      <c r="P210" s="395">
        <v>1</v>
      </c>
      <c r="Q210" s="357">
        <v>110</v>
      </c>
    </row>
    <row r="211" spans="1:17" ht="14.4" customHeight="1" x14ac:dyDescent="0.3">
      <c r="A211" s="352" t="s">
        <v>1524</v>
      </c>
      <c r="B211" s="353" t="s">
        <v>1330</v>
      </c>
      <c r="C211" s="353" t="s">
        <v>1331</v>
      </c>
      <c r="D211" s="353" t="s">
        <v>1416</v>
      </c>
      <c r="E211" s="353" t="s">
        <v>1417</v>
      </c>
      <c r="F211" s="356">
        <v>3</v>
      </c>
      <c r="G211" s="356">
        <v>609</v>
      </c>
      <c r="H211" s="356">
        <v>1</v>
      </c>
      <c r="I211" s="356">
        <v>203</v>
      </c>
      <c r="J211" s="356">
        <v>2</v>
      </c>
      <c r="K211" s="356">
        <v>406</v>
      </c>
      <c r="L211" s="356">
        <v>0.66666666666666663</v>
      </c>
      <c r="M211" s="356">
        <v>203</v>
      </c>
      <c r="N211" s="356">
        <v>3</v>
      </c>
      <c r="O211" s="356">
        <v>612</v>
      </c>
      <c r="P211" s="395">
        <v>1.0049261083743843</v>
      </c>
      <c r="Q211" s="357">
        <v>204</v>
      </c>
    </row>
    <row r="212" spans="1:17" ht="14.4" customHeight="1" x14ac:dyDescent="0.3">
      <c r="A212" s="352" t="s">
        <v>1524</v>
      </c>
      <c r="B212" s="353" t="s">
        <v>1330</v>
      </c>
      <c r="C212" s="353" t="s">
        <v>1331</v>
      </c>
      <c r="D212" s="353" t="s">
        <v>1418</v>
      </c>
      <c r="E212" s="353" t="s">
        <v>1419</v>
      </c>
      <c r="F212" s="356">
        <v>3</v>
      </c>
      <c r="G212" s="356">
        <v>114</v>
      </c>
      <c r="H212" s="356">
        <v>1</v>
      </c>
      <c r="I212" s="356">
        <v>38</v>
      </c>
      <c r="J212" s="356">
        <v>5</v>
      </c>
      <c r="K212" s="356">
        <v>190</v>
      </c>
      <c r="L212" s="356">
        <v>1.6666666666666667</v>
      </c>
      <c r="M212" s="356">
        <v>38</v>
      </c>
      <c r="N212" s="356">
        <v>5</v>
      </c>
      <c r="O212" s="356">
        <v>190</v>
      </c>
      <c r="P212" s="395">
        <v>1.6666666666666667</v>
      </c>
      <c r="Q212" s="357">
        <v>38</v>
      </c>
    </row>
    <row r="213" spans="1:17" ht="14.4" customHeight="1" x14ac:dyDescent="0.3">
      <c r="A213" s="352" t="s">
        <v>1524</v>
      </c>
      <c r="B213" s="353" t="s">
        <v>1330</v>
      </c>
      <c r="C213" s="353" t="s">
        <v>1331</v>
      </c>
      <c r="D213" s="353" t="s">
        <v>1420</v>
      </c>
      <c r="E213" s="353" t="s">
        <v>1421</v>
      </c>
      <c r="F213" s="356"/>
      <c r="G213" s="356"/>
      <c r="H213" s="356"/>
      <c r="I213" s="356"/>
      <c r="J213" s="356"/>
      <c r="K213" s="356"/>
      <c r="L213" s="356"/>
      <c r="M213" s="356"/>
      <c r="N213" s="356">
        <v>3</v>
      </c>
      <c r="O213" s="356">
        <v>3540</v>
      </c>
      <c r="P213" s="395"/>
      <c r="Q213" s="357">
        <v>1180</v>
      </c>
    </row>
    <row r="214" spans="1:17" ht="14.4" customHeight="1" x14ac:dyDescent="0.3">
      <c r="A214" s="352" t="s">
        <v>1524</v>
      </c>
      <c r="B214" s="353" t="s">
        <v>1330</v>
      </c>
      <c r="C214" s="353" t="s">
        <v>1331</v>
      </c>
      <c r="D214" s="353" t="s">
        <v>1422</v>
      </c>
      <c r="E214" s="353" t="s">
        <v>1423</v>
      </c>
      <c r="F214" s="356">
        <v>1</v>
      </c>
      <c r="G214" s="356">
        <v>806</v>
      </c>
      <c r="H214" s="356">
        <v>1</v>
      </c>
      <c r="I214" s="356">
        <v>806</v>
      </c>
      <c r="J214" s="356"/>
      <c r="K214" s="356"/>
      <c r="L214" s="356"/>
      <c r="M214" s="356"/>
      <c r="N214" s="356"/>
      <c r="O214" s="356"/>
      <c r="P214" s="395"/>
      <c r="Q214" s="357"/>
    </row>
    <row r="215" spans="1:17" ht="14.4" customHeight="1" x14ac:dyDescent="0.3">
      <c r="A215" s="352" t="s">
        <v>1524</v>
      </c>
      <c r="B215" s="353" t="s">
        <v>1330</v>
      </c>
      <c r="C215" s="353" t="s">
        <v>1331</v>
      </c>
      <c r="D215" s="353" t="s">
        <v>1424</v>
      </c>
      <c r="E215" s="353" t="s">
        <v>1425</v>
      </c>
      <c r="F215" s="356"/>
      <c r="G215" s="356"/>
      <c r="H215" s="356"/>
      <c r="I215" s="356"/>
      <c r="J215" s="356">
        <v>1</v>
      </c>
      <c r="K215" s="356">
        <v>572</v>
      </c>
      <c r="L215" s="356"/>
      <c r="M215" s="356">
        <v>572</v>
      </c>
      <c r="N215" s="356"/>
      <c r="O215" s="356"/>
      <c r="P215" s="395"/>
      <c r="Q215" s="357"/>
    </row>
    <row r="216" spans="1:17" ht="14.4" customHeight="1" x14ac:dyDescent="0.3">
      <c r="A216" s="352" t="s">
        <v>1524</v>
      </c>
      <c r="B216" s="353" t="s">
        <v>1330</v>
      </c>
      <c r="C216" s="353" t="s">
        <v>1331</v>
      </c>
      <c r="D216" s="353" t="s">
        <v>1426</v>
      </c>
      <c r="E216" s="353" t="s">
        <v>1427</v>
      </c>
      <c r="F216" s="356"/>
      <c r="G216" s="356"/>
      <c r="H216" s="356"/>
      <c r="I216" s="356"/>
      <c r="J216" s="356">
        <v>4</v>
      </c>
      <c r="K216" s="356">
        <v>1596</v>
      </c>
      <c r="L216" s="356"/>
      <c r="M216" s="356">
        <v>399</v>
      </c>
      <c r="N216" s="356"/>
      <c r="O216" s="356"/>
      <c r="P216" s="395"/>
      <c r="Q216" s="357"/>
    </row>
    <row r="217" spans="1:17" ht="14.4" customHeight="1" x14ac:dyDescent="0.3">
      <c r="A217" s="352" t="s">
        <v>1524</v>
      </c>
      <c r="B217" s="353" t="s">
        <v>1330</v>
      </c>
      <c r="C217" s="353" t="s">
        <v>1331</v>
      </c>
      <c r="D217" s="353" t="s">
        <v>1428</v>
      </c>
      <c r="E217" s="353" t="s">
        <v>1429</v>
      </c>
      <c r="F217" s="356">
        <v>2</v>
      </c>
      <c r="G217" s="356">
        <v>1294</v>
      </c>
      <c r="H217" s="356">
        <v>1</v>
      </c>
      <c r="I217" s="356">
        <v>647</v>
      </c>
      <c r="J217" s="356"/>
      <c r="K217" s="356"/>
      <c r="L217" s="356"/>
      <c r="M217" s="356"/>
      <c r="N217" s="356"/>
      <c r="O217" s="356"/>
      <c r="P217" s="395"/>
      <c r="Q217" s="357"/>
    </row>
    <row r="218" spans="1:17" ht="14.4" customHeight="1" x14ac:dyDescent="0.3">
      <c r="A218" s="352" t="s">
        <v>1524</v>
      </c>
      <c r="B218" s="353" t="s">
        <v>1330</v>
      </c>
      <c r="C218" s="353" t="s">
        <v>1331</v>
      </c>
      <c r="D218" s="353" t="s">
        <v>1434</v>
      </c>
      <c r="E218" s="353" t="s">
        <v>1435</v>
      </c>
      <c r="F218" s="356"/>
      <c r="G218" s="356"/>
      <c r="H218" s="356"/>
      <c r="I218" s="356"/>
      <c r="J218" s="356">
        <v>1</v>
      </c>
      <c r="K218" s="356">
        <v>310</v>
      </c>
      <c r="L218" s="356"/>
      <c r="M218" s="356">
        <v>310</v>
      </c>
      <c r="N218" s="356">
        <v>3</v>
      </c>
      <c r="O218" s="356">
        <v>930</v>
      </c>
      <c r="P218" s="395"/>
      <c r="Q218" s="357">
        <v>310</v>
      </c>
    </row>
    <row r="219" spans="1:17" ht="14.4" customHeight="1" x14ac:dyDescent="0.3">
      <c r="A219" s="352" t="s">
        <v>1524</v>
      </c>
      <c r="B219" s="353" t="s">
        <v>1330</v>
      </c>
      <c r="C219" s="353" t="s">
        <v>1331</v>
      </c>
      <c r="D219" s="353" t="s">
        <v>1436</v>
      </c>
      <c r="E219" s="353" t="s">
        <v>1437</v>
      </c>
      <c r="F219" s="356">
        <v>1</v>
      </c>
      <c r="G219" s="356">
        <v>806</v>
      </c>
      <c r="H219" s="356">
        <v>1</v>
      </c>
      <c r="I219" s="356">
        <v>806</v>
      </c>
      <c r="J219" s="356"/>
      <c r="K219" s="356"/>
      <c r="L219" s="356"/>
      <c r="M219" s="356"/>
      <c r="N219" s="356"/>
      <c r="O219" s="356"/>
      <c r="P219" s="395"/>
      <c r="Q219" s="357"/>
    </row>
    <row r="220" spans="1:17" ht="14.4" customHeight="1" x14ac:dyDescent="0.3">
      <c r="A220" s="352" t="s">
        <v>1524</v>
      </c>
      <c r="B220" s="353" t="s">
        <v>1330</v>
      </c>
      <c r="C220" s="353" t="s">
        <v>1331</v>
      </c>
      <c r="D220" s="353" t="s">
        <v>1438</v>
      </c>
      <c r="E220" s="353" t="s">
        <v>1439</v>
      </c>
      <c r="F220" s="356">
        <v>6</v>
      </c>
      <c r="G220" s="356">
        <v>1032</v>
      </c>
      <c r="H220" s="356">
        <v>1</v>
      </c>
      <c r="I220" s="356">
        <v>172</v>
      </c>
      <c r="J220" s="356">
        <v>9</v>
      </c>
      <c r="K220" s="356">
        <v>1548</v>
      </c>
      <c r="L220" s="356">
        <v>1.5</v>
      </c>
      <c r="M220" s="356">
        <v>172</v>
      </c>
      <c r="N220" s="356">
        <v>10</v>
      </c>
      <c r="O220" s="356">
        <v>1720</v>
      </c>
      <c r="P220" s="395">
        <v>1.6666666666666667</v>
      </c>
      <c r="Q220" s="357">
        <v>172</v>
      </c>
    </row>
    <row r="221" spans="1:17" ht="14.4" customHeight="1" x14ac:dyDescent="0.3">
      <c r="A221" s="352" t="s">
        <v>1524</v>
      </c>
      <c r="B221" s="353" t="s">
        <v>1330</v>
      </c>
      <c r="C221" s="353" t="s">
        <v>1331</v>
      </c>
      <c r="D221" s="353" t="s">
        <v>1440</v>
      </c>
      <c r="E221" s="353" t="s">
        <v>1441</v>
      </c>
      <c r="F221" s="356"/>
      <c r="G221" s="356"/>
      <c r="H221" s="356"/>
      <c r="I221" s="356"/>
      <c r="J221" s="356">
        <v>1</v>
      </c>
      <c r="K221" s="356">
        <v>685</v>
      </c>
      <c r="L221" s="356"/>
      <c r="M221" s="356">
        <v>685</v>
      </c>
      <c r="N221" s="356">
        <v>1</v>
      </c>
      <c r="O221" s="356">
        <v>686</v>
      </c>
      <c r="P221" s="395"/>
      <c r="Q221" s="357">
        <v>686</v>
      </c>
    </row>
    <row r="222" spans="1:17" ht="14.4" customHeight="1" x14ac:dyDescent="0.3">
      <c r="A222" s="352" t="s">
        <v>1524</v>
      </c>
      <c r="B222" s="353" t="s">
        <v>1330</v>
      </c>
      <c r="C222" s="353" t="s">
        <v>1331</v>
      </c>
      <c r="D222" s="353" t="s">
        <v>1442</v>
      </c>
      <c r="E222" s="353" t="s">
        <v>1443</v>
      </c>
      <c r="F222" s="356">
        <v>6</v>
      </c>
      <c r="G222" s="356">
        <v>996</v>
      </c>
      <c r="H222" s="356">
        <v>1</v>
      </c>
      <c r="I222" s="356">
        <v>166</v>
      </c>
      <c r="J222" s="356">
        <v>9</v>
      </c>
      <c r="K222" s="356">
        <v>1494</v>
      </c>
      <c r="L222" s="356">
        <v>1.5</v>
      </c>
      <c r="M222" s="356">
        <v>166</v>
      </c>
      <c r="N222" s="356">
        <v>10</v>
      </c>
      <c r="O222" s="356">
        <v>1660</v>
      </c>
      <c r="P222" s="395">
        <v>1.6666666666666667</v>
      </c>
      <c r="Q222" s="357">
        <v>166</v>
      </c>
    </row>
    <row r="223" spans="1:17" ht="14.4" customHeight="1" x14ac:dyDescent="0.3">
      <c r="A223" s="352" t="s">
        <v>1524</v>
      </c>
      <c r="B223" s="353" t="s">
        <v>1330</v>
      </c>
      <c r="C223" s="353" t="s">
        <v>1331</v>
      </c>
      <c r="D223" s="353" t="s">
        <v>1444</v>
      </c>
      <c r="E223" s="353" t="s">
        <v>1445</v>
      </c>
      <c r="F223" s="356">
        <v>1</v>
      </c>
      <c r="G223" s="356">
        <v>806</v>
      </c>
      <c r="H223" s="356">
        <v>1</v>
      </c>
      <c r="I223" s="356">
        <v>806</v>
      </c>
      <c r="J223" s="356"/>
      <c r="K223" s="356"/>
      <c r="L223" s="356"/>
      <c r="M223" s="356"/>
      <c r="N223" s="356"/>
      <c r="O223" s="356"/>
      <c r="P223" s="395"/>
      <c r="Q223" s="357"/>
    </row>
    <row r="224" spans="1:17" ht="14.4" customHeight="1" x14ac:dyDescent="0.3">
      <c r="A224" s="352" t="s">
        <v>1524</v>
      </c>
      <c r="B224" s="353" t="s">
        <v>1330</v>
      </c>
      <c r="C224" s="353" t="s">
        <v>1331</v>
      </c>
      <c r="D224" s="353" t="s">
        <v>1446</v>
      </c>
      <c r="E224" s="353" t="s">
        <v>1447</v>
      </c>
      <c r="F224" s="356"/>
      <c r="G224" s="356"/>
      <c r="H224" s="356"/>
      <c r="I224" s="356"/>
      <c r="J224" s="356"/>
      <c r="K224" s="356"/>
      <c r="L224" s="356"/>
      <c r="M224" s="356"/>
      <c r="N224" s="356">
        <v>1</v>
      </c>
      <c r="O224" s="356">
        <v>145</v>
      </c>
      <c r="P224" s="395"/>
      <c r="Q224" s="357">
        <v>145</v>
      </c>
    </row>
    <row r="225" spans="1:17" ht="14.4" customHeight="1" x14ac:dyDescent="0.3">
      <c r="A225" s="352" t="s">
        <v>1524</v>
      </c>
      <c r="B225" s="353" t="s">
        <v>1330</v>
      </c>
      <c r="C225" s="353" t="s">
        <v>1331</v>
      </c>
      <c r="D225" s="353" t="s">
        <v>1448</v>
      </c>
      <c r="E225" s="353" t="s">
        <v>1449</v>
      </c>
      <c r="F225" s="356">
        <v>1</v>
      </c>
      <c r="G225" s="356">
        <v>188</v>
      </c>
      <c r="H225" s="356">
        <v>1</v>
      </c>
      <c r="I225" s="356">
        <v>188</v>
      </c>
      <c r="J225" s="356"/>
      <c r="K225" s="356"/>
      <c r="L225" s="356"/>
      <c r="M225" s="356"/>
      <c r="N225" s="356">
        <v>1</v>
      </c>
      <c r="O225" s="356">
        <v>188</v>
      </c>
      <c r="P225" s="395">
        <v>1</v>
      </c>
      <c r="Q225" s="357">
        <v>188</v>
      </c>
    </row>
    <row r="226" spans="1:17" ht="14.4" customHeight="1" x14ac:dyDescent="0.3">
      <c r="A226" s="352" t="s">
        <v>1524</v>
      </c>
      <c r="B226" s="353" t="s">
        <v>1330</v>
      </c>
      <c r="C226" s="353" t="s">
        <v>1331</v>
      </c>
      <c r="D226" s="353" t="s">
        <v>1452</v>
      </c>
      <c r="E226" s="353" t="s">
        <v>1453</v>
      </c>
      <c r="F226" s="356">
        <v>2</v>
      </c>
      <c r="G226" s="356">
        <v>1088</v>
      </c>
      <c r="H226" s="356">
        <v>1</v>
      </c>
      <c r="I226" s="356">
        <v>544</v>
      </c>
      <c r="J226" s="356">
        <v>2</v>
      </c>
      <c r="K226" s="356">
        <v>1088</v>
      </c>
      <c r="L226" s="356">
        <v>1</v>
      </c>
      <c r="M226" s="356">
        <v>544</v>
      </c>
      <c r="N226" s="356">
        <v>2</v>
      </c>
      <c r="O226" s="356">
        <v>1090</v>
      </c>
      <c r="P226" s="395">
        <v>1.0018382352941178</v>
      </c>
      <c r="Q226" s="357">
        <v>545</v>
      </c>
    </row>
    <row r="227" spans="1:17" ht="14.4" customHeight="1" x14ac:dyDescent="0.3">
      <c r="A227" s="352" t="s">
        <v>1524</v>
      </c>
      <c r="B227" s="353" t="s">
        <v>1330</v>
      </c>
      <c r="C227" s="353" t="s">
        <v>1331</v>
      </c>
      <c r="D227" s="353" t="s">
        <v>1454</v>
      </c>
      <c r="E227" s="353" t="s">
        <v>1455</v>
      </c>
      <c r="F227" s="356">
        <v>1</v>
      </c>
      <c r="G227" s="356">
        <v>286</v>
      </c>
      <c r="H227" s="356">
        <v>1</v>
      </c>
      <c r="I227" s="356">
        <v>286</v>
      </c>
      <c r="J227" s="356"/>
      <c r="K227" s="356"/>
      <c r="L227" s="356"/>
      <c r="M227" s="356"/>
      <c r="N227" s="356">
        <v>3</v>
      </c>
      <c r="O227" s="356">
        <v>861</v>
      </c>
      <c r="P227" s="395">
        <v>3.0104895104895104</v>
      </c>
      <c r="Q227" s="357">
        <v>287</v>
      </c>
    </row>
    <row r="228" spans="1:17" ht="14.4" customHeight="1" x14ac:dyDescent="0.3">
      <c r="A228" s="352" t="s">
        <v>1524</v>
      </c>
      <c r="B228" s="353" t="s">
        <v>1330</v>
      </c>
      <c r="C228" s="353" t="s">
        <v>1331</v>
      </c>
      <c r="D228" s="353" t="s">
        <v>1456</v>
      </c>
      <c r="E228" s="353" t="s">
        <v>1457</v>
      </c>
      <c r="F228" s="356">
        <v>1</v>
      </c>
      <c r="G228" s="356">
        <v>418</v>
      </c>
      <c r="H228" s="356">
        <v>1</v>
      </c>
      <c r="I228" s="356">
        <v>418</v>
      </c>
      <c r="J228" s="356"/>
      <c r="K228" s="356"/>
      <c r="L228" s="356"/>
      <c r="M228" s="356"/>
      <c r="N228" s="356">
        <v>3</v>
      </c>
      <c r="O228" s="356">
        <v>1257</v>
      </c>
      <c r="P228" s="395">
        <v>3.0071770334928232</v>
      </c>
      <c r="Q228" s="357">
        <v>419</v>
      </c>
    </row>
    <row r="229" spans="1:17" ht="14.4" customHeight="1" x14ac:dyDescent="0.3">
      <c r="A229" s="352" t="s">
        <v>1524</v>
      </c>
      <c r="B229" s="353" t="s">
        <v>1330</v>
      </c>
      <c r="C229" s="353" t="s">
        <v>1331</v>
      </c>
      <c r="D229" s="353" t="s">
        <v>1466</v>
      </c>
      <c r="E229" s="353" t="s">
        <v>1467</v>
      </c>
      <c r="F229" s="356">
        <v>1</v>
      </c>
      <c r="G229" s="356">
        <v>806</v>
      </c>
      <c r="H229" s="356">
        <v>1</v>
      </c>
      <c r="I229" s="356">
        <v>806</v>
      </c>
      <c r="J229" s="356"/>
      <c r="K229" s="356"/>
      <c r="L229" s="356"/>
      <c r="M229" s="356"/>
      <c r="N229" s="356"/>
      <c r="O229" s="356"/>
      <c r="P229" s="395"/>
      <c r="Q229" s="357"/>
    </row>
    <row r="230" spans="1:17" ht="14.4" customHeight="1" x14ac:dyDescent="0.3">
      <c r="A230" s="352" t="s">
        <v>1525</v>
      </c>
      <c r="B230" s="353" t="s">
        <v>1330</v>
      </c>
      <c r="C230" s="353" t="s">
        <v>1331</v>
      </c>
      <c r="D230" s="353" t="s">
        <v>1334</v>
      </c>
      <c r="E230" s="353" t="s">
        <v>1335</v>
      </c>
      <c r="F230" s="356">
        <v>5</v>
      </c>
      <c r="G230" s="356">
        <v>6140</v>
      </c>
      <c r="H230" s="356">
        <v>1</v>
      </c>
      <c r="I230" s="356">
        <v>1228</v>
      </c>
      <c r="J230" s="356">
        <v>4</v>
      </c>
      <c r="K230" s="356">
        <v>4944</v>
      </c>
      <c r="L230" s="356">
        <v>0.80521172638436478</v>
      </c>
      <c r="M230" s="356">
        <v>1236</v>
      </c>
      <c r="N230" s="356"/>
      <c r="O230" s="356"/>
      <c r="P230" s="395"/>
      <c r="Q230" s="357"/>
    </row>
    <row r="231" spans="1:17" ht="14.4" customHeight="1" x14ac:dyDescent="0.3">
      <c r="A231" s="352" t="s">
        <v>1525</v>
      </c>
      <c r="B231" s="353" t="s">
        <v>1330</v>
      </c>
      <c r="C231" s="353" t="s">
        <v>1331</v>
      </c>
      <c r="D231" s="353" t="s">
        <v>1336</v>
      </c>
      <c r="E231" s="353" t="s">
        <v>1337</v>
      </c>
      <c r="F231" s="356">
        <v>8</v>
      </c>
      <c r="G231" s="356">
        <v>3936</v>
      </c>
      <c r="H231" s="356">
        <v>1</v>
      </c>
      <c r="I231" s="356">
        <v>492</v>
      </c>
      <c r="J231" s="356">
        <v>8</v>
      </c>
      <c r="K231" s="356">
        <v>3952</v>
      </c>
      <c r="L231" s="356">
        <v>1.0040650406504066</v>
      </c>
      <c r="M231" s="356">
        <v>494</v>
      </c>
      <c r="N231" s="356">
        <v>34</v>
      </c>
      <c r="O231" s="356">
        <v>16898</v>
      </c>
      <c r="P231" s="395">
        <v>4.2931910569105689</v>
      </c>
      <c r="Q231" s="357">
        <v>497</v>
      </c>
    </row>
    <row r="232" spans="1:17" ht="14.4" customHeight="1" x14ac:dyDescent="0.3">
      <c r="A232" s="352" t="s">
        <v>1525</v>
      </c>
      <c r="B232" s="353" t="s">
        <v>1330</v>
      </c>
      <c r="C232" s="353" t="s">
        <v>1331</v>
      </c>
      <c r="D232" s="353" t="s">
        <v>1338</v>
      </c>
      <c r="E232" s="353" t="s">
        <v>1339</v>
      </c>
      <c r="F232" s="356">
        <v>55</v>
      </c>
      <c r="G232" s="356">
        <v>54890</v>
      </c>
      <c r="H232" s="356">
        <v>1</v>
      </c>
      <c r="I232" s="356">
        <v>998</v>
      </c>
      <c r="J232" s="356">
        <v>31</v>
      </c>
      <c r="K232" s="356">
        <v>31000</v>
      </c>
      <c r="L232" s="356">
        <v>0.56476589542721811</v>
      </c>
      <c r="M232" s="356">
        <v>1000</v>
      </c>
      <c r="N232" s="356">
        <v>7</v>
      </c>
      <c r="O232" s="356">
        <v>7014</v>
      </c>
      <c r="P232" s="395">
        <v>0.12778283840408089</v>
      </c>
      <c r="Q232" s="357">
        <v>1002</v>
      </c>
    </row>
    <row r="233" spans="1:17" ht="14.4" customHeight="1" x14ac:dyDescent="0.3">
      <c r="A233" s="352" t="s">
        <v>1525</v>
      </c>
      <c r="B233" s="353" t="s">
        <v>1330</v>
      </c>
      <c r="C233" s="353" t="s">
        <v>1331</v>
      </c>
      <c r="D233" s="353" t="s">
        <v>1342</v>
      </c>
      <c r="E233" s="353" t="s">
        <v>1343</v>
      </c>
      <c r="F233" s="356">
        <v>55</v>
      </c>
      <c r="G233" s="356">
        <v>23045</v>
      </c>
      <c r="H233" s="356">
        <v>1</v>
      </c>
      <c r="I233" s="356">
        <v>419</v>
      </c>
      <c r="J233" s="356">
        <v>31</v>
      </c>
      <c r="K233" s="356">
        <v>13082</v>
      </c>
      <c r="L233" s="356">
        <v>0.5676719461922326</v>
      </c>
      <c r="M233" s="356">
        <v>422</v>
      </c>
      <c r="N233" s="356">
        <v>7</v>
      </c>
      <c r="O233" s="356">
        <v>2968</v>
      </c>
      <c r="P233" s="395">
        <v>0.12879149490128011</v>
      </c>
      <c r="Q233" s="357">
        <v>424</v>
      </c>
    </row>
    <row r="234" spans="1:17" ht="14.4" customHeight="1" x14ac:dyDescent="0.3">
      <c r="A234" s="352" t="s">
        <v>1525</v>
      </c>
      <c r="B234" s="353" t="s">
        <v>1330</v>
      </c>
      <c r="C234" s="353" t="s">
        <v>1331</v>
      </c>
      <c r="D234" s="353" t="s">
        <v>1344</v>
      </c>
      <c r="E234" s="353" t="s">
        <v>1345</v>
      </c>
      <c r="F234" s="356">
        <v>6</v>
      </c>
      <c r="G234" s="356">
        <v>1296</v>
      </c>
      <c r="H234" s="356">
        <v>1</v>
      </c>
      <c r="I234" s="356">
        <v>216</v>
      </c>
      <c r="J234" s="356">
        <v>5</v>
      </c>
      <c r="K234" s="356">
        <v>1080</v>
      </c>
      <c r="L234" s="356">
        <v>0.83333333333333337</v>
      </c>
      <c r="M234" s="356">
        <v>216</v>
      </c>
      <c r="N234" s="356"/>
      <c r="O234" s="356"/>
      <c r="P234" s="395"/>
      <c r="Q234" s="357"/>
    </row>
    <row r="235" spans="1:17" ht="14.4" customHeight="1" x14ac:dyDescent="0.3">
      <c r="A235" s="352" t="s">
        <v>1525</v>
      </c>
      <c r="B235" s="353" t="s">
        <v>1330</v>
      </c>
      <c r="C235" s="353" t="s">
        <v>1331</v>
      </c>
      <c r="D235" s="353" t="s">
        <v>1346</v>
      </c>
      <c r="E235" s="353" t="s">
        <v>1347</v>
      </c>
      <c r="F235" s="356">
        <v>16</v>
      </c>
      <c r="G235" s="356">
        <v>256</v>
      </c>
      <c r="H235" s="356">
        <v>1</v>
      </c>
      <c r="I235" s="356">
        <v>16</v>
      </c>
      <c r="J235" s="356">
        <v>15</v>
      </c>
      <c r="K235" s="356">
        <v>240</v>
      </c>
      <c r="L235" s="356">
        <v>0.9375</v>
      </c>
      <c r="M235" s="356">
        <v>16</v>
      </c>
      <c r="N235" s="356">
        <v>19</v>
      </c>
      <c r="O235" s="356">
        <v>304</v>
      </c>
      <c r="P235" s="395">
        <v>1.1875</v>
      </c>
      <c r="Q235" s="357">
        <v>16</v>
      </c>
    </row>
    <row r="236" spans="1:17" ht="14.4" customHeight="1" x14ac:dyDescent="0.3">
      <c r="A236" s="352" t="s">
        <v>1525</v>
      </c>
      <c r="B236" s="353" t="s">
        <v>1330</v>
      </c>
      <c r="C236" s="353" t="s">
        <v>1331</v>
      </c>
      <c r="D236" s="353" t="s">
        <v>1348</v>
      </c>
      <c r="E236" s="353" t="s">
        <v>1349</v>
      </c>
      <c r="F236" s="356">
        <v>160</v>
      </c>
      <c r="G236" s="356">
        <v>55520</v>
      </c>
      <c r="H236" s="356">
        <v>1</v>
      </c>
      <c r="I236" s="356">
        <v>347</v>
      </c>
      <c r="J236" s="356">
        <v>184</v>
      </c>
      <c r="K236" s="356">
        <v>63848</v>
      </c>
      <c r="L236" s="356">
        <v>1.1499999999999999</v>
      </c>
      <c r="M236" s="356">
        <v>347</v>
      </c>
      <c r="N236" s="356">
        <v>240</v>
      </c>
      <c r="O236" s="356">
        <v>83520</v>
      </c>
      <c r="P236" s="395">
        <v>1.5043227665706052</v>
      </c>
      <c r="Q236" s="357">
        <v>348</v>
      </c>
    </row>
    <row r="237" spans="1:17" ht="14.4" customHeight="1" x14ac:dyDescent="0.3">
      <c r="A237" s="352" t="s">
        <v>1525</v>
      </c>
      <c r="B237" s="353" t="s">
        <v>1330</v>
      </c>
      <c r="C237" s="353" t="s">
        <v>1331</v>
      </c>
      <c r="D237" s="353" t="s">
        <v>1350</v>
      </c>
      <c r="E237" s="353" t="s">
        <v>1351</v>
      </c>
      <c r="F237" s="356">
        <v>7</v>
      </c>
      <c r="G237" s="356">
        <v>161</v>
      </c>
      <c r="H237" s="356">
        <v>1</v>
      </c>
      <c r="I237" s="356">
        <v>23</v>
      </c>
      <c r="J237" s="356">
        <v>5</v>
      </c>
      <c r="K237" s="356">
        <v>115</v>
      </c>
      <c r="L237" s="356">
        <v>0.7142857142857143</v>
      </c>
      <c r="M237" s="356">
        <v>23</v>
      </c>
      <c r="N237" s="356">
        <v>1</v>
      </c>
      <c r="O237" s="356">
        <v>23</v>
      </c>
      <c r="P237" s="395">
        <v>0.14285714285714285</v>
      </c>
      <c r="Q237" s="357">
        <v>23</v>
      </c>
    </row>
    <row r="238" spans="1:17" ht="14.4" customHeight="1" x14ac:dyDescent="0.3">
      <c r="A238" s="352" t="s">
        <v>1525</v>
      </c>
      <c r="B238" s="353" t="s">
        <v>1330</v>
      </c>
      <c r="C238" s="353" t="s">
        <v>1331</v>
      </c>
      <c r="D238" s="353" t="s">
        <v>1352</v>
      </c>
      <c r="E238" s="353" t="s">
        <v>1353</v>
      </c>
      <c r="F238" s="356">
        <v>18</v>
      </c>
      <c r="G238" s="356">
        <v>2988</v>
      </c>
      <c r="H238" s="356">
        <v>1</v>
      </c>
      <c r="I238" s="356">
        <v>166</v>
      </c>
      <c r="J238" s="356">
        <v>19</v>
      </c>
      <c r="K238" s="356">
        <v>3154</v>
      </c>
      <c r="L238" s="356">
        <v>1.0555555555555556</v>
      </c>
      <c r="M238" s="356">
        <v>166</v>
      </c>
      <c r="N238" s="356">
        <v>25</v>
      </c>
      <c r="O238" s="356">
        <v>4150</v>
      </c>
      <c r="P238" s="395">
        <v>1.3888888888888888</v>
      </c>
      <c r="Q238" s="357">
        <v>166</v>
      </c>
    </row>
    <row r="239" spans="1:17" ht="14.4" customHeight="1" x14ac:dyDescent="0.3">
      <c r="A239" s="352" t="s">
        <v>1525</v>
      </c>
      <c r="B239" s="353" t="s">
        <v>1330</v>
      </c>
      <c r="C239" s="353" t="s">
        <v>1331</v>
      </c>
      <c r="D239" s="353" t="s">
        <v>1356</v>
      </c>
      <c r="E239" s="353" t="s">
        <v>1357</v>
      </c>
      <c r="F239" s="356">
        <v>18</v>
      </c>
      <c r="G239" s="356">
        <v>3096</v>
      </c>
      <c r="H239" s="356">
        <v>1</v>
      </c>
      <c r="I239" s="356">
        <v>172</v>
      </c>
      <c r="J239" s="356">
        <v>19</v>
      </c>
      <c r="K239" s="356">
        <v>3268</v>
      </c>
      <c r="L239" s="356">
        <v>1.0555555555555556</v>
      </c>
      <c r="M239" s="356">
        <v>172</v>
      </c>
      <c r="N239" s="356">
        <v>24</v>
      </c>
      <c r="O239" s="356">
        <v>4128</v>
      </c>
      <c r="P239" s="395">
        <v>1.3333333333333333</v>
      </c>
      <c r="Q239" s="357">
        <v>172</v>
      </c>
    </row>
    <row r="240" spans="1:17" ht="14.4" customHeight="1" x14ac:dyDescent="0.3">
      <c r="A240" s="352" t="s">
        <v>1525</v>
      </c>
      <c r="B240" s="353" t="s">
        <v>1330</v>
      </c>
      <c r="C240" s="353" t="s">
        <v>1331</v>
      </c>
      <c r="D240" s="353" t="s">
        <v>1358</v>
      </c>
      <c r="E240" s="353" t="s">
        <v>1359</v>
      </c>
      <c r="F240" s="356">
        <v>2</v>
      </c>
      <c r="G240" s="356">
        <v>294</v>
      </c>
      <c r="H240" s="356">
        <v>1</v>
      </c>
      <c r="I240" s="356">
        <v>147</v>
      </c>
      <c r="J240" s="356"/>
      <c r="K240" s="356"/>
      <c r="L240" s="356"/>
      <c r="M240" s="356"/>
      <c r="N240" s="356">
        <v>1</v>
      </c>
      <c r="O240" s="356">
        <v>147</v>
      </c>
      <c r="P240" s="395">
        <v>0.5</v>
      </c>
      <c r="Q240" s="357">
        <v>147</v>
      </c>
    </row>
    <row r="241" spans="1:17" ht="14.4" customHeight="1" x14ac:dyDescent="0.3">
      <c r="A241" s="352" t="s">
        <v>1525</v>
      </c>
      <c r="B241" s="353" t="s">
        <v>1330</v>
      </c>
      <c r="C241" s="353" t="s">
        <v>1331</v>
      </c>
      <c r="D241" s="353" t="s">
        <v>1360</v>
      </c>
      <c r="E241" s="353" t="s">
        <v>1361</v>
      </c>
      <c r="F241" s="356"/>
      <c r="G241" s="356"/>
      <c r="H241" s="356"/>
      <c r="I241" s="356"/>
      <c r="J241" s="356">
        <v>1</v>
      </c>
      <c r="K241" s="356">
        <v>349</v>
      </c>
      <c r="L241" s="356"/>
      <c r="M241" s="356">
        <v>349</v>
      </c>
      <c r="N241" s="356">
        <v>1</v>
      </c>
      <c r="O241" s="356">
        <v>349</v>
      </c>
      <c r="P241" s="395"/>
      <c r="Q241" s="357">
        <v>349</v>
      </c>
    </row>
    <row r="242" spans="1:17" ht="14.4" customHeight="1" x14ac:dyDescent="0.3">
      <c r="A242" s="352" t="s">
        <v>1525</v>
      </c>
      <c r="B242" s="353" t="s">
        <v>1330</v>
      </c>
      <c r="C242" s="353" t="s">
        <v>1331</v>
      </c>
      <c r="D242" s="353" t="s">
        <v>1362</v>
      </c>
      <c r="E242" s="353" t="s">
        <v>1363</v>
      </c>
      <c r="F242" s="356">
        <v>18</v>
      </c>
      <c r="G242" s="356">
        <v>3042</v>
      </c>
      <c r="H242" s="356">
        <v>1</v>
      </c>
      <c r="I242" s="356">
        <v>169</v>
      </c>
      <c r="J242" s="356">
        <v>19</v>
      </c>
      <c r="K242" s="356">
        <v>3211</v>
      </c>
      <c r="L242" s="356">
        <v>1.0555555555555556</v>
      </c>
      <c r="M242" s="356">
        <v>169</v>
      </c>
      <c r="N242" s="356">
        <v>24</v>
      </c>
      <c r="O242" s="356">
        <v>4056</v>
      </c>
      <c r="P242" s="395">
        <v>1.3333333333333333</v>
      </c>
      <c r="Q242" s="357">
        <v>169</v>
      </c>
    </row>
    <row r="243" spans="1:17" ht="14.4" customHeight="1" x14ac:dyDescent="0.3">
      <c r="A243" s="352" t="s">
        <v>1525</v>
      </c>
      <c r="B243" s="353" t="s">
        <v>1330</v>
      </c>
      <c r="C243" s="353" t="s">
        <v>1331</v>
      </c>
      <c r="D243" s="353" t="s">
        <v>1370</v>
      </c>
      <c r="E243" s="353" t="s">
        <v>1371</v>
      </c>
      <c r="F243" s="356"/>
      <c r="G243" s="356"/>
      <c r="H243" s="356"/>
      <c r="I243" s="356"/>
      <c r="J243" s="356"/>
      <c r="K243" s="356"/>
      <c r="L243" s="356"/>
      <c r="M243" s="356"/>
      <c r="N243" s="356">
        <v>1</v>
      </c>
      <c r="O243" s="356">
        <v>3368</v>
      </c>
      <c r="P243" s="395"/>
      <c r="Q243" s="357">
        <v>3368</v>
      </c>
    </row>
    <row r="244" spans="1:17" ht="14.4" customHeight="1" x14ac:dyDescent="0.3">
      <c r="A244" s="352" t="s">
        <v>1525</v>
      </c>
      <c r="B244" s="353" t="s">
        <v>1330</v>
      </c>
      <c r="C244" s="353" t="s">
        <v>1331</v>
      </c>
      <c r="D244" s="353" t="s">
        <v>1378</v>
      </c>
      <c r="E244" s="353" t="s">
        <v>1379</v>
      </c>
      <c r="F244" s="356">
        <v>9</v>
      </c>
      <c r="G244" s="356">
        <v>7407</v>
      </c>
      <c r="H244" s="356">
        <v>1</v>
      </c>
      <c r="I244" s="356">
        <v>823</v>
      </c>
      <c r="J244" s="356">
        <v>5</v>
      </c>
      <c r="K244" s="356">
        <v>4125</v>
      </c>
      <c r="L244" s="356">
        <v>0.55690562980963954</v>
      </c>
      <c r="M244" s="356">
        <v>825</v>
      </c>
      <c r="N244" s="356">
        <v>9</v>
      </c>
      <c r="O244" s="356">
        <v>7434</v>
      </c>
      <c r="P244" s="395">
        <v>1.0036452004860268</v>
      </c>
      <c r="Q244" s="357">
        <v>826</v>
      </c>
    </row>
    <row r="245" spans="1:17" ht="14.4" customHeight="1" x14ac:dyDescent="0.3">
      <c r="A245" s="352" t="s">
        <v>1525</v>
      </c>
      <c r="B245" s="353" t="s">
        <v>1330</v>
      </c>
      <c r="C245" s="353" t="s">
        <v>1331</v>
      </c>
      <c r="D245" s="353" t="s">
        <v>1380</v>
      </c>
      <c r="E245" s="353" t="s">
        <v>1381</v>
      </c>
      <c r="F245" s="356">
        <v>5</v>
      </c>
      <c r="G245" s="356">
        <v>1635</v>
      </c>
      <c r="H245" s="356">
        <v>1</v>
      </c>
      <c r="I245" s="356">
        <v>327</v>
      </c>
      <c r="J245" s="356">
        <v>10</v>
      </c>
      <c r="K245" s="356">
        <v>3270</v>
      </c>
      <c r="L245" s="356">
        <v>2</v>
      </c>
      <c r="M245" s="356">
        <v>327</v>
      </c>
      <c r="N245" s="356">
        <v>8</v>
      </c>
      <c r="O245" s="356">
        <v>2624</v>
      </c>
      <c r="P245" s="395">
        <v>1.6048929663608562</v>
      </c>
      <c r="Q245" s="357">
        <v>328</v>
      </c>
    </row>
    <row r="246" spans="1:17" ht="14.4" customHeight="1" x14ac:dyDescent="0.3">
      <c r="A246" s="352" t="s">
        <v>1525</v>
      </c>
      <c r="B246" s="353" t="s">
        <v>1330</v>
      </c>
      <c r="C246" s="353" t="s">
        <v>1331</v>
      </c>
      <c r="D246" s="353" t="s">
        <v>1382</v>
      </c>
      <c r="E246" s="353" t="s">
        <v>1383</v>
      </c>
      <c r="F246" s="356">
        <v>2</v>
      </c>
      <c r="G246" s="356">
        <v>8040</v>
      </c>
      <c r="H246" s="356">
        <v>1</v>
      </c>
      <c r="I246" s="356">
        <v>4020</v>
      </c>
      <c r="J246" s="356"/>
      <c r="K246" s="356"/>
      <c r="L246" s="356"/>
      <c r="M246" s="356"/>
      <c r="N246" s="356">
        <v>2</v>
      </c>
      <c r="O246" s="356">
        <v>8074</v>
      </c>
      <c r="P246" s="395">
        <v>1.004228855721393</v>
      </c>
      <c r="Q246" s="357">
        <v>4037</v>
      </c>
    </row>
    <row r="247" spans="1:17" ht="14.4" customHeight="1" x14ac:dyDescent="0.3">
      <c r="A247" s="352" t="s">
        <v>1525</v>
      </c>
      <c r="B247" s="353" t="s">
        <v>1330</v>
      </c>
      <c r="C247" s="353" t="s">
        <v>1331</v>
      </c>
      <c r="D247" s="353" t="s">
        <v>1390</v>
      </c>
      <c r="E247" s="353" t="s">
        <v>1391</v>
      </c>
      <c r="F247" s="356">
        <v>1</v>
      </c>
      <c r="G247" s="356">
        <v>472</v>
      </c>
      <c r="H247" s="356">
        <v>1</v>
      </c>
      <c r="I247" s="356">
        <v>472</v>
      </c>
      <c r="J247" s="356">
        <v>2</v>
      </c>
      <c r="K247" s="356">
        <v>944</v>
      </c>
      <c r="L247" s="356">
        <v>2</v>
      </c>
      <c r="M247" s="356">
        <v>472</v>
      </c>
      <c r="N247" s="356">
        <v>1</v>
      </c>
      <c r="O247" s="356">
        <v>473</v>
      </c>
      <c r="P247" s="395">
        <v>1.0021186440677967</v>
      </c>
      <c r="Q247" s="357">
        <v>473</v>
      </c>
    </row>
    <row r="248" spans="1:17" ht="14.4" customHeight="1" x14ac:dyDescent="0.3">
      <c r="A248" s="352" t="s">
        <v>1525</v>
      </c>
      <c r="B248" s="353" t="s">
        <v>1330</v>
      </c>
      <c r="C248" s="353" t="s">
        <v>1331</v>
      </c>
      <c r="D248" s="353" t="s">
        <v>1392</v>
      </c>
      <c r="E248" s="353" t="s">
        <v>1393</v>
      </c>
      <c r="F248" s="356">
        <v>1</v>
      </c>
      <c r="G248" s="356">
        <v>343</v>
      </c>
      <c r="H248" s="356">
        <v>1</v>
      </c>
      <c r="I248" s="356">
        <v>343</v>
      </c>
      <c r="J248" s="356">
        <v>2</v>
      </c>
      <c r="K248" s="356">
        <v>686</v>
      </c>
      <c r="L248" s="356">
        <v>2</v>
      </c>
      <c r="M248" s="356">
        <v>343</v>
      </c>
      <c r="N248" s="356">
        <v>1</v>
      </c>
      <c r="O248" s="356">
        <v>344</v>
      </c>
      <c r="P248" s="395">
        <v>1.0029154518950438</v>
      </c>
      <c r="Q248" s="357">
        <v>344</v>
      </c>
    </row>
    <row r="249" spans="1:17" ht="14.4" customHeight="1" x14ac:dyDescent="0.3">
      <c r="A249" s="352" t="s">
        <v>1525</v>
      </c>
      <c r="B249" s="353" t="s">
        <v>1330</v>
      </c>
      <c r="C249" s="353" t="s">
        <v>1331</v>
      </c>
      <c r="D249" s="353" t="s">
        <v>1394</v>
      </c>
      <c r="E249" s="353" t="s">
        <v>1395</v>
      </c>
      <c r="F249" s="356">
        <v>6</v>
      </c>
      <c r="G249" s="356">
        <v>23112</v>
      </c>
      <c r="H249" s="356">
        <v>1</v>
      </c>
      <c r="I249" s="356">
        <v>3852</v>
      </c>
      <c r="J249" s="356">
        <v>5</v>
      </c>
      <c r="K249" s="356">
        <v>19290</v>
      </c>
      <c r="L249" s="356">
        <v>0.8346313603322949</v>
      </c>
      <c r="M249" s="356">
        <v>3858</v>
      </c>
      <c r="N249" s="356"/>
      <c r="O249" s="356"/>
      <c r="P249" s="395"/>
      <c r="Q249" s="357"/>
    </row>
    <row r="250" spans="1:17" ht="14.4" customHeight="1" x14ac:dyDescent="0.3">
      <c r="A250" s="352" t="s">
        <v>1525</v>
      </c>
      <c r="B250" s="353" t="s">
        <v>1330</v>
      </c>
      <c r="C250" s="353" t="s">
        <v>1331</v>
      </c>
      <c r="D250" s="353" t="s">
        <v>1404</v>
      </c>
      <c r="E250" s="353" t="s">
        <v>1405</v>
      </c>
      <c r="F250" s="356">
        <v>17</v>
      </c>
      <c r="G250" s="356">
        <v>5899</v>
      </c>
      <c r="H250" s="356">
        <v>1</v>
      </c>
      <c r="I250" s="356">
        <v>347</v>
      </c>
      <c r="J250" s="356">
        <v>19</v>
      </c>
      <c r="K250" s="356">
        <v>6593</v>
      </c>
      <c r="L250" s="356">
        <v>1.1176470588235294</v>
      </c>
      <c r="M250" s="356">
        <v>347</v>
      </c>
      <c r="N250" s="356">
        <v>24</v>
      </c>
      <c r="O250" s="356">
        <v>8328</v>
      </c>
      <c r="P250" s="395">
        <v>1.411764705882353</v>
      </c>
      <c r="Q250" s="357">
        <v>347</v>
      </c>
    </row>
    <row r="251" spans="1:17" ht="14.4" customHeight="1" x14ac:dyDescent="0.3">
      <c r="A251" s="352" t="s">
        <v>1525</v>
      </c>
      <c r="B251" s="353" t="s">
        <v>1330</v>
      </c>
      <c r="C251" s="353" t="s">
        <v>1331</v>
      </c>
      <c r="D251" s="353" t="s">
        <v>1408</v>
      </c>
      <c r="E251" s="353" t="s">
        <v>1409</v>
      </c>
      <c r="F251" s="356">
        <v>1</v>
      </c>
      <c r="G251" s="356">
        <v>110</v>
      </c>
      <c r="H251" s="356">
        <v>1</v>
      </c>
      <c r="I251" s="356">
        <v>110</v>
      </c>
      <c r="J251" s="356">
        <v>2</v>
      </c>
      <c r="K251" s="356">
        <v>220</v>
      </c>
      <c r="L251" s="356">
        <v>2</v>
      </c>
      <c r="M251" s="356">
        <v>110</v>
      </c>
      <c r="N251" s="356">
        <v>1</v>
      </c>
      <c r="O251" s="356">
        <v>110</v>
      </c>
      <c r="P251" s="395">
        <v>1</v>
      </c>
      <c r="Q251" s="357">
        <v>110</v>
      </c>
    </row>
    <row r="252" spans="1:17" ht="14.4" customHeight="1" x14ac:dyDescent="0.3">
      <c r="A252" s="352" t="s">
        <v>1525</v>
      </c>
      <c r="B252" s="353" t="s">
        <v>1330</v>
      </c>
      <c r="C252" s="353" t="s">
        <v>1331</v>
      </c>
      <c r="D252" s="353" t="s">
        <v>1410</v>
      </c>
      <c r="E252" s="353" t="s">
        <v>1411</v>
      </c>
      <c r="F252" s="356">
        <v>13</v>
      </c>
      <c r="G252" s="356">
        <v>12623</v>
      </c>
      <c r="H252" s="356">
        <v>1</v>
      </c>
      <c r="I252" s="356">
        <v>971</v>
      </c>
      <c r="J252" s="356">
        <v>13</v>
      </c>
      <c r="K252" s="356">
        <v>12727</v>
      </c>
      <c r="L252" s="356">
        <v>1.0082389289392379</v>
      </c>
      <c r="M252" s="356">
        <v>979</v>
      </c>
      <c r="N252" s="356">
        <v>16</v>
      </c>
      <c r="O252" s="356">
        <v>15824</v>
      </c>
      <c r="P252" s="395">
        <v>1.2535847262932742</v>
      </c>
      <c r="Q252" s="357">
        <v>989</v>
      </c>
    </row>
    <row r="253" spans="1:17" ht="14.4" customHeight="1" x14ac:dyDescent="0.3">
      <c r="A253" s="352" t="s">
        <v>1525</v>
      </c>
      <c r="B253" s="353" t="s">
        <v>1330</v>
      </c>
      <c r="C253" s="353" t="s">
        <v>1331</v>
      </c>
      <c r="D253" s="353" t="s">
        <v>1412</v>
      </c>
      <c r="E253" s="353" t="s">
        <v>1413</v>
      </c>
      <c r="F253" s="356">
        <v>1</v>
      </c>
      <c r="G253" s="356">
        <v>689</v>
      </c>
      <c r="H253" s="356">
        <v>1</v>
      </c>
      <c r="I253" s="356">
        <v>689</v>
      </c>
      <c r="J253" s="356"/>
      <c r="K253" s="356"/>
      <c r="L253" s="356"/>
      <c r="M253" s="356"/>
      <c r="N253" s="356"/>
      <c r="O253" s="356"/>
      <c r="P253" s="395"/>
      <c r="Q253" s="357"/>
    </row>
    <row r="254" spans="1:17" ht="14.4" customHeight="1" x14ac:dyDescent="0.3">
      <c r="A254" s="352" t="s">
        <v>1525</v>
      </c>
      <c r="B254" s="353" t="s">
        <v>1330</v>
      </c>
      <c r="C254" s="353" t="s">
        <v>1331</v>
      </c>
      <c r="D254" s="353" t="s">
        <v>1416</v>
      </c>
      <c r="E254" s="353" t="s">
        <v>1417</v>
      </c>
      <c r="F254" s="356">
        <v>1</v>
      </c>
      <c r="G254" s="356">
        <v>203</v>
      </c>
      <c r="H254" s="356">
        <v>1</v>
      </c>
      <c r="I254" s="356">
        <v>203</v>
      </c>
      <c r="J254" s="356">
        <v>2</v>
      </c>
      <c r="K254" s="356">
        <v>406</v>
      </c>
      <c r="L254" s="356">
        <v>2</v>
      </c>
      <c r="M254" s="356">
        <v>203</v>
      </c>
      <c r="N254" s="356"/>
      <c r="O254" s="356"/>
      <c r="P254" s="395"/>
      <c r="Q254" s="357"/>
    </row>
    <row r="255" spans="1:17" ht="14.4" customHeight="1" x14ac:dyDescent="0.3">
      <c r="A255" s="352" t="s">
        <v>1525</v>
      </c>
      <c r="B255" s="353" t="s">
        <v>1330</v>
      </c>
      <c r="C255" s="353" t="s">
        <v>1331</v>
      </c>
      <c r="D255" s="353" t="s">
        <v>1418</v>
      </c>
      <c r="E255" s="353" t="s">
        <v>1419</v>
      </c>
      <c r="F255" s="356">
        <v>18</v>
      </c>
      <c r="G255" s="356">
        <v>684</v>
      </c>
      <c r="H255" s="356">
        <v>1</v>
      </c>
      <c r="I255" s="356">
        <v>38</v>
      </c>
      <c r="J255" s="356">
        <v>20</v>
      </c>
      <c r="K255" s="356">
        <v>760</v>
      </c>
      <c r="L255" s="356">
        <v>1.1111111111111112</v>
      </c>
      <c r="M255" s="356">
        <v>38</v>
      </c>
      <c r="N255" s="356">
        <v>25</v>
      </c>
      <c r="O255" s="356">
        <v>950</v>
      </c>
      <c r="P255" s="395">
        <v>1.3888888888888888</v>
      </c>
      <c r="Q255" s="357">
        <v>38</v>
      </c>
    </row>
    <row r="256" spans="1:17" ht="14.4" customHeight="1" x14ac:dyDescent="0.3">
      <c r="A256" s="352" t="s">
        <v>1525</v>
      </c>
      <c r="B256" s="353" t="s">
        <v>1330</v>
      </c>
      <c r="C256" s="353" t="s">
        <v>1331</v>
      </c>
      <c r="D256" s="353" t="s">
        <v>1422</v>
      </c>
      <c r="E256" s="353" t="s">
        <v>1423</v>
      </c>
      <c r="F256" s="356">
        <v>1</v>
      </c>
      <c r="G256" s="356">
        <v>806</v>
      </c>
      <c r="H256" s="356">
        <v>1</v>
      </c>
      <c r="I256" s="356">
        <v>806</v>
      </c>
      <c r="J256" s="356"/>
      <c r="K256" s="356"/>
      <c r="L256" s="356"/>
      <c r="M256" s="356"/>
      <c r="N256" s="356"/>
      <c r="O256" s="356"/>
      <c r="P256" s="395"/>
      <c r="Q256" s="357"/>
    </row>
    <row r="257" spans="1:17" ht="14.4" customHeight="1" x14ac:dyDescent="0.3">
      <c r="A257" s="352" t="s">
        <v>1525</v>
      </c>
      <c r="B257" s="353" t="s">
        <v>1330</v>
      </c>
      <c r="C257" s="353" t="s">
        <v>1331</v>
      </c>
      <c r="D257" s="353" t="s">
        <v>1424</v>
      </c>
      <c r="E257" s="353" t="s">
        <v>1425</v>
      </c>
      <c r="F257" s="356"/>
      <c r="G257" s="356"/>
      <c r="H257" s="356"/>
      <c r="I257" s="356"/>
      <c r="J257" s="356">
        <v>1</v>
      </c>
      <c r="K257" s="356">
        <v>572</v>
      </c>
      <c r="L257" s="356"/>
      <c r="M257" s="356">
        <v>572</v>
      </c>
      <c r="N257" s="356"/>
      <c r="O257" s="356"/>
      <c r="P257" s="395"/>
      <c r="Q257" s="357"/>
    </row>
    <row r="258" spans="1:17" ht="14.4" customHeight="1" x14ac:dyDescent="0.3">
      <c r="A258" s="352" t="s">
        <v>1525</v>
      </c>
      <c r="B258" s="353" t="s">
        <v>1330</v>
      </c>
      <c r="C258" s="353" t="s">
        <v>1331</v>
      </c>
      <c r="D258" s="353" t="s">
        <v>1426</v>
      </c>
      <c r="E258" s="353" t="s">
        <v>1427</v>
      </c>
      <c r="F258" s="356"/>
      <c r="G258" s="356"/>
      <c r="H258" s="356"/>
      <c r="I258" s="356"/>
      <c r="J258" s="356">
        <v>4</v>
      </c>
      <c r="K258" s="356">
        <v>1596</v>
      </c>
      <c r="L258" s="356"/>
      <c r="M258" s="356">
        <v>399</v>
      </c>
      <c r="N258" s="356"/>
      <c r="O258" s="356"/>
      <c r="P258" s="395"/>
      <c r="Q258" s="357"/>
    </row>
    <row r="259" spans="1:17" ht="14.4" customHeight="1" x14ac:dyDescent="0.3">
      <c r="A259" s="352" t="s">
        <v>1525</v>
      </c>
      <c r="B259" s="353" t="s">
        <v>1330</v>
      </c>
      <c r="C259" s="353" t="s">
        <v>1331</v>
      </c>
      <c r="D259" s="353" t="s">
        <v>1430</v>
      </c>
      <c r="E259" s="353" t="s">
        <v>1431</v>
      </c>
      <c r="F259" s="356">
        <v>3</v>
      </c>
      <c r="G259" s="356">
        <v>3018</v>
      </c>
      <c r="H259" s="356">
        <v>1</v>
      </c>
      <c r="I259" s="356">
        <v>1006</v>
      </c>
      <c r="J259" s="356">
        <v>9</v>
      </c>
      <c r="K259" s="356">
        <v>9108</v>
      </c>
      <c r="L259" s="356">
        <v>3.017892644135189</v>
      </c>
      <c r="M259" s="356">
        <v>1012</v>
      </c>
      <c r="N259" s="356">
        <v>8</v>
      </c>
      <c r="O259" s="356">
        <v>8168</v>
      </c>
      <c r="P259" s="395">
        <v>2.7064280980781974</v>
      </c>
      <c r="Q259" s="357">
        <v>1021</v>
      </c>
    </row>
    <row r="260" spans="1:17" ht="14.4" customHeight="1" x14ac:dyDescent="0.3">
      <c r="A260" s="352" t="s">
        <v>1525</v>
      </c>
      <c r="B260" s="353" t="s">
        <v>1330</v>
      </c>
      <c r="C260" s="353" t="s">
        <v>1331</v>
      </c>
      <c r="D260" s="353" t="s">
        <v>1436</v>
      </c>
      <c r="E260" s="353" t="s">
        <v>1437</v>
      </c>
      <c r="F260" s="356">
        <v>1</v>
      </c>
      <c r="G260" s="356">
        <v>806</v>
      </c>
      <c r="H260" s="356">
        <v>1</v>
      </c>
      <c r="I260" s="356">
        <v>806</v>
      </c>
      <c r="J260" s="356"/>
      <c r="K260" s="356"/>
      <c r="L260" s="356"/>
      <c r="M260" s="356"/>
      <c r="N260" s="356"/>
      <c r="O260" s="356"/>
      <c r="P260" s="395"/>
      <c r="Q260" s="357"/>
    </row>
    <row r="261" spans="1:17" ht="14.4" customHeight="1" x14ac:dyDescent="0.3">
      <c r="A261" s="352" t="s">
        <v>1525</v>
      </c>
      <c r="B261" s="353" t="s">
        <v>1330</v>
      </c>
      <c r="C261" s="353" t="s">
        <v>1331</v>
      </c>
      <c r="D261" s="353" t="s">
        <v>1438</v>
      </c>
      <c r="E261" s="353" t="s">
        <v>1439</v>
      </c>
      <c r="F261" s="356">
        <v>18</v>
      </c>
      <c r="G261" s="356">
        <v>3096</v>
      </c>
      <c r="H261" s="356">
        <v>1</v>
      </c>
      <c r="I261" s="356">
        <v>172</v>
      </c>
      <c r="J261" s="356">
        <v>20</v>
      </c>
      <c r="K261" s="356">
        <v>3440</v>
      </c>
      <c r="L261" s="356">
        <v>1.1111111111111112</v>
      </c>
      <c r="M261" s="356">
        <v>172</v>
      </c>
      <c r="N261" s="356">
        <v>24</v>
      </c>
      <c r="O261" s="356">
        <v>4128</v>
      </c>
      <c r="P261" s="395">
        <v>1.3333333333333333</v>
      </c>
      <c r="Q261" s="357">
        <v>172</v>
      </c>
    </row>
    <row r="262" spans="1:17" ht="14.4" customHeight="1" x14ac:dyDescent="0.3">
      <c r="A262" s="352" t="s">
        <v>1525</v>
      </c>
      <c r="B262" s="353" t="s">
        <v>1330</v>
      </c>
      <c r="C262" s="353" t="s">
        <v>1331</v>
      </c>
      <c r="D262" s="353" t="s">
        <v>1440</v>
      </c>
      <c r="E262" s="353" t="s">
        <v>1441</v>
      </c>
      <c r="F262" s="356"/>
      <c r="G262" s="356"/>
      <c r="H262" s="356"/>
      <c r="I262" s="356"/>
      <c r="J262" s="356">
        <v>1</v>
      </c>
      <c r="K262" s="356">
        <v>685</v>
      </c>
      <c r="L262" s="356"/>
      <c r="M262" s="356">
        <v>685</v>
      </c>
      <c r="N262" s="356">
        <v>1</v>
      </c>
      <c r="O262" s="356">
        <v>686</v>
      </c>
      <c r="P262" s="395"/>
      <c r="Q262" s="357">
        <v>686</v>
      </c>
    </row>
    <row r="263" spans="1:17" ht="14.4" customHeight="1" x14ac:dyDescent="0.3">
      <c r="A263" s="352" t="s">
        <v>1525</v>
      </c>
      <c r="B263" s="353" t="s">
        <v>1330</v>
      </c>
      <c r="C263" s="353" t="s">
        <v>1331</v>
      </c>
      <c r="D263" s="353" t="s">
        <v>1442</v>
      </c>
      <c r="E263" s="353" t="s">
        <v>1443</v>
      </c>
      <c r="F263" s="356">
        <v>18</v>
      </c>
      <c r="G263" s="356">
        <v>2988</v>
      </c>
      <c r="H263" s="356">
        <v>1</v>
      </c>
      <c r="I263" s="356">
        <v>166</v>
      </c>
      <c r="J263" s="356">
        <v>20</v>
      </c>
      <c r="K263" s="356">
        <v>3320</v>
      </c>
      <c r="L263" s="356">
        <v>1.1111111111111112</v>
      </c>
      <c r="M263" s="356">
        <v>166</v>
      </c>
      <c r="N263" s="356">
        <v>25</v>
      </c>
      <c r="O263" s="356">
        <v>4150</v>
      </c>
      <c r="P263" s="395">
        <v>1.3888888888888888</v>
      </c>
      <c r="Q263" s="357">
        <v>166</v>
      </c>
    </row>
    <row r="264" spans="1:17" ht="14.4" customHeight="1" x14ac:dyDescent="0.3">
      <c r="A264" s="352" t="s">
        <v>1525</v>
      </c>
      <c r="B264" s="353" t="s">
        <v>1330</v>
      </c>
      <c r="C264" s="353" t="s">
        <v>1331</v>
      </c>
      <c r="D264" s="353" t="s">
        <v>1444</v>
      </c>
      <c r="E264" s="353" t="s">
        <v>1445</v>
      </c>
      <c r="F264" s="356">
        <v>1</v>
      </c>
      <c r="G264" s="356">
        <v>806</v>
      </c>
      <c r="H264" s="356">
        <v>1</v>
      </c>
      <c r="I264" s="356">
        <v>806</v>
      </c>
      <c r="J264" s="356"/>
      <c r="K264" s="356"/>
      <c r="L264" s="356"/>
      <c r="M264" s="356"/>
      <c r="N264" s="356"/>
      <c r="O264" s="356"/>
      <c r="P264" s="395"/>
      <c r="Q264" s="357"/>
    </row>
    <row r="265" spans="1:17" ht="14.4" customHeight="1" x14ac:dyDescent="0.3">
      <c r="A265" s="352" t="s">
        <v>1525</v>
      </c>
      <c r="B265" s="353" t="s">
        <v>1330</v>
      </c>
      <c r="C265" s="353" t="s">
        <v>1331</v>
      </c>
      <c r="D265" s="353" t="s">
        <v>1452</v>
      </c>
      <c r="E265" s="353" t="s">
        <v>1453</v>
      </c>
      <c r="F265" s="356"/>
      <c r="G265" s="356"/>
      <c r="H265" s="356"/>
      <c r="I265" s="356"/>
      <c r="J265" s="356">
        <v>1</v>
      </c>
      <c r="K265" s="356">
        <v>544</v>
      </c>
      <c r="L265" s="356"/>
      <c r="M265" s="356">
        <v>544</v>
      </c>
      <c r="N265" s="356">
        <v>1</v>
      </c>
      <c r="O265" s="356">
        <v>545</v>
      </c>
      <c r="P265" s="395"/>
      <c r="Q265" s="357">
        <v>545</v>
      </c>
    </row>
    <row r="266" spans="1:17" ht="14.4" customHeight="1" x14ac:dyDescent="0.3">
      <c r="A266" s="352" t="s">
        <v>1525</v>
      </c>
      <c r="B266" s="353" t="s">
        <v>1330</v>
      </c>
      <c r="C266" s="353" t="s">
        <v>1331</v>
      </c>
      <c r="D266" s="353" t="s">
        <v>1466</v>
      </c>
      <c r="E266" s="353" t="s">
        <v>1467</v>
      </c>
      <c r="F266" s="356">
        <v>1</v>
      </c>
      <c r="G266" s="356">
        <v>806</v>
      </c>
      <c r="H266" s="356">
        <v>1</v>
      </c>
      <c r="I266" s="356">
        <v>806</v>
      </c>
      <c r="J266" s="356"/>
      <c r="K266" s="356"/>
      <c r="L266" s="356"/>
      <c r="M266" s="356"/>
      <c r="N266" s="356"/>
      <c r="O266" s="356"/>
      <c r="P266" s="395"/>
      <c r="Q266" s="357"/>
    </row>
    <row r="267" spans="1:17" ht="14.4" customHeight="1" x14ac:dyDescent="0.3">
      <c r="A267" s="352" t="s">
        <v>1525</v>
      </c>
      <c r="B267" s="353" t="s">
        <v>1330</v>
      </c>
      <c r="C267" s="353" t="s">
        <v>1331</v>
      </c>
      <c r="D267" s="353" t="s">
        <v>1470</v>
      </c>
      <c r="E267" s="353" t="s">
        <v>1471</v>
      </c>
      <c r="F267" s="356">
        <v>2</v>
      </c>
      <c r="G267" s="356">
        <v>3274</v>
      </c>
      <c r="H267" s="356">
        <v>1</v>
      </c>
      <c r="I267" s="356">
        <v>1637</v>
      </c>
      <c r="J267" s="356"/>
      <c r="K267" s="356"/>
      <c r="L267" s="356"/>
      <c r="M267" s="356"/>
      <c r="N267" s="356"/>
      <c r="O267" s="356"/>
      <c r="P267" s="395"/>
      <c r="Q267" s="357"/>
    </row>
    <row r="268" spans="1:17" ht="14.4" customHeight="1" x14ac:dyDescent="0.3">
      <c r="A268" s="352" t="s">
        <v>1525</v>
      </c>
      <c r="B268" s="353" t="s">
        <v>1330</v>
      </c>
      <c r="C268" s="353" t="s">
        <v>1331</v>
      </c>
      <c r="D268" s="353" t="s">
        <v>1472</v>
      </c>
      <c r="E268" s="353" t="s">
        <v>1473</v>
      </c>
      <c r="F268" s="356">
        <v>1</v>
      </c>
      <c r="G268" s="356">
        <v>1607</v>
      </c>
      <c r="H268" s="356">
        <v>1</v>
      </c>
      <c r="I268" s="356">
        <v>1607</v>
      </c>
      <c r="J268" s="356"/>
      <c r="K268" s="356"/>
      <c r="L268" s="356"/>
      <c r="M268" s="356"/>
      <c r="N268" s="356"/>
      <c r="O268" s="356"/>
      <c r="P268" s="395"/>
      <c r="Q268" s="357"/>
    </row>
    <row r="269" spans="1:17" ht="14.4" customHeight="1" x14ac:dyDescent="0.3">
      <c r="A269" s="352" t="s">
        <v>1525</v>
      </c>
      <c r="B269" s="353" t="s">
        <v>1330</v>
      </c>
      <c r="C269" s="353" t="s">
        <v>1331</v>
      </c>
      <c r="D269" s="353" t="s">
        <v>1474</v>
      </c>
      <c r="E269" s="353" t="s">
        <v>1475</v>
      </c>
      <c r="F269" s="356"/>
      <c r="G269" s="356"/>
      <c r="H269" s="356"/>
      <c r="I269" s="356"/>
      <c r="J269" s="356">
        <v>2</v>
      </c>
      <c r="K269" s="356">
        <v>396</v>
      </c>
      <c r="L269" s="356"/>
      <c r="M269" s="356">
        <v>198</v>
      </c>
      <c r="N269" s="356"/>
      <c r="O269" s="356"/>
      <c r="P269" s="395"/>
      <c r="Q269" s="357"/>
    </row>
    <row r="270" spans="1:17" ht="14.4" customHeight="1" x14ac:dyDescent="0.3">
      <c r="A270" s="352" t="s">
        <v>1525</v>
      </c>
      <c r="B270" s="353" t="s">
        <v>1330</v>
      </c>
      <c r="C270" s="353" t="s">
        <v>1331</v>
      </c>
      <c r="D270" s="353" t="s">
        <v>1480</v>
      </c>
      <c r="E270" s="353" t="s">
        <v>1481</v>
      </c>
      <c r="F270" s="356">
        <v>15</v>
      </c>
      <c r="G270" s="356">
        <v>4680</v>
      </c>
      <c r="H270" s="356">
        <v>1</v>
      </c>
      <c r="I270" s="356">
        <v>312</v>
      </c>
      <c r="J270" s="356">
        <v>18</v>
      </c>
      <c r="K270" s="356">
        <v>5670</v>
      </c>
      <c r="L270" s="356">
        <v>1.2115384615384615</v>
      </c>
      <c r="M270" s="356">
        <v>315</v>
      </c>
      <c r="N270" s="356">
        <v>20</v>
      </c>
      <c r="O270" s="356">
        <v>6360</v>
      </c>
      <c r="P270" s="395">
        <v>1.358974358974359</v>
      </c>
      <c r="Q270" s="357">
        <v>318</v>
      </c>
    </row>
    <row r="271" spans="1:17" ht="14.4" customHeight="1" x14ac:dyDescent="0.3">
      <c r="A271" s="352" t="s">
        <v>1525</v>
      </c>
      <c r="B271" s="353" t="s">
        <v>1330</v>
      </c>
      <c r="C271" s="353" t="s">
        <v>1331</v>
      </c>
      <c r="D271" s="353" t="s">
        <v>1488</v>
      </c>
      <c r="E271" s="353" t="s">
        <v>1381</v>
      </c>
      <c r="F271" s="356"/>
      <c r="G271" s="356"/>
      <c r="H271" s="356"/>
      <c r="I271" s="356"/>
      <c r="J271" s="356">
        <v>4</v>
      </c>
      <c r="K271" s="356">
        <v>9692</v>
      </c>
      <c r="L271" s="356"/>
      <c r="M271" s="356">
        <v>2423</v>
      </c>
      <c r="N271" s="356"/>
      <c r="O271" s="356"/>
      <c r="P271" s="395"/>
      <c r="Q271" s="357"/>
    </row>
    <row r="272" spans="1:17" ht="14.4" customHeight="1" x14ac:dyDescent="0.3">
      <c r="A272" s="352" t="s">
        <v>1526</v>
      </c>
      <c r="B272" s="353" t="s">
        <v>1330</v>
      </c>
      <c r="C272" s="353" t="s">
        <v>1331</v>
      </c>
      <c r="D272" s="353" t="s">
        <v>1346</v>
      </c>
      <c r="E272" s="353" t="s">
        <v>1347</v>
      </c>
      <c r="F272" s="356"/>
      <c r="G272" s="356"/>
      <c r="H272" s="356"/>
      <c r="I272" s="356"/>
      <c r="J272" s="356">
        <v>1</v>
      </c>
      <c r="K272" s="356">
        <v>16</v>
      </c>
      <c r="L272" s="356"/>
      <c r="M272" s="356">
        <v>16</v>
      </c>
      <c r="N272" s="356"/>
      <c r="O272" s="356"/>
      <c r="P272" s="395"/>
      <c r="Q272" s="357"/>
    </row>
    <row r="273" spans="1:17" ht="14.4" customHeight="1" x14ac:dyDescent="0.3">
      <c r="A273" s="352" t="s">
        <v>1526</v>
      </c>
      <c r="B273" s="353" t="s">
        <v>1330</v>
      </c>
      <c r="C273" s="353" t="s">
        <v>1331</v>
      </c>
      <c r="D273" s="353" t="s">
        <v>1348</v>
      </c>
      <c r="E273" s="353" t="s">
        <v>1349</v>
      </c>
      <c r="F273" s="356"/>
      <c r="G273" s="356"/>
      <c r="H273" s="356"/>
      <c r="I273" s="356"/>
      <c r="J273" s="356">
        <v>4</v>
      </c>
      <c r="K273" s="356">
        <v>1388</v>
      </c>
      <c r="L273" s="356"/>
      <c r="M273" s="356">
        <v>347</v>
      </c>
      <c r="N273" s="356"/>
      <c r="O273" s="356"/>
      <c r="P273" s="395"/>
      <c r="Q273" s="357"/>
    </row>
    <row r="274" spans="1:17" ht="14.4" customHeight="1" x14ac:dyDescent="0.3">
      <c r="A274" s="352" t="s">
        <v>1526</v>
      </c>
      <c r="B274" s="353" t="s">
        <v>1330</v>
      </c>
      <c r="C274" s="353" t="s">
        <v>1331</v>
      </c>
      <c r="D274" s="353" t="s">
        <v>1352</v>
      </c>
      <c r="E274" s="353" t="s">
        <v>1353</v>
      </c>
      <c r="F274" s="356"/>
      <c r="G274" s="356"/>
      <c r="H274" s="356"/>
      <c r="I274" s="356"/>
      <c r="J274" s="356">
        <v>1</v>
      </c>
      <c r="K274" s="356">
        <v>166</v>
      </c>
      <c r="L274" s="356"/>
      <c r="M274" s="356">
        <v>166</v>
      </c>
      <c r="N274" s="356"/>
      <c r="O274" s="356"/>
      <c r="P274" s="395"/>
      <c r="Q274" s="357"/>
    </row>
    <row r="275" spans="1:17" ht="14.4" customHeight="1" x14ac:dyDescent="0.3">
      <c r="A275" s="352" t="s">
        <v>1526</v>
      </c>
      <c r="B275" s="353" t="s">
        <v>1330</v>
      </c>
      <c r="C275" s="353" t="s">
        <v>1331</v>
      </c>
      <c r="D275" s="353" t="s">
        <v>1356</v>
      </c>
      <c r="E275" s="353" t="s">
        <v>1357</v>
      </c>
      <c r="F275" s="356"/>
      <c r="G275" s="356"/>
      <c r="H275" s="356"/>
      <c r="I275" s="356"/>
      <c r="J275" s="356">
        <v>1</v>
      </c>
      <c r="K275" s="356">
        <v>172</v>
      </c>
      <c r="L275" s="356"/>
      <c r="M275" s="356">
        <v>172</v>
      </c>
      <c r="N275" s="356"/>
      <c r="O275" s="356"/>
      <c r="P275" s="395"/>
      <c r="Q275" s="357"/>
    </row>
    <row r="276" spans="1:17" ht="14.4" customHeight="1" x14ac:dyDescent="0.3">
      <c r="A276" s="352" t="s">
        <v>1526</v>
      </c>
      <c r="B276" s="353" t="s">
        <v>1330</v>
      </c>
      <c r="C276" s="353" t="s">
        <v>1331</v>
      </c>
      <c r="D276" s="353" t="s">
        <v>1362</v>
      </c>
      <c r="E276" s="353" t="s">
        <v>1363</v>
      </c>
      <c r="F276" s="356"/>
      <c r="G276" s="356"/>
      <c r="H276" s="356"/>
      <c r="I276" s="356"/>
      <c r="J276" s="356">
        <v>1</v>
      </c>
      <c r="K276" s="356">
        <v>169</v>
      </c>
      <c r="L276" s="356"/>
      <c r="M276" s="356">
        <v>169</v>
      </c>
      <c r="N276" s="356"/>
      <c r="O276" s="356"/>
      <c r="P276" s="395"/>
      <c r="Q276" s="357"/>
    </row>
    <row r="277" spans="1:17" ht="14.4" customHeight="1" x14ac:dyDescent="0.3">
      <c r="A277" s="352" t="s">
        <v>1526</v>
      </c>
      <c r="B277" s="353" t="s">
        <v>1330</v>
      </c>
      <c r="C277" s="353" t="s">
        <v>1331</v>
      </c>
      <c r="D277" s="353" t="s">
        <v>1366</v>
      </c>
      <c r="E277" s="353" t="s">
        <v>1367</v>
      </c>
      <c r="F277" s="356"/>
      <c r="G277" s="356"/>
      <c r="H277" s="356"/>
      <c r="I277" s="356"/>
      <c r="J277" s="356">
        <v>1</v>
      </c>
      <c r="K277" s="356">
        <v>852</v>
      </c>
      <c r="L277" s="356"/>
      <c r="M277" s="356">
        <v>852</v>
      </c>
      <c r="N277" s="356"/>
      <c r="O277" s="356"/>
      <c r="P277" s="395"/>
      <c r="Q277" s="357"/>
    </row>
    <row r="278" spans="1:17" ht="14.4" customHeight="1" x14ac:dyDescent="0.3">
      <c r="A278" s="352" t="s">
        <v>1526</v>
      </c>
      <c r="B278" s="353" t="s">
        <v>1330</v>
      </c>
      <c r="C278" s="353" t="s">
        <v>1331</v>
      </c>
      <c r="D278" s="353" t="s">
        <v>1392</v>
      </c>
      <c r="E278" s="353" t="s">
        <v>1393</v>
      </c>
      <c r="F278" s="356"/>
      <c r="G278" s="356"/>
      <c r="H278" s="356"/>
      <c r="I278" s="356"/>
      <c r="J278" s="356">
        <v>1</v>
      </c>
      <c r="K278" s="356">
        <v>343</v>
      </c>
      <c r="L278" s="356"/>
      <c r="M278" s="356">
        <v>343</v>
      </c>
      <c r="N278" s="356"/>
      <c r="O278" s="356"/>
      <c r="P278" s="395"/>
      <c r="Q278" s="357"/>
    </row>
    <row r="279" spans="1:17" ht="14.4" customHeight="1" x14ac:dyDescent="0.3">
      <c r="A279" s="352" t="s">
        <v>1526</v>
      </c>
      <c r="B279" s="353" t="s">
        <v>1330</v>
      </c>
      <c r="C279" s="353" t="s">
        <v>1331</v>
      </c>
      <c r="D279" s="353" t="s">
        <v>1402</v>
      </c>
      <c r="E279" s="353" t="s">
        <v>1403</v>
      </c>
      <c r="F279" s="356"/>
      <c r="G279" s="356"/>
      <c r="H279" s="356"/>
      <c r="I279" s="356"/>
      <c r="J279" s="356">
        <v>1</v>
      </c>
      <c r="K279" s="356">
        <v>508</v>
      </c>
      <c r="L279" s="356"/>
      <c r="M279" s="356">
        <v>508</v>
      </c>
      <c r="N279" s="356"/>
      <c r="O279" s="356"/>
      <c r="P279" s="395"/>
      <c r="Q279" s="357"/>
    </row>
    <row r="280" spans="1:17" ht="14.4" customHeight="1" x14ac:dyDescent="0.3">
      <c r="A280" s="352" t="s">
        <v>1526</v>
      </c>
      <c r="B280" s="353" t="s">
        <v>1330</v>
      </c>
      <c r="C280" s="353" t="s">
        <v>1331</v>
      </c>
      <c r="D280" s="353" t="s">
        <v>1404</v>
      </c>
      <c r="E280" s="353" t="s">
        <v>1405</v>
      </c>
      <c r="F280" s="356"/>
      <c r="G280" s="356"/>
      <c r="H280" s="356"/>
      <c r="I280" s="356"/>
      <c r="J280" s="356">
        <v>1</v>
      </c>
      <c r="K280" s="356">
        <v>347</v>
      </c>
      <c r="L280" s="356"/>
      <c r="M280" s="356">
        <v>347</v>
      </c>
      <c r="N280" s="356"/>
      <c r="O280" s="356"/>
      <c r="P280" s="395"/>
      <c r="Q280" s="357"/>
    </row>
    <row r="281" spans="1:17" ht="14.4" customHeight="1" x14ac:dyDescent="0.3">
      <c r="A281" s="352" t="s">
        <v>1526</v>
      </c>
      <c r="B281" s="353" t="s">
        <v>1330</v>
      </c>
      <c r="C281" s="353" t="s">
        <v>1331</v>
      </c>
      <c r="D281" s="353" t="s">
        <v>1418</v>
      </c>
      <c r="E281" s="353" t="s">
        <v>1419</v>
      </c>
      <c r="F281" s="356"/>
      <c r="G281" s="356"/>
      <c r="H281" s="356"/>
      <c r="I281" s="356"/>
      <c r="J281" s="356">
        <v>1</v>
      </c>
      <c r="K281" s="356">
        <v>38</v>
      </c>
      <c r="L281" s="356"/>
      <c r="M281" s="356">
        <v>38</v>
      </c>
      <c r="N281" s="356"/>
      <c r="O281" s="356"/>
      <c r="P281" s="395"/>
      <c r="Q281" s="357"/>
    </row>
    <row r="282" spans="1:17" ht="14.4" customHeight="1" x14ac:dyDescent="0.3">
      <c r="A282" s="352" t="s">
        <v>1526</v>
      </c>
      <c r="B282" s="353" t="s">
        <v>1330</v>
      </c>
      <c r="C282" s="353" t="s">
        <v>1331</v>
      </c>
      <c r="D282" s="353" t="s">
        <v>1438</v>
      </c>
      <c r="E282" s="353" t="s">
        <v>1439</v>
      </c>
      <c r="F282" s="356"/>
      <c r="G282" s="356"/>
      <c r="H282" s="356"/>
      <c r="I282" s="356"/>
      <c r="J282" s="356">
        <v>1</v>
      </c>
      <c r="K282" s="356">
        <v>172</v>
      </c>
      <c r="L282" s="356"/>
      <c r="M282" s="356">
        <v>172</v>
      </c>
      <c r="N282" s="356"/>
      <c r="O282" s="356"/>
      <c r="P282" s="395"/>
      <c r="Q282" s="357"/>
    </row>
    <row r="283" spans="1:17" ht="14.4" customHeight="1" x14ac:dyDescent="0.3">
      <c r="A283" s="352" t="s">
        <v>1526</v>
      </c>
      <c r="B283" s="353" t="s">
        <v>1330</v>
      </c>
      <c r="C283" s="353" t="s">
        <v>1331</v>
      </c>
      <c r="D283" s="353" t="s">
        <v>1442</v>
      </c>
      <c r="E283" s="353" t="s">
        <v>1443</v>
      </c>
      <c r="F283" s="356"/>
      <c r="G283" s="356"/>
      <c r="H283" s="356"/>
      <c r="I283" s="356"/>
      <c r="J283" s="356">
        <v>1</v>
      </c>
      <c r="K283" s="356">
        <v>166</v>
      </c>
      <c r="L283" s="356"/>
      <c r="M283" s="356">
        <v>166</v>
      </c>
      <c r="N283" s="356"/>
      <c r="O283" s="356"/>
      <c r="P283" s="395"/>
      <c r="Q283" s="357"/>
    </row>
    <row r="284" spans="1:17" ht="14.4" customHeight="1" x14ac:dyDescent="0.3">
      <c r="A284" s="352" t="s">
        <v>1526</v>
      </c>
      <c r="B284" s="353" t="s">
        <v>1330</v>
      </c>
      <c r="C284" s="353" t="s">
        <v>1331</v>
      </c>
      <c r="D284" s="353" t="s">
        <v>1454</v>
      </c>
      <c r="E284" s="353" t="s">
        <v>1455</v>
      </c>
      <c r="F284" s="356"/>
      <c r="G284" s="356"/>
      <c r="H284" s="356"/>
      <c r="I284" s="356"/>
      <c r="J284" s="356">
        <v>1</v>
      </c>
      <c r="K284" s="356">
        <v>286</v>
      </c>
      <c r="L284" s="356"/>
      <c r="M284" s="356">
        <v>286</v>
      </c>
      <c r="N284" s="356"/>
      <c r="O284" s="356"/>
      <c r="P284" s="395"/>
      <c r="Q284" s="357"/>
    </row>
    <row r="285" spans="1:17" ht="14.4" customHeight="1" x14ac:dyDescent="0.3">
      <c r="A285" s="352" t="s">
        <v>1526</v>
      </c>
      <c r="B285" s="353" t="s">
        <v>1330</v>
      </c>
      <c r="C285" s="353" t="s">
        <v>1331</v>
      </c>
      <c r="D285" s="353" t="s">
        <v>1456</v>
      </c>
      <c r="E285" s="353" t="s">
        <v>1457</v>
      </c>
      <c r="F285" s="356"/>
      <c r="G285" s="356"/>
      <c r="H285" s="356"/>
      <c r="I285" s="356"/>
      <c r="J285" s="356">
        <v>1</v>
      </c>
      <c r="K285" s="356">
        <v>418</v>
      </c>
      <c r="L285" s="356"/>
      <c r="M285" s="356">
        <v>418</v>
      </c>
      <c r="N285" s="356"/>
      <c r="O285" s="356"/>
      <c r="P285" s="395"/>
      <c r="Q285" s="357"/>
    </row>
    <row r="286" spans="1:17" ht="14.4" customHeight="1" x14ac:dyDescent="0.3">
      <c r="A286" s="352" t="s">
        <v>1527</v>
      </c>
      <c r="B286" s="353" t="s">
        <v>1330</v>
      </c>
      <c r="C286" s="353" t="s">
        <v>1331</v>
      </c>
      <c r="D286" s="353" t="s">
        <v>1334</v>
      </c>
      <c r="E286" s="353" t="s">
        <v>1335</v>
      </c>
      <c r="F286" s="356"/>
      <c r="G286" s="356"/>
      <c r="H286" s="356"/>
      <c r="I286" s="356"/>
      <c r="J286" s="356">
        <v>12</v>
      </c>
      <c r="K286" s="356">
        <v>14832</v>
      </c>
      <c r="L286" s="356"/>
      <c r="M286" s="356">
        <v>1236</v>
      </c>
      <c r="N286" s="356">
        <v>17</v>
      </c>
      <c r="O286" s="356">
        <v>21165</v>
      </c>
      <c r="P286" s="395"/>
      <c r="Q286" s="357">
        <v>1245</v>
      </c>
    </row>
    <row r="287" spans="1:17" ht="14.4" customHeight="1" x14ac:dyDescent="0.3">
      <c r="A287" s="352" t="s">
        <v>1527</v>
      </c>
      <c r="B287" s="353" t="s">
        <v>1330</v>
      </c>
      <c r="C287" s="353" t="s">
        <v>1331</v>
      </c>
      <c r="D287" s="353" t="s">
        <v>1336</v>
      </c>
      <c r="E287" s="353" t="s">
        <v>1337</v>
      </c>
      <c r="F287" s="356">
        <v>10</v>
      </c>
      <c r="G287" s="356">
        <v>4920</v>
      </c>
      <c r="H287" s="356">
        <v>1</v>
      </c>
      <c r="I287" s="356">
        <v>492</v>
      </c>
      <c r="J287" s="356">
        <v>12</v>
      </c>
      <c r="K287" s="356">
        <v>5928</v>
      </c>
      <c r="L287" s="356">
        <v>1.2048780487804878</v>
      </c>
      <c r="M287" s="356">
        <v>494</v>
      </c>
      <c r="N287" s="356">
        <v>10</v>
      </c>
      <c r="O287" s="356">
        <v>4970</v>
      </c>
      <c r="P287" s="395">
        <v>1.0101626016260163</v>
      </c>
      <c r="Q287" s="357">
        <v>497</v>
      </c>
    </row>
    <row r="288" spans="1:17" ht="14.4" customHeight="1" x14ac:dyDescent="0.3">
      <c r="A288" s="352" t="s">
        <v>1527</v>
      </c>
      <c r="B288" s="353" t="s">
        <v>1330</v>
      </c>
      <c r="C288" s="353" t="s">
        <v>1331</v>
      </c>
      <c r="D288" s="353" t="s">
        <v>1338</v>
      </c>
      <c r="E288" s="353" t="s">
        <v>1339</v>
      </c>
      <c r="F288" s="356"/>
      <c r="G288" s="356"/>
      <c r="H288" s="356"/>
      <c r="I288" s="356"/>
      <c r="J288" s="356">
        <v>274</v>
      </c>
      <c r="K288" s="356">
        <v>274000</v>
      </c>
      <c r="L288" s="356"/>
      <c r="M288" s="356">
        <v>1000</v>
      </c>
      <c r="N288" s="356">
        <v>286</v>
      </c>
      <c r="O288" s="356">
        <v>286572</v>
      </c>
      <c r="P288" s="395"/>
      <c r="Q288" s="357">
        <v>1002</v>
      </c>
    </row>
    <row r="289" spans="1:17" ht="14.4" customHeight="1" x14ac:dyDescent="0.3">
      <c r="A289" s="352" t="s">
        <v>1527</v>
      </c>
      <c r="B289" s="353" t="s">
        <v>1330</v>
      </c>
      <c r="C289" s="353" t="s">
        <v>1331</v>
      </c>
      <c r="D289" s="353" t="s">
        <v>1342</v>
      </c>
      <c r="E289" s="353" t="s">
        <v>1343</v>
      </c>
      <c r="F289" s="356"/>
      <c r="G289" s="356"/>
      <c r="H289" s="356"/>
      <c r="I289" s="356"/>
      <c r="J289" s="356">
        <v>274</v>
      </c>
      <c r="K289" s="356">
        <v>115628</v>
      </c>
      <c r="L289" s="356"/>
      <c r="M289" s="356">
        <v>422</v>
      </c>
      <c r="N289" s="356">
        <v>286</v>
      </c>
      <c r="O289" s="356">
        <v>121264</v>
      </c>
      <c r="P289" s="395"/>
      <c r="Q289" s="357">
        <v>424</v>
      </c>
    </row>
    <row r="290" spans="1:17" ht="14.4" customHeight="1" x14ac:dyDescent="0.3">
      <c r="A290" s="352" t="s">
        <v>1527</v>
      </c>
      <c r="B290" s="353" t="s">
        <v>1330</v>
      </c>
      <c r="C290" s="353" t="s">
        <v>1331</v>
      </c>
      <c r="D290" s="353" t="s">
        <v>1344</v>
      </c>
      <c r="E290" s="353" t="s">
        <v>1345</v>
      </c>
      <c r="F290" s="356"/>
      <c r="G290" s="356"/>
      <c r="H290" s="356"/>
      <c r="I290" s="356"/>
      <c r="J290" s="356">
        <v>12</v>
      </c>
      <c r="K290" s="356">
        <v>2592</v>
      </c>
      <c r="L290" s="356"/>
      <c r="M290" s="356">
        <v>216</v>
      </c>
      <c r="N290" s="356">
        <v>17</v>
      </c>
      <c r="O290" s="356">
        <v>3689</v>
      </c>
      <c r="P290" s="395"/>
      <c r="Q290" s="357">
        <v>217</v>
      </c>
    </row>
    <row r="291" spans="1:17" ht="14.4" customHeight="1" x14ac:dyDescent="0.3">
      <c r="A291" s="352" t="s">
        <v>1527</v>
      </c>
      <c r="B291" s="353" t="s">
        <v>1330</v>
      </c>
      <c r="C291" s="353" t="s">
        <v>1331</v>
      </c>
      <c r="D291" s="353" t="s">
        <v>1346</v>
      </c>
      <c r="E291" s="353" t="s">
        <v>1347</v>
      </c>
      <c r="F291" s="356">
        <v>1</v>
      </c>
      <c r="G291" s="356">
        <v>16</v>
      </c>
      <c r="H291" s="356">
        <v>1</v>
      </c>
      <c r="I291" s="356">
        <v>16</v>
      </c>
      <c r="J291" s="356"/>
      <c r="K291" s="356"/>
      <c r="L291" s="356"/>
      <c r="M291" s="356"/>
      <c r="N291" s="356">
        <v>3</v>
      </c>
      <c r="O291" s="356">
        <v>48</v>
      </c>
      <c r="P291" s="395">
        <v>3</v>
      </c>
      <c r="Q291" s="357">
        <v>16</v>
      </c>
    </row>
    <row r="292" spans="1:17" ht="14.4" customHeight="1" x14ac:dyDescent="0.3">
      <c r="A292" s="352" t="s">
        <v>1527</v>
      </c>
      <c r="B292" s="353" t="s">
        <v>1330</v>
      </c>
      <c r="C292" s="353" t="s">
        <v>1331</v>
      </c>
      <c r="D292" s="353" t="s">
        <v>1348</v>
      </c>
      <c r="E292" s="353" t="s">
        <v>1349</v>
      </c>
      <c r="F292" s="356">
        <v>37</v>
      </c>
      <c r="G292" s="356">
        <v>12839</v>
      </c>
      <c r="H292" s="356">
        <v>1</v>
      </c>
      <c r="I292" s="356">
        <v>347</v>
      </c>
      <c r="J292" s="356">
        <v>76</v>
      </c>
      <c r="K292" s="356">
        <v>26372</v>
      </c>
      <c r="L292" s="356">
        <v>2.0540540540540539</v>
      </c>
      <c r="M292" s="356">
        <v>347</v>
      </c>
      <c r="N292" s="356">
        <v>77</v>
      </c>
      <c r="O292" s="356">
        <v>26796</v>
      </c>
      <c r="P292" s="395">
        <v>2.0870784328997587</v>
      </c>
      <c r="Q292" s="357">
        <v>348</v>
      </c>
    </row>
    <row r="293" spans="1:17" ht="14.4" customHeight="1" x14ac:dyDescent="0.3">
      <c r="A293" s="352" t="s">
        <v>1527</v>
      </c>
      <c r="B293" s="353" t="s">
        <v>1330</v>
      </c>
      <c r="C293" s="353" t="s">
        <v>1331</v>
      </c>
      <c r="D293" s="353" t="s">
        <v>1350</v>
      </c>
      <c r="E293" s="353" t="s">
        <v>1351</v>
      </c>
      <c r="F293" s="356"/>
      <c r="G293" s="356"/>
      <c r="H293" s="356"/>
      <c r="I293" s="356"/>
      <c r="J293" s="356">
        <v>34</v>
      </c>
      <c r="K293" s="356">
        <v>782</v>
      </c>
      <c r="L293" s="356"/>
      <c r="M293" s="356">
        <v>23</v>
      </c>
      <c r="N293" s="356">
        <v>42</v>
      </c>
      <c r="O293" s="356">
        <v>966</v>
      </c>
      <c r="P293" s="395"/>
      <c r="Q293" s="357">
        <v>23</v>
      </c>
    </row>
    <row r="294" spans="1:17" ht="14.4" customHeight="1" x14ac:dyDescent="0.3">
      <c r="A294" s="352" t="s">
        <v>1527</v>
      </c>
      <c r="B294" s="353" t="s">
        <v>1330</v>
      </c>
      <c r="C294" s="353" t="s">
        <v>1331</v>
      </c>
      <c r="D294" s="353" t="s">
        <v>1352</v>
      </c>
      <c r="E294" s="353" t="s">
        <v>1353</v>
      </c>
      <c r="F294" s="356">
        <v>7</v>
      </c>
      <c r="G294" s="356">
        <v>1162</v>
      </c>
      <c r="H294" s="356">
        <v>1</v>
      </c>
      <c r="I294" s="356">
        <v>166</v>
      </c>
      <c r="J294" s="356">
        <v>16</v>
      </c>
      <c r="K294" s="356">
        <v>2656</v>
      </c>
      <c r="L294" s="356">
        <v>2.2857142857142856</v>
      </c>
      <c r="M294" s="356">
        <v>166</v>
      </c>
      <c r="N294" s="356">
        <v>25</v>
      </c>
      <c r="O294" s="356">
        <v>4150</v>
      </c>
      <c r="P294" s="395">
        <v>3.5714285714285716</v>
      </c>
      <c r="Q294" s="357">
        <v>166</v>
      </c>
    </row>
    <row r="295" spans="1:17" ht="14.4" customHeight="1" x14ac:dyDescent="0.3">
      <c r="A295" s="352" t="s">
        <v>1527</v>
      </c>
      <c r="B295" s="353" t="s">
        <v>1330</v>
      </c>
      <c r="C295" s="353" t="s">
        <v>1331</v>
      </c>
      <c r="D295" s="353" t="s">
        <v>1356</v>
      </c>
      <c r="E295" s="353" t="s">
        <v>1357</v>
      </c>
      <c r="F295" s="356">
        <v>7</v>
      </c>
      <c r="G295" s="356">
        <v>1204</v>
      </c>
      <c r="H295" s="356">
        <v>1</v>
      </c>
      <c r="I295" s="356">
        <v>172</v>
      </c>
      <c r="J295" s="356">
        <v>17</v>
      </c>
      <c r="K295" s="356">
        <v>2924</v>
      </c>
      <c r="L295" s="356">
        <v>2.4285714285714284</v>
      </c>
      <c r="M295" s="356">
        <v>172</v>
      </c>
      <c r="N295" s="356">
        <v>22</v>
      </c>
      <c r="O295" s="356">
        <v>3784</v>
      </c>
      <c r="P295" s="395">
        <v>3.1428571428571428</v>
      </c>
      <c r="Q295" s="357">
        <v>172</v>
      </c>
    </row>
    <row r="296" spans="1:17" ht="14.4" customHeight="1" x14ac:dyDescent="0.3">
      <c r="A296" s="352" t="s">
        <v>1527</v>
      </c>
      <c r="B296" s="353" t="s">
        <v>1330</v>
      </c>
      <c r="C296" s="353" t="s">
        <v>1331</v>
      </c>
      <c r="D296" s="353" t="s">
        <v>1358</v>
      </c>
      <c r="E296" s="353" t="s">
        <v>1359</v>
      </c>
      <c r="F296" s="356">
        <v>1</v>
      </c>
      <c r="G296" s="356">
        <v>147</v>
      </c>
      <c r="H296" s="356">
        <v>1</v>
      </c>
      <c r="I296" s="356">
        <v>147</v>
      </c>
      <c r="J296" s="356">
        <v>3</v>
      </c>
      <c r="K296" s="356">
        <v>441</v>
      </c>
      <c r="L296" s="356">
        <v>3</v>
      </c>
      <c r="M296" s="356">
        <v>147</v>
      </c>
      <c r="N296" s="356">
        <v>4</v>
      </c>
      <c r="O296" s="356">
        <v>588</v>
      </c>
      <c r="P296" s="395">
        <v>4</v>
      </c>
      <c r="Q296" s="357">
        <v>147</v>
      </c>
    </row>
    <row r="297" spans="1:17" ht="14.4" customHeight="1" x14ac:dyDescent="0.3">
      <c r="A297" s="352" t="s">
        <v>1527</v>
      </c>
      <c r="B297" s="353" t="s">
        <v>1330</v>
      </c>
      <c r="C297" s="353" t="s">
        <v>1331</v>
      </c>
      <c r="D297" s="353" t="s">
        <v>1360</v>
      </c>
      <c r="E297" s="353" t="s">
        <v>1361</v>
      </c>
      <c r="F297" s="356"/>
      <c r="G297" s="356"/>
      <c r="H297" s="356"/>
      <c r="I297" s="356"/>
      <c r="J297" s="356">
        <v>2</v>
      </c>
      <c r="K297" s="356">
        <v>698</v>
      </c>
      <c r="L297" s="356"/>
      <c r="M297" s="356">
        <v>349</v>
      </c>
      <c r="N297" s="356"/>
      <c r="O297" s="356"/>
      <c r="P297" s="395"/>
      <c r="Q297" s="357"/>
    </row>
    <row r="298" spans="1:17" ht="14.4" customHeight="1" x14ac:dyDescent="0.3">
      <c r="A298" s="352" t="s">
        <v>1527</v>
      </c>
      <c r="B298" s="353" t="s">
        <v>1330</v>
      </c>
      <c r="C298" s="353" t="s">
        <v>1331</v>
      </c>
      <c r="D298" s="353" t="s">
        <v>1362</v>
      </c>
      <c r="E298" s="353" t="s">
        <v>1363</v>
      </c>
      <c r="F298" s="356">
        <v>7</v>
      </c>
      <c r="G298" s="356">
        <v>1183</v>
      </c>
      <c r="H298" s="356">
        <v>1</v>
      </c>
      <c r="I298" s="356">
        <v>169</v>
      </c>
      <c r="J298" s="356">
        <v>17</v>
      </c>
      <c r="K298" s="356">
        <v>2873</v>
      </c>
      <c r="L298" s="356">
        <v>2.4285714285714284</v>
      </c>
      <c r="M298" s="356">
        <v>169</v>
      </c>
      <c r="N298" s="356">
        <v>23</v>
      </c>
      <c r="O298" s="356">
        <v>3887</v>
      </c>
      <c r="P298" s="395">
        <v>3.2857142857142856</v>
      </c>
      <c r="Q298" s="357">
        <v>169</v>
      </c>
    </row>
    <row r="299" spans="1:17" ht="14.4" customHeight="1" x14ac:dyDescent="0.3">
      <c r="A299" s="352" t="s">
        <v>1527</v>
      </c>
      <c r="B299" s="353" t="s">
        <v>1330</v>
      </c>
      <c r="C299" s="353" t="s">
        <v>1331</v>
      </c>
      <c r="D299" s="353" t="s">
        <v>1368</v>
      </c>
      <c r="E299" s="353" t="s">
        <v>1369</v>
      </c>
      <c r="F299" s="356">
        <v>2</v>
      </c>
      <c r="G299" s="356">
        <v>9974</v>
      </c>
      <c r="H299" s="356">
        <v>1</v>
      </c>
      <c r="I299" s="356">
        <v>4987</v>
      </c>
      <c r="J299" s="356"/>
      <c r="K299" s="356"/>
      <c r="L299" s="356"/>
      <c r="M299" s="356"/>
      <c r="N299" s="356">
        <v>1</v>
      </c>
      <c r="O299" s="356">
        <v>4993</v>
      </c>
      <c r="P299" s="395">
        <v>0.50060156406657308</v>
      </c>
      <c r="Q299" s="357">
        <v>4993</v>
      </c>
    </row>
    <row r="300" spans="1:17" ht="14.4" customHeight="1" x14ac:dyDescent="0.3">
      <c r="A300" s="352" t="s">
        <v>1527</v>
      </c>
      <c r="B300" s="353" t="s">
        <v>1330</v>
      </c>
      <c r="C300" s="353" t="s">
        <v>1331</v>
      </c>
      <c r="D300" s="353" t="s">
        <v>1378</v>
      </c>
      <c r="E300" s="353" t="s">
        <v>1379</v>
      </c>
      <c r="F300" s="356"/>
      <c r="G300" s="356"/>
      <c r="H300" s="356"/>
      <c r="I300" s="356"/>
      <c r="J300" s="356">
        <v>3</v>
      </c>
      <c r="K300" s="356">
        <v>2475</v>
      </c>
      <c r="L300" s="356"/>
      <c r="M300" s="356">
        <v>825</v>
      </c>
      <c r="N300" s="356">
        <v>6</v>
      </c>
      <c r="O300" s="356">
        <v>4956</v>
      </c>
      <c r="P300" s="395"/>
      <c r="Q300" s="357">
        <v>826</v>
      </c>
    </row>
    <row r="301" spans="1:17" ht="14.4" customHeight="1" x14ac:dyDescent="0.3">
      <c r="A301" s="352" t="s">
        <v>1527</v>
      </c>
      <c r="B301" s="353" t="s">
        <v>1330</v>
      </c>
      <c r="C301" s="353" t="s">
        <v>1331</v>
      </c>
      <c r="D301" s="353" t="s">
        <v>1380</v>
      </c>
      <c r="E301" s="353" t="s">
        <v>1381</v>
      </c>
      <c r="F301" s="356"/>
      <c r="G301" s="356"/>
      <c r="H301" s="356"/>
      <c r="I301" s="356"/>
      <c r="J301" s="356"/>
      <c r="K301" s="356"/>
      <c r="L301" s="356"/>
      <c r="M301" s="356"/>
      <c r="N301" s="356">
        <v>2</v>
      </c>
      <c r="O301" s="356">
        <v>656</v>
      </c>
      <c r="P301" s="395"/>
      <c r="Q301" s="357">
        <v>328</v>
      </c>
    </row>
    <row r="302" spans="1:17" ht="14.4" customHeight="1" x14ac:dyDescent="0.3">
      <c r="A302" s="352" t="s">
        <v>1527</v>
      </c>
      <c r="B302" s="353" t="s">
        <v>1330</v>
      </c>
      <c r="C302" s="353" t="s">
        <v>1331</v>
      </c>
      <c r="D302" s="353" t="s">
        <v>1384</v>
      </c>
      <c r="E302" s="353" t="s">
        <v>1385</v>
      </c>
      <c r="F302" s="356">
        <v>1</v>
      </c>
      <c r="G302" s="356">
        <v>673</v>
      </c>
      <c r="H302" s="356">
        <v>1</v>
      </c>
      <c r="I302" s="356">
        <v>673</v>
      </c>
      <c r="J302" s="356">
        <v>2</v>
      </c>
      <c r="K302" s="356">
        <v>1346</v>
      </c>
      <c r="L302" s="356">
        <v>2</v>
      </c>
      <c r="M302" s="356">
        <v>673</v>
      </c>
      <c r="N302" s="356">
        <v>1</v>
      </c>
      <c r="O302" s="356">
        <v>674</v>
      </c>
      <c r="P302" s="395">
        <v>1.0014858841010401</v>
      </c>
      <c r="Q302" s="357">
        <v>674</v>
      </c>
    </row>
    <row r="303" spans="1:17" ht="14.4" customHeight="1" x14ac:dyDescent="0.3">
      <c r="A303" s="352" t="s">
        <v>1527</v>
      </c>
      <c r="B303" s="353" t="s">
        <v>1330</v>
      </c>
      <c r="C303" s="353" t="s">
        <v>1331</v>
      </c>
      <c r="D303" s="353" t="s">
        <v>1386</v>
      </c>
      <c r="E303" s="353" t="s">
        <v>1387</v>
      </c>
      <c r="F303" s="356">
        <v>1</v>
      </c>
      <c r="G303" s="356">
        <v>1014</v>
      </c>
      <c r="H303" s="356">
        <v>1</v>
      </c>
      <c r="I303" s="356">
        <v>1014</v>
      </c>
      <c r="J303" s="356"/>
      <c r="K303" s="356"/>
      <c r="L303" s="356"/>
      <c r="M303" s="356"/>
      <c r="N303" s="356"/>
      <c r="O303" s="356"/>
      <c r="P303" s="395"/>
      <c r="Q303" s="357"/>
    </row>
    <row r="304" spans="1:17" ht="14.4" customHeight="1" x14ac:dyDescent="0.3">
      <c r="A304" s="352" t="s">
        <v>1527</v>
      </c>
      <c r="B304" s="353" t="s">
        <v>1330</v>
      </c>
      <c r="C304" s="353" t="s">
        <v>1331</v>
      </c>
      <c r="D304" s="353" t="s">
        <v>1390</v>
      </c>
      <c r="E304" s="353" t="s">
        <v>1391</v>
      </c>
      <c r="F304" s="356">
        <v>1</v>
      </c>
      <c r="G304" s="356">
        <v>472</v>
      </c>
      <c r="H304" s="356">
        <v>1</v>
      </c>
      <c r="I304" s="356">
        <v>472</v>
      </c>
      <c r="J304" s="356">
        <v>3</v>
      </c>
      <c r="K304" s="356">
        <v>1416</v>
      </c>
      <c r="L304" s="356">
        <v>3</v>
      </c>
      <c r="M304" s="356">
        <v>472</v>
      </c>
      <c r="N304" s="356">
        <v>2</v>
      </c>
      <c r="O304" s="356">
        <v>946</v>
      </c>
      <c r="P304" s="395">
        <v>2.0042372881355934</v>
      </c>
      <c r="Q304" s="357">
        <v>473</v>
      </c>
    </row>
    <row r="305" spans="1:17" ht="14.4" customHeight="1" x14ac:dyDescent="0.3">
      <c r="A305" s="352" t="s">
        <v>1527</v>
      </c>
      <c r="B305" s="353" t="s">
        <v>1330</v>
      </c>
      <c r="C305" s="353" t="s">
        <v>1331</v>
      </c>
      <c r="D305" s="353" t="s">
        <v>1392</v>
      </c>
      <c r="E305" s="353" t="s">
        <v>1393</v>
      </c>
      <c r="F305" s="356">
        <v>6</v>
      </c>
      <c r="G305" s="356">
        <v>2058</v>
      </c>
      <c r="H305" s="356">
        <v>1</v>
      </c>
      <c r="I305" s="356">
        <v>343</v>
      </c>
      <c r="J305" s="356">
        <v>9</v>
      </c>
      <c r="K305" s="356">
        <v>3087</v>
      </c>
      <c r="L305" s="356">
        <v>1.5</v>
      </c>
      <c r="M305" s="356">
        <v>343</v>
      </c>
      <c r="N305" s="356">
        <v>7</v>
      </c>
      <c r="O305" s="356">
        <v>2408</v>
      </c>
      <c r="P305" s="395">
        <v>1.1700680272108843</v>
      </c>
      <c r="Q305" s="357">
        <v>344</v>
      </c>
    </row>
    <row r="306" spans="1:17" ht="14.4" customHeight="1" x14ac:dyDescent="0.3">
      <c r="A306" s="352" t="s">
        <v>1527</v>
      </c>
      <c r="B306" s="353" t="s">
        <v>1330</v>
      </c>
      <c r="C306" s="353" t="s">
        <v>1331</v>
      </c>
      <c r="D306" s="353" t="s">
        <v>1394</v>
      </c>
      <c r="E306" s="353" t="s">
        <v>1395</v>
      </c>
      <c r="F306" s="356"/>
      <c r="G306" s="356"/>
      <c r="H306" s="356"/>
      <c r="I306" s="356"/>
      <c r="J306" s="356">
        <v>12</v>
      </c>
      <c r="K306" s="356">
        <v>46296</v>
      </c>
      <c r="L306" s="356"/>
      <c r="M306" s="356">
        <v>3858</v>
      </c>
      <c r="N306" s="356">
        <v>17</v>
      </c>
      <c r="O306" s="356">
        <v>65688</v>
      </c>
      <c r="P306" s="395"/>
      <c r="Q306" s="357">
        <v>3864</v>
      </c>
    </row>
    <row r="307" spans="1:17" ht="14.4" customHeight="1" x14ac:dyDescent="0.3">
      <c r="A307" s="352" t="s">
        <v>1527</v>
      </c>
      <c r="B307" s="353" t="s">
        <v>1330</v>
      </c>
      <c r="C307" s="353" t="s">
        <v>1331</v>
      </c>
      <c r="D307" s="353" t="s">
        <v>1400</v>
      </c>
      <c r="E307" s="353" t="s">
        <v>1401</v>
      </c>
      <c r="F307" s="356">
        <v>1</v>
      </c>
      <c r="G307" s="356">
        <v>673</v>
      </c>
      <c r="H307" s="356">
        <v>1</v>
      </c>
      <c r="I307" s="356">
        <v>673</v>
      </c>
      <c r="J307" s="356">
        <v>2</v>
      </c>
      <c r="K307" s="356">
        <v>1346</v>
      </c>
      <c r="L307" s="356">
        <v>2</v>
      </c>
      <c r="M307" s="356">
        <v>673</v>
      </c>
      <c r="N307" s="356">
        <v>1</v>
      </c>
      <c r="O307" s="356">
        <v>674</v>
      </c>
      <c r="P307" s="395">
        <v>1.0014858841010401</v>
      </c>
      <c r="Q307" s="357">
        <v>674</v>
      </c>
    </row>
    <row r="308" spans="1:17" ht="14.4" customHeight="1" x14ac:dyDescent="0.3">
      <c r="A308" s="352" t="s">
        <v>1527</v>
      </c>
      <c r="B308" s="353" t="s">
        <v>1330</v>
      </c>
      <c r="C308" s="353" t="s">
        <v>1331</v>
      </c>
      <c r="D308" s="353" t="s">
        <v>1402</v>
      </c>
      <c r="E308" s="353" t="s">
        <v>1403</v>
      </c>
      <c r="F308" s="356">
        <v>4</v>
      </c>
      <c r="G308" s="356">
        <v>2032</v>
      </c>
      <c r="H308" s="356">
        <v>1</v>
      </c>
      <c r="I308" s="356">
        <v>508</v>
      </c>
      <c r="J308" s="356">
        <v>1</v>
      </c>
      <c r="K308" s="356">
        <v>508</v>
      </c>
      <c r="L308" s="356">
        <v>0.25</v>
      </c>
      <c r="M308" s="356">
        <v>508</v>
      </c>
      <c r="N308" s="356">
        <v>1</v>
      </c>
      <c r="O308" s="356">
        <v>509</v>
      </c>
      <c r="P308" s="395">
        <v>0.25049212598425197</v>
      </c>
      <c r="Q308" s="357">
        <v>509</v>
      </c>
    </row>
    <row r="309" spans="1:17" ht="14.4" customHeight="1" x14ac:dyDescent="0.3">
      <c r="A309" s="352" t="s">
        <v>1527</v>
      </c>
      <c r="B309" s="353" t="s">
        <v>1330</v>
      </c>
      <c r="C309" s="353" t="s">
        <v>1331</v>
      </c>
      <c r="D309" s="353" t="s">
        <v>1404</v>
      </c>
      <c r="E309" s="353" t="s">
        <v>1405</v>
      </c>
      <c r="F309" s="356">
        <v>6</v>
      </c>
      <c r="G309" s="356">
        <v>2082</v>
      </c>
      <c r="H309" s="356">
        <v>1</v>
      </c>
      <c r="I309" s="356">
        <v>347</v>
      </c>
      <c r="J309" s="356">
        <v>8</v>
      </c>
      <c r="K309" s="356">
        <v>2776</v>
      </c>
      <c r="L309" s="356">
        <v>1.3333333333333333</v>
      </c>
      <c r="M309" s="356">
        <v>347</v>
      </c>
      <c r="N309" s="356">
        <v>12</v>
      </c>
      <c r="O309" s="356">
        <v>4164</v>
      </c>
      <c r="P309" s="395">
        <v>2</v>
      </c>
      <c r="Q309" s="357">
        <v>347</v>
      </c>
    </row>
    <row r="310" spans="1:17" ht="14.4" customHeight="1" x14ac:dyDescent="0.3">
      <c r="A310" s="352" t="s">
        <v>1527</v>
      </c>
      <c r="B310" s="353" t="s">
        <v>1330</v>
      </c>
      <c r="C310" s="353" t="s">
        <v>1331</v>
      </c>
      <c r="D310" s="353" t="s">
        <v>1408</v>
      </c>
      <c r="E310" s="353" t="s">
        <v>1409</v>
      </c>
      <c r="F310" s="356">
        <v>2</v>
      </c>
      <c r="G310" s="356">
        <v>220</v>
      </c>
      <c r="H310" s="356">
        <v>1</v>
      </c>
      <c r="I310" s="356">
        <v>110</v>
      </c>
      <c r="J310" s="356">
        <v>5</v>
      </c>
      <c r="K310" s="356">
        <v>550</v>
      </c>
      <c r="L310" s="356">
        <v>2.5</v>
      </c>
      <c r="M310" s="356">
        <v>110</v>
      </c>
      <c r="N310" s="356">
        <v>4</v>
      </c>
      <c r="O310" s="356">
        <v>440</v>
      </c>
      <c r="P310" s="395">
        <v>2</v>
      </c>
      <c r="Q310" s="357">
        <v>110</v>
      </c>
    </row>
    <row r="311" spans="1:17" ht="14.4" customHeight="1" x14ac:dyDescent="0.3">
      <c r="A311" s="352" t="s">
        <v>1527</v>
      </c>
      <c r="B311" s="353" t="s">
        <v>1330</v>
      </c>
      <c r="C311" s="353" t="s">
        <v>1331</v>
      </c>
      <c r="D311" s="353" t="s">
        <v>1416</v>
      </c>
      <c r="E311" s="353" t="s">
        <v>1417</v>
      </c>
      <c r="F311" s="356">
        <v>6</v>
      </c>
      <c r="G311" s="356">
        <v>1218</v>
      </c>
      <c r="H311" s="356">
        <v>1</v>
      </c>
      <c r="I311" s="356">
        <v>203</v>
      </c>
      <c r="J311" s="356">
        <v>7</v>
      </c>
      <c r="K311" s="356">
        <v>1421</v>
      </c>
      <c r="L311" s="356">
        <v>1.1666666666666667</v>
      </c>
      <c r="M311" s="356">
        <v>203</v>
      </c>
      <c r="N311" s="356">
        <v>5</v>
      </c>
      <c r="O311" s="356">
        <v>1020</v>
      </c>
      <c r="P311" s="395">
        <v>0.83743842364532017</v>
      </c>
      <c r="Q311" s="357">
        <v>204</v>
      </c>
    </row>
    <row r="312" spans="1:17" ht="14.4" customHeight="1" x14ac:dyDescent="0.3">
      <c r="A312" s="352" t="s">
        <v>1527</v>
      </c>
      <c r="B312" s="353" t="s">
        <v>1330</v>
      </c>
      <c r="C312" s="353" t="s">
        <v>1331</v>
      </c>
      <c r="D312" s="353" t="s">
        <v>1418</v>
      </c>
      <c r="E312" s="353" t="s">
        <v>1419</v>
      </c>
      <c r="F312" s="356">
        <v>5</v>
      </c>
      <c r="G312" s="356">
        <v>190</v>
      </c>
      <c r="H312" s="356">
        <v>1</v>
      </c>
      <c r="I312" s="356">
        <v>38</v>
      </c>
      <c r="J312" s="356">
        <v>15</v>
      </c>
      <c r="K312" s="356">
        <v>570</v>
      </c>
      <c r="L312" s="356">
        <v>3</v>
      </c>
      <c r="M312" s="356">
        <v>38</v>
      </c>
      <c r="N312" s="356">
        <v>12</v>
      </c>
      <c r="O312" s="356">
        <v>456</v>
      </c>
      <c r="P312" s="395">
        <v>2.4</v>
      </c>
      <c r="Q312" s="357">
        <v>38</v>
      </c>
    </row>
    <row r="313" spans="1:17" ht="14.4" customHeight="1" x14ac:dyDescent="0.3">
      <c r="A313" s="352" t="s">
        <v>1527</v>
      </c>
      <c r="B313" s="353" t="s">
        <v>1330</v>
      </c>
      <c r="C313" s="353" t="s">
        <v>1331</v>
      </c>
      <c r="D313" s="353" t="s">
        <v>1422</v>
      </c>
      <c r="E313" s="353" t="s">
        <v>1423</v>
      </c>
      <c r="F313" s="356"/>
      <c r="G313" s="356"/>
      <c r="H313" s="356"/>
      <c r="I313" s="356"/>
      <c r="J313" s="356">
        <v>2</v>
      </c>
      <c r="K313" s="356">
        <v>1614</v>
      </c>
      <c r="L313" s="356"/>
      <c r="M313" s="356">
        <v>807</v>
      </c>
      <c r="N313" s="356"/>
      <c r="O313" s="356"/>
      <c r="P313" s="395"/>
      <c r="Q313" s="357"/>
    </row>
    <row r="314" spans="1:17" ht="14.4" customHeight="1" x14ac:dyDescent="0.3">
      <c r="A314" s="352" t="s">
        <v>1527</v>
      </c>
      <c r="B314" s="353" t="s">
        <v>1330</v>
      </c>
      <c r="C314" s="353" t="s">
        <v>1331</v>
      </c>
      <c r="D314" s="353" t="s">
        <v>1424</v>
      </c>
      <c r="E314" s="353" t="s">
        <v>1425</v>
      </c>
      <c r="F314" s="356"/>
      <c r="G314" s="356"/>
      <c r="H314" s="356"/>
      <c r="I314" s="356"/>
      <c r="J314" s="356">
        <v>2</v>
      </c>
      <c r="K314" s="356">
        <v>1144</v>
      </c>
      <c r="L314" s="356"/>
      <c r="M314" s="356">
        <v>572</v>
      </c>
      <c r="N314" s="356"/>
      <c r="O314" s="356"/>
      <c r="P314" s="395"/>
      <c r="Q314" s="357"/>
    </row>
    <row r="315" spans="1:17" ht="14.4" customHeight="1" x14ac:dyDescent="0.3">
      <c r="A315" s="352" t="s">
        <v>1527</v>
      </c>
      <c r="B315" s="353" t="s">
        <v>1330</v>
      </c>
      <c r="C315" s="353" t="s">
        <v>1331</v>
      </c>
      <c r="D315" s="353" t="s">
        <v>1426</v>
      </c>
      <c r="E315" s="353" t="s">
        <v>1427</v>
      </c>
      <c r="F315" s="356"/>
      <c r="G315" s="356"/>
      <c r="H315" s="356"/>
      <c r="I315" s="356"/>
      <c r="J315" s="356">
        <v>8</v>
      </c>
      <c r="K315" s="356">
        <v>3192</v>
      </c>
      <c r="L315" s="356"/>
      <c r="M315" s="356">
        <v>399</v>
      </c>
      <c r="N315" s="356"/>
      <c r="O315" s="356"/>
      <c r="P315" s="395"/>
      <c r="Q315" s="357"/>
    </row>
    <row r="316" spans="1:17" ht="14.4" customHeight="1" x14ac:dyDescent="0.3">
      <c r="A316" s="352" t="s">
        <v>1527</v>
      </c>
      <c r="B316" s="353" t="s">
        <v>1330</v>
      </c>
      <c r="C316" s="353" t="s">
        <v>1331</v>
      </c>
      <c r="D316" s="353" t="s">
        <v>1434</v>
      </c>
      <c r="E316" s="353" t="s">
        <v>1435</v>
      </c>
      <c r="F316" s="356"/>
      <c r="G316" s="356"/>
      <c r="H316" s="356"/>
      <c r="I316" s="356"/>
      <c r="J316" s="356">
        <v>1</v>
      </c>
      <c r="K316" s="356">
        <v>310</v>
      </c>
      <c r="L316" s="356"/>
      <c r="M316" s="356">
        <v>310</v>
      </c>
      <c r="N316" s="356">
        <v>1</v>
      </c>
      <c r="O316" s="356">
        <v>310</v>
      </c>
      <c r="P316" s="395"/>
      <c r="Q316" s="357">
        <v>310</v>
      </c>
    </row>
    <row r="317" spans="1:17" ht="14.4" customHeight="1" x14ac:dyDescent="0.3">
      <c r="A317" s="352" t="s">
        <v>1527</v>
      </c>
      <c r="B317" s="353" t="s">
        <v>1330</v>
      </c>
      <c r="C317" s="353" t="s">
        <v>1331</v>
      </c>
      <c r="D317" s="353" t="s">
        <v>1436</v>
      </c>
      <c r="E317" s="353" t="s">
        <v>1437</v>
      </c>
      <c r="F317" s="356"/>
      <c r="G317" s="356"/>
      <c r="H317" s="356"/>
      <c r="I317" s="356"/>
      <c r="J317" s="356">
        <v>2</v>
      </c>
      <c r="K317" s="356">
        <v>1614</v>
      </c>
      <c r="L317" s="356"/>
      <c r="M317" s="356">
        <v>807</v>
      </c>
      <c r="N317" s="356"/>
      <c r="O317" s="356"/>
      <c r="P317" s="395"/>
      <c r="Q317" s="357"/>
    </row>
    <row r="318" spans="1:17" ht="14.4" customHeight="1" x14ac:dyDescent="0.3">
      <c r="A318" s="352" t="s">
        <v>1527</v>
      </c>
      <c r="B318" s="353" t="s">
        <v>1330</v>
      </c>
      <c r="C318" s="353" t="s">
        <v>1331</v>
      </c>
      <c r="D318" s="353" t="s">
        <v>1438</v>
      </c>
      <c r="E318" s="353" t="s">
        <v>1439</v>
      </c>
      <c r="F318" s="356">
        <v>7</v>
      </c>
      <c r="G318" s="356">
        <v>1204</v>
      </c>
      <c r="H318" s="356">
        <v>1</v>
      </c>
      <c r="I318" s="356">
        <v>172</v>
      </c>
      <c r="J318" s="356">
        <v>20</v>
      </c>
      <c r="K318" s="356">
        <v>3440</v>
      </c>
      <c r="L318" s="356">
        <v>2.8571428571428572</v>
      </c>
      <c r="M318" s="356">
        <v>172</v>
      </c>
      <c r="N318" s="356">
        <v>23</v>
      </c>
      <c r="O318" s="356">
        <v>3956</v>
      </c>
      <c r="P318" s="395">
        <v>3.2857142857142856</v>
      </c>
      <c r="Q318" s="357">
        <v>172</v>
      </c>
    </row>
    <row r="319" spans="1:17" ht="14.4" customHeight="1" x14ac:dyDescent="0.3">
      <c r="A319" s="352" t="s">
        <v>1527</v>
      </c>
      <c r="B319" s="353" t="s">
        <v>1330</v>
      </c>
      <c r="C319" s="353" t="s">
        <v>1331</v>
      </c>
      <c r="D319" s="353" t="s">
        <v>1440</v>
      </c>
      <c r="E319" s="353" t="s">
        <v>1441</v>
      </c>
      <c r="F319" s="356">
        <v>1</v>
      </c>
      <c r="G319" s="356">
        <v>685</v>
      </c>
      <c r="H319" s="356">
        <v>1</v>
      </c>
      <c r="I319" s="356">
        <v>685</v>
      </c>
      <c r="J319" s="356">
        <v>2</v>
      </c>
      <c r="K319" s="356">
        <v>1370</v>
      </c>
      <c r="L319" s="356">
        <v>2</v>
      </c>
      <c r="M319" s="356">
        <v>685</v>
      </c>
      <c r="N319" s="356">
        <v>3</v>
      </c>
      <c r="O319" s="356">
        <v>2058</v>
      </c>
      <c r="P319" s="395">
        <v>3.0043795620437956</v>
      </c>
      <c r="Q319" s="357">
        <v>686</v>
      </c>
    </row>
    <row r="320" spans="1:17" ht="14.4" customHeight="1" x14ac:dyDescent="0.3">
      <c r="A320" s="352" t="s">
        <v>1527</v>
      </c>
      <c r="B320" s="353" t="s">
        <v>1330</v>
      </c>
      <c r="C320" s="353" t="s">
        <v>1331</v>
      </c>
      <c r="D320" s="353" t="s">
        <v>1442</v>
      </c>
      <c r="E320" s="353" t="s">
        <v>1443</v>
      </c>
      <c r="F320" s="356">
        <v>7</v>
      </c>
      <c r="G320" s="356">
        <v>1162</v>
      </c>
      <c r="H320" s="356">
        <v>1</v>
      </c>
      <c r="I320" s="356">
        <v>166</v>
      </c>
      <c r="J320" s="356">
        <v>20</v>
      </c>
      <c r="K320" s="356">
        <v>3320</v>
      </c>
      <c r="L320" s="356">
        <v>2.8571428571428572</v>
      </c>
      <c r="M320" s="356">
        <v>166</v>
      </c>
      <c r="N320" s="356">
        <v>23</v>
      </c>
      <c r="O320" s="356">
        <v>3818</v>
      </c>
      <c r="P320" s="395">
        <v>3.2857142857142856</v>
      </c>
      <c r="Q320" s="357">
        <v>166</v>
      </c>
    </row>
    <row r="321" spans="1:17" ht="14.4" customHeight="1" x14ac:dyDescent="0.3">
      <c r="A321" s="352" t="s">
        <v>1527</v>
      </c>
      <c r="B321" s="353" t="s">
        <v>1330</v>
      </c>
      <c r="C321" s="353" t="s">
        <v>1331</v>
      </c>
      <c r="D321" s="353" t="s">
        <v>1444</v>
      </c>
      <c r="E321" s="353" t="s">
        <v>1445</v>
      </c>
      <c r="F321" s="356"/>
      <c r="G321" s="356"/>
      <c r="H321" s="356"/>
      <c r="I321" s="356"/>
      <c r="J321" s="356">
        <v>2</v>
      </c>
      <c r="K321" s="356">
        <v>1614</v>
      </c>
      <c r="L321" s="356"/>
      <c r="M321" s="356">
        <v>807</v>
      </c>
      <c r="N321" s="356"/>
      <c r="O321" s="356"/>
      <c r="P321" s="395"/>
      <c r="Q321" s="357"/>
    </row>
    <row r="322" spans="1:17" ht="14.4" customHeight="1" x14ac:dyDescent="0.3">
      <c r="A322" s="352" t="s">
        <v>1527</v>
      </c>
      <c r="B322" s="353" t="s">
        <v>1330</v>
      </c>
      <c r="C322" s="353" t="s">
        <v>1331</v>
      </c>
      <c r="D322" s="353" t="s">
        <v>1446</v>
      </c>
      <c r="E322" s="353" t="s">
        <v>1447</v>
      </c>
      <c r="F322" s="356"/>
      <c r="G322" s="356"/>
      <c r="H322" s="356"/>
      <c r="I322" s="356"/>
      <c r="J322" s="356">
        <v>1</v>
      </c>
      <c r="K322" s="356">
        <v>144</v>
      </c>
      <c r="L322" s="356"/>
      <c r="M322" s="356">
        <v>144</v>
      </c>
      <c r="N322" s="356">
        <v>2</v>
      </c>
      <c r="O322" s="356">
        <v>290</v>
      </c>
      <c r="P322" s="395"/>
      <c r="Q322" s="357">
        <v>145</v>
      </c>
    </row>
    <row r="323" spans="1:17" ht="14.4" customHeight="1" x14ac:dyDescent="0.3">
      <c r="A323" s="352" t="s">
        <v>1527</v>
      </c>
      <c r="B323" s="353" t="s">
        <v>1330</v>
      </c>
      <c r="C323" s="353" t="s">
        <v>1331</v>
      </c>
      <c r="D323" s="353" t="s">
        <v>1448</v>
      </c>
      <c r="E323" s="353" t="s">
        <v>1449</v>
      </c>
      <c r="F323" s="356"/>
      <c r="G323" s="356"/>
      <c r="H323" s="356"/>
      <c r="I323" s="356"/>
      <c r="J323" s="356">
        <v>1</v>
      </c>
      <c r="K323" s="356">
        <v>188</v>
      </c>
      <c r="L323" s="356"/>
      <c r="M323" s="356">
        <v>188</v>
      </c>
      <c r="N323" s="356"/>
      <c r="O323" s="356"/>
      <c r="P323" s="395"/>
      <c r="Q323" s="357"/>
    </row>
    <row r="324" spans="1:17" ht="14.4" customHeight="1" x14ac:dyDescent="0.3">
      <c r="A324" s="352" t="s">
        <v>1527</v>
      </c>
      <c r="B324" s="353" t="s">
        <v>1330</v>
      </c>
      <c r="C324" s="353" t="s">
        <v>1331</v>
      </c>
      <c r="D324" s="353" t="s">
        <v>1452</v>
      </c>
      <c r="E324" s="353" t="s">
        <v>1453</v>
      </c>
      <c r="F324" s="356">
        <v>1</v>
      </c>
      <c r="G324" s="356">
        <v>544</v>
      </c>
      <c r="H324" s="356">
        <v>1</v>
      </c>
      <c r="I324" s="356">
        <v>544</v>
      </c>
      <c r="J324" s="356">
        <v>3</v>
      </c>
      <c r="K324" s="356">
        <v>1632</v>
      </c>
      <c r="L324" s="356">
        <v>3</v>
      </c>
      <c r="M324" s="356">
        <v>544</v>
      </c>
      <c r="N324" s="356">
        <v>4</v>
      </c>
      <c r="O324" s="356">
        <v>2180</v>
      </c>
      <c r="P324" s="395">
        <v>4.007352941176471</v>
      </c>
      <c r="Q324" s="357">
        <v>545</v>
      </c>
    </row>
    <row r="325" spans="1:17" ht="14.4" customHeight="1" x14ac:dyDescent="0.3">
      <c r="A325" s="352" t="s">
        <v>1527</v>
      </c>
      <c r="B325" s="353" t="s">
        <v>1330</v>
      </c>
      <c r="C325" s="353" t="s">
        <v>1331</v>
      </c>
      <c r="D325" s="353" t="s">
        <v>1454</v>
      </c>
      <c r="E325" s="353" t="s">
        <v>1455</v>
      </c>
      <c r="F325" s="356">
        <v>4</v>
      </c>
      <c r="G325" s="356">
        <v>1144</v>
      </c>
      <c r="H325" s="356">
        <v>1</v>
      </c>
      <c r="I325" s="356">
        <v>286</v>
      </c>
      <c r="J325" s="356">
        <v>1</v>
      </c>
      <c r="K325" s="356">
        <v>286</v>
      </c>
      <c r="L325" s="356">
        <v>0.25</v>
      </c>
      <c r="M325" s="356">
        <v>286</v>
      </c>
      <c r="N325" s="356">
        <v>1</v>
      </c>
      <c r="O325" s="356">
        <v>287</v>
      </c>
      <c r="P325" s="395">
        <v>0.25087412587412589</v>
      </c>
      <c r="Q325" s="357">
        <v>287</v>
      </c>
    </row>
    <row r="326" spans="1:17" ht="14.4" customHeight="1" x14ac:dyDescent="0.3">
      <c r="A326" s="352" t="s">
        <v>1527</v>
      </c>
      <c r="B326" s="353" t="s">
        <v>1330</v>
      </c>
      <c r="C326" s="353" t="s">
        <v>1331</v>
      </c>
      <c r="D326" s="353" t="s">
        <v>1456</v>
      </c>
      <c r="E326" s="353" t="s">
        <v>1457</v>
      </c>
      <c r="F326" s="356">
        <v>4</v>
      </c>
      <c r="G326" s="356">
        <v>1672</v>
      </c>
      <c r="H326" s="356">
        <v>1</v>
      </c>
      <c r="I326" s="356">
        <v>418</v>
      </c>
      <c r="J326" s="356">
        <v>1</v>
      </c>
      <c r="K326" s="356">
        <v>418</v>
      </c>
      <c r="L326" s="356">
        <v>0.25</v>
      </c>
      <c r="M326" s="356">
        <v>418</v>
      </c>
      <c r="N326" s="356">
        <v>1</v>
      </c>
      <c r="O326" s="356">
        <v>419</v>
      </c>
      <c r="P326" s="395">
        <v>0.25059808612440193</v>
      </c>
      <c r="Q326" s="357">
        <v>419</v>
      </c>
    </row>
    <row r="327" spans="1:17" ht="14.4" customHeight="1" x14ac:dyDescent="0.3">
      <c r="A327" s="352" t="s">
        <v>1527</v>
      </c>
      <c r="B327" s="353" t="s">
        <v>1330</v>
      </c>
      <c r="C327" s="353" t="s">
        <v>1331</v>
      </c>
      <c r="D327" s="353" t="s">
        <v>1462</v>
      </c>
      <c r="E327" s="353" t="s">
        <v>1463</v>
      </c>
      <c r="F327" s="356">
        <v>6</v>
      </c>
      <c r="G327" s="356">
        <v>624</v>
      </c>
      <c r="H327" s="356">
        <v>1</v>
      </c>
      <c r="I327" s="356">
        <v>104</v>
      </c>
      <c r="J327" s="356">
        <v>5</v>
      </c>
      <c r="K327" s="356">
        <v>520</v>
      </c>
      <c r="L327" s="356">
        <v>0.83333333333333337</v>
      </c>
      <c r="M327" s="356">
        <v>104</v>
      </c>
      <c r="N327" s="356"/>
      <c r="O327" s="356"/>
      <c r="P327" s="395"/>
      <c r="Q327" s="357"/>
    </row>
    <row r="328" spans="1:17" ht="14.4" customHeight="1" x14ac:dyDescent="0.3">
      <c r="A328" s="352" t="s">
        <v>1527</v>
      </c>
      <c r="B328" s="353" t="s">
        <v>1330</v>
      </c>
      <c r="C328" s="353" t="s">
        <v>1331</v>
      </c>
      <c r="D328" s="353" t="s">
        <v>1466</v>
      </c>
      <c r="E328" s="353" t="s">
        <v>1467</v>
      </c>
      <c r="F328" s="356"/>
      <c r="G328" s="356"/>
      <c r="H328" s="356"/>
      <c r="I328" s="356"/>
      <c r="J328" s="356">
        <v>2</v>
      </c>
      <c r="K328" s="356">
        <v>1614</v>
      </c>
      <c r="L328" s="356"/>
      <c r="M328" s="356">
        <v>807</v>
      </c>
      <c r="N328" s="356"/>
      <c r="O328" s="356"/>
      <c r="P328" s="395"/>
      <c r="Q328" s="357"/>
    </row>
    <row r="329" spans="1:17" ht="14.4" customHeight="1" x14ac:dyDescent="0.3">
      <c r="A329" s="352" t="s">
        <v>1527</v>
      </c>
      <c r="B329" s="353" t="s">
        <v>1330</v>
      </c>
      <c r="C329" s="353" t="s">
        <v>1331</v>
      </c>
      <c r="D329" s="353" t="s">
        <v>1470</v>
      </c>
      <c r="E329" s="353" t="s">
        <v>1471</v>
      </c>
      <c r="F329" s="356"/>
      <c r="G329" s="356"/>
      <c r="H329" s="356"/>
      <c r="I329" s="356"/>
      <c r="J329" s="356">
        <v>3</v>
      </c>
      <c r="K329" s="356">
        <v>4929</v>
      </c>
      <c r="L329" s="356"/>
      <c r="M329" s="356">
        <v>1643</v>
      </c>
      <c r="N329" s="356">
        <v>6</v>
      </c>
      <c r="O329" s="356">
        <v>9900</v>
      </c>
      <c r="P329" s="395"/>
      <c r="Q329" s="357">
        <v>1650</v>
      </c>
    </row>
    <row r="330" spans="1:17" ht="14.4" customHeight="1" x14ac:dyDescent="0.3">
      <c r="A330" s="352" t="s">
        <v>1527</v>
      </c>
      <c r="B330" s="353" t="s">
        <v>1330</v>
      </c>
      <c r="C330" s="353" t="s">
        <v>1331</v>
      </c>
      <c r="D330" s="353" t="s">
        <v>1472</v>
      </c>
      <c r="E330" s="353" t="s">
        <v>1473</v>
      </c>
      <c r="F330" s="356"/>
      <c r="G330" s="356"/>
      <c r="H330" s="356"/>
      <c r="I330" s="356"/>
      <c r="J330" s="356">
        <v>2</v>
      </c>
      <c r="K330" s="356">
        <v>3226</v>
      </c>
      <c r="L330" s="356"/>
      <c r="M330" s="356">
        <v>1613</v>
      </c>
      <c r="N330" s="356">
        <v>5</v>
      </c>
      <c r="O330" s="356">
        <v>8100</v>
      </c>
      <c r="P330" s="395"/>
      <c r="Q330" s="357">
        <v>1620</v>
      </c>
    </row>
    <row r="331" spans="1:17" ht="14.4" customHeight="1" x14ac:dyDescent="0.3">
      <c r="A331" s="352" t="s">
        <v>1527</v>
      </c>
      <c r="B331" s="353" t="s">
        <v>1330</v>
      </c>
      <c r="C331" s="353" t="s">
        <v>1331</v>
      </c>
      <c r="D331" s="353" t="s">
        <v>1480</v>
      </c>
      <c r="E331" s="353" t="s">
        <v>1481</v>
      </c>
      <c r="F331" s="356"/>
      <c r="G331" s="356"/>
      <c r="H331" s="356"/>
      <c r="I331" s="356"/>
      <c r="J331" s="356">
        <v>1</v>
      </c>
      <c r="K331" s="356">
        <v>315</v>
      </c>
      <c r="L331" s="356"/>
      <c r="M331" s="356">
        <v>315</v>
      </c>
      <c r="N331" s="356"/>
      <c r="O331" s="356"/>
      <c r="P331" s="395"/>
      <c r="Q331" s="357"/>
    </row>
    <row r="332" spans="1:17" ht="14.4" customHeight="1" x14ac:dyDescent="0.3">
      <c r="A332" s="352" t="s">
        <v>1527</v>
      </c>
      <c r="B332" s="353" t="s">
        <v>1330</v>
      </c>
      <c r="C332" s="353" t="s">
        <v>1331</v>
      </c>
      <c r="D332" s="353" t="s">
        <v>1489</v>
      </c>
      <c r="E332" s="353" t="s">
        <v>1471</v>
      </c>
      <c r="F332" s="356"/>
      <c r="G332" s="356"/>
      <c r="H332" s="356"/>
      <c r="I332" s="356"/>
      <c r="J332" s="356">
        <v>1</v>
      </c>
      <c r="K332" s="356">
        <v>1481</v>
      </c>
      <c r="L332" s="356"/>
      <c r="M332" s="356">
        <v>1481</v>
      </c>
      <c r="N332" s="356"/>
      <c r="O332" s="356"/>
      <c r="P332" s="395"/>
      <c r="Q332" s="357"/>
    </row>
    <row r="333" spans="1:17" ht="14.4" customHeight="1" x14ac:dyDescent="0.3">
      <c r="A333" s="352" t="s">
        <v>1527</v>
      </c>
      <c r="B333" s="353" t="s">
        <v>1330</v>
      </c>
      <c r="C333" s="353" t="s">
        <v>1331</v>
      </c>
      <c r="D333" s="353" t="s">
        <v>1520</v>
      </c>
      <c r="E333" s="353" t="s">
        <v>1521</v>
      </c>
      <c r="F333" s="356"/>
      <c r="G333" s="356"/>
      <c r="H333" s="356"/>
      <c r="I333" s="356"/>
      <c r="J333" s="356">
        <v>2</v>
      </c>
      <c r="K333" s="356">
        <v>3204</v>
      </c>
      <c r="L333" s="356"/>
      <c r="M333" s="356">
        <v>1602</v>
      </c>
      <c r="N333" s="356">
        <v>1</v>
      </c>
      <c r="O333" s="356">
        <v>1609</v>
      </c>
      <c r="P333" s="395"/>
      <c r="Q333" s="357">
        <v>1609</v>
      </c>
    </row>
    <row r="334" spans="1:17" ht="14.4" customHeight="1" x14ac:dyDescent="0.3">
      <c r="A334" s="352" t="s">
        <v>1528</v>
      </c>
      <c r="B334" s="353" t="s">
        <v>1330</v>
      </c>
      <c r="C334" s="353" t="s">
        <v>1331</v>
      </c>
      <c r="D334" s="353" t="s">
        <v>1334</v>
      </c>
      <c r="E334" s="353" t="s">
        <v>1335</v>
      </c>
      <c r="F334" s="356">
        <v>1</v>
      </c>
      <c r="G334" s="356">
        <v>1228</v>
      </c>
      <c r="H334" s="356">
        <v>1</v>
      </c>
      <c r="I334" s="356">
        <v>1228</v>
      </c>
      <c r="J334" s="356">
        <v>5</v>
      </c>
      <c r="K334" s="356">
        <v>6180</v>
      </c>
      <c r="L334" s="356">
        <v>5.0325732899022801</v>
      </c>
      <c r="M334" s="356">
        <v>1236</v>
      </c>
      <c r="N334" s="356"/>
      <c r="O334" s="356"/>
      <c r="P334" s="395"/>
      <c r="Q334" s="357"/>
    </row>
    <row r="335" spans="1:17" ht="14.4" customHeight="1" x14ac:dyDescent="0.3">
      <c r="A335" s="352" t="s">
        <v>1528</v>
      </c>
      <c r="B335" s="353" t="s">
        <v>1330</v>
      </c>
      <c r="C335" s="353" t="s">
        <v>1331</v>
      </c>
      <c r="D335" s="353" t="s">
        <v>1338</v>
      </c>
      <c r="E335" s="353" t="s">
        <v>1339</v>
      </c>
      <c r="F335" s="356">
        <v>3</v>
      </c>
      <c r="G335" s="356">
        <v>2994</v>
      </c>
      <c r="H335" s="356">
        <v>1</v>
      </c>
      <c r="I335" s="356">
        <v>998</v>
      </c>
      <c r="J335" s="356">
        <v>15</v>
      </c>
      <c r="K335" s="356">
        <v>15000</v>
      </c>
      <c r="L335" s="356">
        <v>5.0100200400801604</v>
      </c>
      <c r="M335" s="356">
        <v>1000</v>
      </c>
      <c r="N335" s="356"/>
      <c r="O335" s="356"/>
      <c r="P335" s="395"/>
      <c r="Q335" s="357"/>
    </row>
    <row r="336" spans="1:17" ht="14.4" customHeight="1" x14ac:dyDescent="0.3">
      <c r="A336" s="352" t="s">
        <v>1528</v>
      </c>
      <c r="B336" s="353" t="s">
        <v>1330</v>
      </c>
      <c r="C336" s="353" t="s">
        <v>1331</v>
      </c>
      <c r="D336" s="353" t="s">
        <v>1342</v>
      </c>
      <c r="E336" s="353" t="s">
        <v>1343</v>
      </c>
      <c r="F336" s="356">
        <v>3</v>
      </c>
      <c r="G336" s="356">
        <v>1257</v>
      </c>
      <c r="H336" s="356">
        <v>1</v>
      </c>
      <c r="I336" s="356">
        <v>419</v>
      </c>
      <c r="J336" s="356">
        <v>15</v>
      </c>
      <c r="K336" s="356">
        <v>6330</v>
      </c>
      <c r="L336" s="356">
        <v>5.035799522673031</v>
      </c>
      <c r="M336" s="356">
        <v>422</v>
      </c>
      <c r="N336" s="356"/>
      <c r="O336" s="356"/>
      <c r="P336" s="395"/>
      <c r="Q336" s="357"/>
    </row>
    <row r="337" spans="1:17" ht="14.4" customHeight="1" x14ac:dyDescent="0.3">
      <c r="A337" s="352" t="s">
        <v>1528</v>
      </c>
      <c r="B337" s="353" t="s">
        <v>1330</v>
      </c>
      <c r="C337" s="353" t="s">
        <v>1331</v>
      </c>
      <c r="D337" s="353" t="s">
        <v>1346</v>
      </c>
      <c r="E337" s="353" t="s">
        <v>1347</v>
      </c>
      <c r="F337" s="356">
        <v>1</v>
      </c>
      <c r="G337" s="356">
        <v>16</v>
      </c>
      <c r="H337" s="356">
        <v>1</v>
      </c>
      <c r="I337" s="356">
        <v>16</v>
      </c>
      <c r="J337" s="356"/>
      <c r="K337" s="356"/>
      <c r="L337" s="356"/>
      <c r="M337" s="356"/>
      <c r="N337" s="356">
        <v>1</v>
      </c>
      <c r="O337" s="356">
        <v>16</v>
      </c>
      <c r="P337" s="395">
        <v>1</v>
      </c>
      <c r="Q337" s="357">
        <v>16</v>
      </c>
    </row>
    <row r="338" spans="1:17" ht="14.4" customHeight="1" x14ac:dyDescent="0.3">
      <c r="A338" s="352" t="s">
        <v>1528</v>
      </c>
      <c r="B338" s="353" t="s">
        <v>1330</v>
      </c>
      <c r="C338" s="353" t="s">
        <v>1331</v>
      </c>
      <c r="D338" s="353" t="s">
        <v>1348</v>
      </c>
      <c r="E338" s="353" t="s">
        <v>1349</v>
      </c>
      <c r="F338" s="356"/>
      <c r="G338" s="356"/>
      <c r="H338" s="356"/>
      <c r="I338" s="356"/>
      <c r="J338" s="356"/>
      <c r="K338" s="356"/>
      <c r="L338" s="356"/>
      <c r="M338" s="356"/>
      <c r="N338" s="356">
        <v>4</v>
      </c>
      <c r="O338" s="356">
        <v>1392</v>
      </c>
      <c r="P338" s="395"/>
      <c r="Q338" s="357">
        <v>348</v>
      </c>
    </row>
    <row r="339" spans="1:17" ht="14.4" customHeight="1" x14ac:dyDescent="0.3">
      <c r="A339" s="352" t="s">
        <v>1528</v>
      </c>
      <c r="B339" s="353" t="s">
        <v>1330</v>
      </c>
      <c r="C339" s="353" t="s">
        <v>1331</v>
      </c>
      <c r="D339" s="353" t="s">
        <v>1350</v>
      </c>
      <c r="E339" s="353" t="s">
        <v>1351</v>
      </c>
      <c r="F339" s="356">
        <v>1</v>
      </c>
      <c r="G339" s="356">
        <v>23</v>
      </c>
      <c r="H339" s="356">
        <v>1</v>
      </c>
      <c r="I339" s="356">
        <v>23</v>
      </c>
      <c r="J339" s="356">
        <v>5</v>
      </c>
      <c r="K339" s="356">
        <v>115</v>
      </c>
      <c r="L339" s="356">
        <v>5</v>
      </c>
      <c r="M339" s="356">
        <v>23</v>
      </c>
      <c r="N339" s="356"/>
      <c r="O339" s="356"/>
      <c r="P339" s="395"/>
      <c r="Q339" s="357"/>
    </row>
    <row r="340" spans="1:17" ht="14.4" customHeight="1" x14ac:dyDescent="0.3">
      <c r="A340" s="352" t="s">
        <v>1528</v>
      </c>
      <c r="B340" s="353" t="s">
        <v>1330</v>
      </c>
      <c r="C340" s="353" t="s">
        <v>1331</v>
      </c>
      <c r="D340" s="353" t="s">
        <v>1352</v>
      </c>
      <c r="E340" s="353" t="s">
        <v>1353</v>
      </c>
      <c r="F340" s="356"/>
      <c r="G340" s="356"/>
      <c r="H340" s="356"/>
      <c r="I340" s="356"/>
      <c r="J340" s="356">
        <v>1</v>
      </c>
      <c r="K340" s="356">
        <v>166</v>
      </c>
      <c r="L340" s="356"/>
      <c r="M340" s="356">
        <v>166</v>
      </c>
      <c r="N340" s="356">
        <v>2</v>
      </c>
      <c r="O340" s="356">
        <v>332</v>
      </c>
      <c r="P340" s="395"/>
      <c r="Q340" s="357">
        <v>166</v>
      </c>
    </row>
    <row r="341" spans="1:17" ht="14.4" customHeight="1" x14ac:dyDescent="0.3">
      <c r="A341" s="352" t="s">
        <v>1528</v>
      </c>
      <c r="B341" s="353" t="s">
        <v>1330</v>
      </c>
      <c r="C341" s="353" t="s">
        <v>1331</v>
      </c>
      <c r="D341" s="353" t="s">
        <v>1356</v>
      </c>
      <c r="E341" s="353" t="s">
        <v>1357</v>
      </c>
      <c r="F341" s="356"/>
      <c r="G341" s="356"/>
      <c r="H341" s="356"/>
      <c r="I341" s="356"/>
      <c r="J341" s="356"/>
      <c r="K341" s="356"/>
      <c r="L341" s="356"/>
      <c r="M341" s="356"/>
      <c r="N341" s="356">
        <v>2</v>
      </c>
      <c r="O341" s="356">
        <v>344</v>
      </c>
      <c r="P341" s="395"/>
      <c r="Q341" s="357">
        <v>172</v>
      </c>
    </row>
    <row r="342" spans="1:17" ht="14.4" customHeight="1" x14ac:dyDescent="0.3">
      <c r="A342" s="352" t="s">
        <v>1528</v>
      </c>
      <c r="B342" s="353" t="s">
        <v>1330</v>
      </c>
      <c r="C342" s="353" t="s">
        <v>1331</v>
      </c>
      <c r="D342" s="353" t="s">
        <v>1360</v>
      </c>
      <c r="E342" s="353" t="s">
        <v>1361</v>
      </c>
      <c r="F342" s="356"/>
      <c r="G342" s="356"/>
      <c r="H342" s="356"/>
      <c r="I342" s="356"/>
      <c r="J342" s="356">
        <v>1</v>
      </c>
      <c r="K342" s="356">
        <v>349</v>
      </c>
      <c r="L342" s="356"/>
      <c r="M342" s="356">
        <v>349</v>
      </c>
      <c r="N342" s="356"/>
      <c r="O342" s="356"/>
      <c r="P342" s="395"/>
      <c r="Q342" s="357"/>
    </row>
    <row r="343" spans="1:17" ht="14.4" customHeight="1" x14ac:dyDescent="0.3">
      <c r="A343" s="352" t="s">
        <v>1528</v>
      </c>
      <c r="B343" s="353" t="s">
        <v>1330</v>
      </c>
      <c r="C343" s="353" t="s">
        <v>1331</v>
      </c>
      <c r="D343" s="353" t="s">
        <v>1362</v>
      </c>
      <c r="E343" s="353" t="s">
        <v>1363</v>
      </c>
      <c r="F343" s="356"/>
      <c r="G343" s="356"/>
      <c r="H343" s="356"/>
      <c r="I343" s="356"/>
      <c r="J343" s="356"/>
      <c r="K343" s="356"/>
      <c r="L343" s="356"/>
      <c r="M343" s="356"/>
      <c r="N343" s="356">
        <v>2</v>
      </c>
      <c r="O343" s="356">
        <v>338</v>
      </c>
      <c r="P343" s="395"/>
      <c r="Q343" s="357">
        <v>169</v>
      </c>
    </row>
    <row r="344" spans="1:17" ht="14.4" customHeight="1" x14ac:dyDescent="0.3">
      <c r="A344" s="352" t="s">
        <v>1528</v>
      </c>
      <c r="B344" s="353" t="s">
        <v>1330</v>
      </c>
      <c r="C344" s="353" t="s">
        <v>1331</v>
      </c>
      <c r="D344" s="353" t="s">
        <v>1366</v>
      </c>
      <c r="E344" s="353" t="s">
        <v>1367</v>
      </c>
      <c r="F344" s="356"/>
      <c r="G344" s="356"/>
      <c r="H344" s="356"/>
      <c r="I344" s="356"/>
      <c r="J344" s="356"/>
      <c r="K344" s="356"/>
      <c r="L344" s="356"/>
      <c r="M344" s="356"/>
      <c r="N344" s="356">
        <v>1</v>
      </c>
      <c r="O344" s="356">
        <v>852</v>
      </c>
      <c r="P344" s="395"/>
      <c r="Q344" s="357">
        <v>852</v>
      </c>
    </row>
    <row r="345" spans="1:17" ht="14.4" customHeight="1" x14ac:dyDescent="0.3">
      <c r="A345" s="352" t="s">
        <v>1528</v>
      </c>
      <c r="B345" s="353" t="s">
        <v>1330</v>
      </c>
      <c r="C345" s="353" t="s">
        <v>1331</v>
      </c>
      <c r="D345" s="353" t="s">
        <v>1368</v>
      </c>
      <c r="E345" s="353" t="s">
        <v>1369</v>
      </c>
      <c r="F345" s="356">
        <v>2</v>
      </c>
      <c r="G345" s="356">
        <v>9974</v>
      </c>
      <c r="H345" s="356">
        <v>1</v>
      </c>
      <c r="I345" s="356">
        <v>4987</v>
      </c>
      <c r="J345" s="356">
        <v>5</v>
      </c>
      <c r="K345" s="356">
        <v>24950</v>
      </c>
      <c r="L345" s="356">
        <v>2.5015039101664329</v>
      </c>
      <c r="M345" s="356">
        <v>4990</v>
      </c>
      <c r="N345" s="356">
        <v>1</v>
      </c>
      <c r="O345" s="356">
        <v>4993</v>
      </c>
      <c r="P345" s="395">
        <v>0.50060156406657308</v>
      </c>
      <c r="Q345" s="357">
        <v>4993</v>
      </c>
    </row>
    <row r="346" spans="1:17" ht="14.4" customHeight="1" x14ac:dyDescent="0.3">
      <c r="A346" s="352" t="s">
        <v>1528</v>
      </c>
      <c r="B346" s="353" t="s">
        <v>1330</v>
      </c>
      <c r="C346" s="353" t="s">
        <v>1331</v>
      </c>
      <c r="D346" s="353" t="s">
        <v>1372</v>
      </c>
      <c r="E346" s="353" t="s">
        <v>1373</v>
      </c>
      <c r="F346" s="356"/>
      <c r="G346" s="356"/>
      <c r="H346" s="356"/>
      <c r="I346" s="356"/>
      <c r="J346" s="356">
        <v>1</v>
      </c>
      <c r="K346" s="356">
        <v>185</v>
      </c>
      <c r="L346" s="356"/>
      <c r="M346" s="356">
        <v>185</v>
      </c>
      <c r="N346" s="356"/>
      <c r="O346" s="356"/>
      <c r="P346" s="395"/>
      <c r="Q346" s="357"/>
    </row>
    <row r="347" spans="1:17" ht="14.4" customHeight="1" x14ac:dyDescent="0.3">
      <c r="A347" s="352" t="s">
        <v>1528</v>
      </c>
      <c r="B347" s="353" t="s">
        <v>1330</v>
      </c>
      <c r="C347" s="353" t="s">
        <v>1331</v>
      </c>
      <c r="D347" s="353" t="s">
        <v>1374</v>
      </c>
      <c r="E347" s="353" t="s">
        <v>1375</v>
      </c>
      <c r="F347" s="356"/>
      <c r="G347" s="356"/>
      <c r="H347" s="356"/>
      <c r="I347" s="356"/>
      <c r="J347" s="356">
        <v>1</v>
      </c>
      <c r="K347" s="356">
        <v>188</v>
      </c>
      <c r="L347" s="356"/>
      <c r="M347" s="356">
        <v>188</v>
      </c>
      <c r="N347" s="356"/>
      <c r="O347" s="356"/>
      <c r="P347" s="395"/>
      <c r="Q347" s="357"/>
    </row>
    <row r="348" spans="1:17" ht="14.4" customHeight="1" x14ac:dyDescent="0.3">
      <c r="A348" s="352" t="s">
        <v>1528</v>
      </c>
      <c r="B348" s="353" t="s">
        <v>1330</v>
      </c>
      <c r="C348" s="353" t="s">
        <v>1331</v>
      </c>
      <c r="D348" s="353" t="s">
        <v>1376</v>
      </c>
      <c r="E348" s="353" t="s">
        <v>1377</v>
      </c>
      <c r="F348" s="356"/>
      <c r="G348" s="356"/>
      <c r="H348" s="356"/>
      <c r="I348" s="356"/>
      <c r="J348" s="356">
        <v>1</v>
      </c>
      <c r="K348" s="356">
        <v>293</v>
      </c>
      <c r="L348" s="356"/>
      <c r="M348" s="356">
        <v>293</v>
      </c>
      <c r="N348" s="356"/>
      <c r="O348" s="356"/>
      <c r="P348" s="395"/>
      <c r="Q348" s="357"/>
    </row>
    <row r="349" spans="1:17" ht="14.4" customHeight="1" x14ac:dyDescent="0.3">
      <c r="A349" s="352" t="s">
        <v>1528</v>
      </c>
      <c r="B349" s="353" t="s">
        <v>1330</v>
      </c>
      <c r="C349" s="353" t="s">
        <v>1331</v>
      </c>
      <c r="D349" s="353" t="s">
        <v>1378</v>
      </c>
      <c r="E349" s="353" t="s">
        <v>1379</v>
      </c>
      <c r="F349" s="356">
        <v>5</v>
      </c>
      <c r="G349" s="356">
        <v>4115</v>
      </c>
      <c r="H349" s="356">
        <v>1</v>
      </c>
      <c r="I349" s="356">
        <v>823</v>
      </c>
      <c r="J349" s="356"/>
      <c r="K349" s="356"/>
      <c r="L349" s="356"/>
      <c r="M349" s="356"/>
      <c r="N349" s="356">
        <v>2</v>
      </c>
      <c r="O349" s="356">
        <v>1652</v>
      </c>
      <c r="P349" s="395">
        <v>0.4014580801944107</v>
      </c>
      <c r="Q349" s="357">
        <v>826</v>
      </c>
    </row>
    <row r="350" spans="1:17" ht="14.4" customHeight="1" x14ac:dyDescent="0.3">
      <c r="A350" s="352" t="s">
        <v>1528</v>
      </c>
      <c r="B350" s="353" t="s">
        <v>1330</v>
      </c>
      <c r="C350" s="353" t="s">
        <v>1331</v>
      </c>
      <c r="D350" s="353" t="s">
        <v>1386</v>
      </c>
      <c r="E350" s="353" t="s">
        <v>1387</v>
      </c>
      <c r="F350" s="356">
        <v>1</v>
      </c>
      <c r="G350" s="356">
        <v>1014</v>
      </c>
      <c r="H350" s="356">
        <v>1</v>
      </c>
      <c r="I350" s="356">
        <v>1014</v>
      </c>
      <c r="J350" s="356"/>
      <c r="K350" s="356"/>
      <c r="L350" s="356"/>
      <c r="M350" s="356"/>
      <c r="N350" s="356"/>
      <c r="O350" s="356"/>
      <c r="P350" s="395"/>
      <c r="Q350" s="357"/>
    </row>
    <row r="351" spans="1:17" ht="14.4" customHeight="1" x14ac:dyDescent="0.3">
      <c r="A351" s="352" t="s">
        <v>1528</v>
      </c>
      <c r="B351" s="353" t="s">
        <v>1330</v>
      </c>
      <c r="C351" s="353" t="s">
        <v>1331</v>
      </c>
      <c r="D351" s="353" t="s">
        <v>1388</v>
      </c>
      <c r="E351" s="353" t="s">
        <v>1389</v>
      </c>
      <c r="F351" s="356"/>
      <c r="G351" s="356"/>
      <c r="H351" s="356"/>
      <c r="I351" s="356"/>
      <c r="J351" s="356"/>
      <c r="K351" s="356"/>
      <c r="L351" s="356"/>
      <c r="M351" s="356"/>
      <c r="N351" s="356">
        <v>1</v>
      </c>
      <c r="O351" s="356">
        <v>821</v>
      </c>
      <c r="P351" s="395"/>
      <c r="Q351" s="357">
        <v>821</v>
      </c>
    </row>
    <row r="352" spans="1:17" ht="14.4" customHeight="1" x14ac:dyDescent="0.3">
      <c r="A352" s="352" t="s">
        <v>1528</v>
      </c>
      <c r="B352" s="353" t="s">
        <v>1330</v>
      </c>
      <c r="C352" s="353" t="s">
        <v>1331</v>
      </c>
      <c r="D352" s="353" t="s">
        <v>1390</v>
      </c>
      <c r="E352" s="353" t="s">
        <v>1391</v>
      </c>
      <c r="F352" s="356"/>
      <c r="G352" s="356"/>
      <c r="H352" s="356"/>
      <c r="I352" s="356"/>
      <c r="J352" s="356">
        <v>1</v>
      </c>
      <c r="K352" s="356">
        <v>472</v>
      </c>
      <c r="L352" s="356"/>
      <c r="M352" s="356">
        <v>472</v>
      </c>
      <c r="N352" s="356">
        <v>2</v>
      </c>
      <c r="O352" s="356">
        <v>946</v>
      </c>
      <c r="P352" s="395"/>
      <c r="Q352" s="357">
        <v>473</v>
      </c>
    </row>
    <row r="353" spans="1:17" ht="14.4" customHeight="1" x14ac:dyDescent="0.3">
      <c r="A353" s="352" t="s">
        <v>1528</v>
      </c>
      <c r="B353" s="353" t="s">
        <v>1330</v>
      </c>
      <c r="C353" s="353" t="s">
        <v>1331</v>
      </c>
      <c r="D353" s="353" t="s">
        <v>1392</v>
      </c>
      <c r="E353" s="353" t="s">
        <v>1393</v>
      </c>
      <c r="F353" s="356"/>
      <c r="G353" s="356"/>
      <c r="H353" s="356"/>
      <c r="I353" s="356"/>
      <c r="J353" s="356">
        <v>2</v>
      </c>
      <c r="K353" s="356">
        <v>686</v>
      </c>
      <c r="L353" s="356"/>
      <c r="M353" s="356">
        <v>343</v>
      </c>
      <c r="N353" s="356">
        <v>4</v>
      </c>
      <c r="O353" s="356">
        <v>1376</v>
      </c>
      <c r="P353" s="395"/>
      <c r="Q353" s="357">
        <v>344</v>
      </c>
    </row>
    <row r="354" spans="1:17" ht="14.4" customHeight="1" x14ac:dyDescent="0.3">
      <c r="A354" s="352" t="s">
        <v>1528</v>
      </c>
      <c r="B354" s="353" t="s">
        <v>1330</v>
      </c>
      <c r="C354" s="353" t="s">
        <v>1331</v>
      </c>
      <c r="D354" s="353" t="s">
        <v>1396</v>
      </c>
      <c r="E354" s="353" t="s">
        <v>1397</v>
      </c>
      <c r="F354" s="356"/>
      <c r="G354" s="356"/>
      <c r="H354" s="356"/>
      <c r="I354" s="356"/>
      <c r="J354" s="356"/>
      <c r="K354" s="356"/>
      <c r="L354" s="356"/>
      <c r="M354" s="356"/>
      <c r="N354" s="356">
        <v>3</v>
      </c>
      <c r="O354" s="356">
        <v>1722</v>
      </c>
      <c r="P354" s="395"/>
      <c r="Q354" s="357">
        <v>574</v>
      </c>
    </row>
    <row r="355" spans="1:17" ht="14.4" customHeight="1" x14ac:dyDescent="0.3">
      <c r="A355" s="352" t="s">
        <v>1528</v>
      </c>
      <c r="B355" s="353" t="s">
        <v>1330</v>
      </c>
      <c r="C355" s="353" t="s">
        <v>1331</v>
      </c>
      <c r="D355" s="353" t="s">
        <v>1398</v>
      </c>
      <c r="E355" s="353" t="s">
        <v>1399</v>
      </c>
      <c r="F355" s="356"/>
      <c r="G355" s="356"/>
      <c r="H355" s="356"/>
      <c r="I355" s="356"/>
      <c r="J355" s="356">
        <v>1</v>
      </c>
      <c r="K355" s="356">
        <v>237</v>
      </c>
      <c r="L355" s="356"/>
      <c r="M355" s="356">
        <v>237</v>
      </c>
      <c r="N355" s="356"/>
      <c r="O355" s="356"/>
      <c r="P355" s="395"/>
      <c r="Q355" s="357"/>
    </row>
    <row r="356" spans="1:17" ht="14.4" customHeight="1" x14ac:dyDescent="0.3">
      <c r="A356" s="352" t="s">
        <v>1528</v>
      </c>
      <c r="B356" s="353" t="s">
        <v>1330</v>
      </c>
      <c r="C356" s="353" t="s">
        <v>1331</v>
      </c>
      <c r="D356" s="353" t="s">
        <v>1404</v>
      </c>
      <c r="E356" s="353" t="s">
        <v>1405</v>
      </c>
      <c r="F356" s="356"/>
      <c r="G356" s="356"/>
      <c r="H356" s="356"/>
      <c r="I356" s="356"/>
      <c r="J356" s="356">
        <v>1</v>
      </c>
      <c r="K356" s="356">
        <v>347</v>
      </c>
      <c r="L356" s="356"/>
      <c r="M356" s="356">
        <v>347</v>
      </c>
      <c r="N356" s="356"/>
      <c r="O356" s="356"/>
      <c r="P356" s="395"/>
      <c r="Q356" s="357"/>
    </row>
    <row r="357" spans="1:17" ht="14.4" customHeight="1" x14ac:dyDescent="0.3">
      <c r="A357" s="352" t="s">
        <v>1528</v>
      </c>
      <c r="B357" s="353" t="s">
        <v>1330</v>
      </c>
      <c r="C357" s="353" t="s">
        <v>1331</v>
      </c>
      <c r="D357" s="353" t="s">
        <v>1406</v>
      </c>
      <c r="E357" s="353" t="s">
        <v>1407</v>
      </c>
      <c r="F357" s="356"/>
      <c r="G357" s="356"/>
      <c r="H357" s="356"/>
      <c r="I357" s="356"/>
      <c r="J357" s="356"/>
      <c r="K357" s="356"/>
      <c r="L357" s="356"/>
      <c r="M357" s="356"/>
      <c r="N357" s="356">
        <v>1</v>
      </c>
      <c r="O357" s="356">
        <v>650</v>
      </c>
      <c r="P357" s="395"/>
      <c r="Q357" s="357">
        <v>650</v>
      </c>
    </row>
    <row r="358" spans="1:17" ht="14.4" customHeight="1" x14ac:dyDescent="0.3">
      <c r="A358" s="352" t="s">
        <v>1528</v>
      </c>
      <c r="B358" s="353" t="s">
        <v>1330</v>
      </c>
      <c r="C358" s="353" t="s">
        <v>1331</v>
      </c>
      <c r="D358" s="353" t="s">
        <v>1408</v>
      </c>
      <c r="E358" s="353" t="s">
        <v>1409</v>
      </c>
      <c r="F358" s="356">
        <v>1</v>
      </c>
      <c r="G358" s="356">
        <v>110</v>
      </c>
      <c r="H358" s="356">
        <v>1</v>
      </c>
      <c r="I358" s="356">
        <v>110</v>
      </c>
      <c r="J358" s="356">
        <v>1</v>
      </c>
      <c r="K358" s="356">
        <v>110</v>
      </c>
      <c r="L358" s="356">
        <v>1</v>
      </c>
      <c r="M358" s="356">
        <v>110</v>
      </c>
      <c r="N358" s="356">
        <v>1</v>
      </c>
      <c r="O358" s="356">
        <v>110</v>
      </c>
      <c r="P358" s="395">
        <v>1</v>
      </c>
      <c r="Q358" s="357">
        <v>110</v>
      </c>
    </row>
    <row r="359" spans="1:17" ht="14.4" customHeight="1" x14ac:dyDescent="0.3">
      <c r="A359" s="352" t="s">
        <v>1528</v>
      </c>
      <c r="B359" s="353" t="s">
        <v>1330</v>
      </c>
      <c r="C359" s="353" t="s">
        <v>1331</v>
      </c>
      <c r="D359" s="353" t="s">
        <v>1414</v>
      </c>
      <c r="E359" s="353" t="s">
        <v>1415</v>
      </c>
      <c r="F359" s="356"/>
      <c r="G359" s="356"/>
      <c r="H359" s="356"/>
      <c r="I359" s="356"/>
      <c r="J359" s="356"/>
      <c r="K359" s="356"/>
      <c r="L359" s="356"/>
      <c r="M359" s="356"/>
      <c r="N359" s="356">
        <v>1</v>
      </c>
      <c r="O359" s="356">
        <v>1395</v>
      </c>
      <c r="P359" s="395"/>
      <c r="Q359" s="357">
        <v>1395</v>
      </c>
    </row>
    <row r="360" spans="1:17" ht="14.4" customHeight="1" x14ac:dyDescent="0.3">
      <c r="A360" s="352" t="s">
        <v>1528</v>
      </c>
      <c r="B360" s="353" t="s">
        <v>1330</v>
      </c>
      <c r="C360" s="353" t="s">
        <v>1331</v>
      </c>
      <c r="D360" s="353" t="s">
        <v>1416</v>
      </c>
      <c r="E360" s="353" t="s">
        <v>1417</v>
      </c>
      <c r="F360" s="356"/>
      <c r="G360" s="356"/>
      <c r="H360" s="356"/>
      <c r="I360" s="356"/>
      <c r="J360" s="356">
        <v>1</v>
      </c>
      <c r="K360" s="356">
        <v>203</v>
      </c>
      <c r="L360" s="356"/>
      <c r="M360" s="356">
        <v>203</v>
      </c>
      <c r="N360" s="356">
        <v>2</v>
      </c>
      <c r="O360" s="356">
        <v>408</v>
      </c>
      <c r="P360" s="395"/>
      <c r="Q360" s="357">
        <v>204</v>
      </c>
    </row>
    <row r="361" spans="1:17" ht="14.4" customHeight="1" x14ac:dyDescent="0.3">
      <c r="A361" s="352" t="s">
        <v>1528</v>
      </c>
      <c r="B361" s="353" t="s">
        <v>1330</v>
      </c>
      <c r="C361" s="353" t="s">
        <v>1331</v>
      </c>
      <c r="D361" s="353" t="s">
        <v>1418</v>
      </c>
      <c r="E361" s="353" t="s">
        <v>1419</v>
      </c>
      <c r="F361" s="356"/>
      <c r="G361" s="356"/>
      <c r="H361" s="356"/>
      <c r="I361" s="356"/>
      <c r="J361" s="356"/>
      <c r="K361" s="356"/>
      <c r="L361" s="356"/>
      <c r="M361" s="356"/>
      <c r="N361" s="356">
        <v>3</v>
      </c>
      <c r="O361" s="356">
        <v>114</v>
      </c>
      <c r="P361" s="395"/>
      <c r="Q361" s="357">
        <v>38</v>
      </c>
    </row>
    <row r="362" spans="1:17" ht="14.4" customHeight="1" x14ac:dyDescent="0.3">
      <c r="A362" s="352" t="s">
        <v>1528</v>
      </c>
      <c r="B362" s="353" t="s">
        <v>1330</v>
      </c>
      <c r="C362" s="353" t="s">
        <v>1331</v>
      </c>
      <c r="D362" s="353" t="s">
        <v>1424</v>
      </c>
      <c r="E362" s="353" t="s">
        <v>1425</v>
      </c>
      <c r="F362" s="356"/>
      <c r="G362" s="356"/>
      <c r="H362" s="356"/>
      <c r="I362" s="356"/>
      <c r="J362" s="356">
        <v>2</v>
      </c>
      <c r="K362" s="356">
        <v>1144</v>
      </c>
      <c r="L362" s="356"/>
      <c r="M362" s="356">
        <v>572</v>
      </c>
      <c r="N362" s="356">
        <v>5</v>
      </c>
      <c r="O362" s="356">
        <v>2860</v>
      </c>
      <c r="P362" s="395"/>
      <c r="Q362" s="357">
        <v>572</v>
      </c>
    </row>
    <row r="363" spans="1:17" ht="14.4" customHeight="1" x14ac:dyDescent="0.3">
      <c r="A363" s="352" t="s">
        <v>1528</v>
      </c>
      <c r="B363" s="353" t="s">
        <v>1330</v>
      </c>
      <c r="C363" s="353" t="s">
        <v>1331</v>
      </c>
      <c r="D363" s="353" t="s">
        <v>1426</v>
      </c>
      <c r="E363" s="353" t="s">
        <v>1427</v>
      </c>
      <c r="F363" s="356"/>
      <c r="G363" s="356"/>
      <c r="H363" s="356"/>
      <c r="I363" s="356"/>
      <c r="J363" s="356">
        <v>8</v>
      </c>
      <c r="K363" s="356">
        <v>3192</v>
      </c>
      <c r="L363" s="356"/>
      <c r="M363" s="356">
        <v>399</v>
      </c>
      <c r="N363" s="356">
        <v>20</v>
      </c>
      <c r="O363" s="356">
        <v>7980</v>
      </c>
      <c r="P363" s="395"/>
      <c r="Q363" s="357">
        <v>399</v>
      </c>
    </row>
    <row r="364" spans="1:17" ht="14.4" customHeight="1" x14ac:dyDescent="0.3">
      <c r="A364" s="352" t="s">
        <v>1528</v>
      </c>
      <c r="B364" s="353" t="s">
        <v>1330</v>
      </c>
      <c r="C364" s="353" t="s">
        <v>1331</v>
      </c>
      <c r="D364" s="353" t="s">
        <v>1432</v>
      </c>
      <c r="E364" s="353" t="s">
        <v>1433</v>
      </c>
      <c r="F364" s="356"/>
      <c r="G364" s="356"/>
      <c r="H364" s="356"/>
      <c r="I364" s="356"/>
      <c r="J364" s="356"/>
      <c r="K364" s="356"/>
      <c r="L364" s="356"/>
      <c r="M364" s="356"/>
      <c r="N364" s="356">
        <v>1</v>
      </c>
      <c r="O364" s="356">
        <v>256</v>
      </c>
      <c r="P364" s="395"/>
      <c r="Q364" s="357">
        <v>256</v>
      </c>
    </row>
    <row r="365" spans="1:17" ht="14.4" customHeight="1" x14ac:dyDescent="0.3">
      <c r="A365" s="352" t="s">
        <v>1528</v>
      </c>
      <c r="B365" s="353" t="s">
        <v>1330</v>
      </c>
      <c r="C365" s="353" t="s">
        <v>1331</v>
      </c>
      <c r="D365" s="353" t="s">
        <v>1434</v>
      </c>
      <c r="E365" s="353" t="s">
        <v>1435</v>
      </c>
      <c r="F365" s="356"/>
      <c r="G365" s="356"/>
      <c r="H365" s="356"/>
      <c r="I365" s="356"/>
      <c r="J365" s="356"/>
      <c r="K365" s="356"/>
      <c r="L365" s="356"/>
      <c r="M365" s="356"/>
      <c r="N365" s="356">
        <v>1</v>
      </c>
      <c r="O365" s="356">
        <v>310</v>
      </c>
      <c r="P365" s="395"/>
      <c r="Q365" s="357">
        <v>310</v>
      </c>
    </row>
    <row r="366" spans="1:17" ht="14.4" customHeight="1" x14ac:dyDescent="0.3">
      <c r="A366" s="352" t="s">
        <v>1528</v>
      </c>
      <c r="B366" s="353" t="s">
        <v>1330</v>
      </c>
      <c r="C366" s="353" t="s">
        <v>1331</v>
      </c>
      <c r="D366" s="353" t="s">
        <v>1438</v>
      </c>
      <c r="E366" s="353" t="s">
        <v>1439</v>
      </c>
      <c r="F366" s="356"/>
      <c r="G366" s="356"/>
      <c r="H366" s="356"/>
      <c r="I366" s="356"/>
      <c r="J366" s="356"/>
      <c r="K366" s="356"/>
      <c r="L366" s="356"/>
      <c r="M366" s="356"/>
      <c r="N366" s="356">
        <v>3</v>
      </c>
      <c r="O366" s="356">
        <v>516</v>
      </c>
      <c r="P366" s="395"/>
      <c r="Q366" s="357">
        <v>172</v>
      </c>
    </row>
    <row r="367" spans="1:17" ht="14.4" customHeight="1" x14ac:dyDescent="0.3">
      <c r="A367" s="352" t="s">
        <v>1528</v>
      </c>
      <c r="B367" s="353" t="s">
        <v>1330</v>
      </c>
      <c r="C367" s="353" t="s">
        <v>1331</v>
      </c>
      <c r="D367" s="353" t="s">
        <v>1440</v>
      </c>
      <c r="E367" s="353" t="s">
        <v>1441</v>
      </c>
      <c r="F367" s="356"/>
      <c r="G367" s="356"/>
      <c r="H367" s="356"/>
      <c r="I367" s="356"/>
      <c r="J367" s="356"/>
      <c r="K367" s="356"/>
      <c r="L367" s="356"/>
      <c r="M367" s="356"/>
      <c r="N367" s="356">
        <v>2</v>
      </c>
      <c r="O367" s="356">
        <v>1372</v>
      </c>
      <c r="P367" s="395"/>
      <c r="Q367" s="357">
        <v>686</v>
      </c>
    </row>
    <row r="368" spans="1:17" ht="14.4" customHeight="1" x14ac:dyDescent="0.3">
      <c r="A368" s="352" t="s">
        <v>1528</v>
      </c>
      <c r="B368" s="353" t="s">
        <v>1330</v>
      </c>
      <c r="C368" s="353" t="s">
        <v>1331</v>
      </c>
      <c r="D368" s="353" t="s">
        <v>1442</v>
      </c>
      <c r="E368" s="353" t="s">
        <v>1443</v>
      </c>
      <c r="F368" s="356"/>
      <c r="G368" s="356"/>
      <c r="H368" s="356"/>
      <c r="I368" s="356"/>
      <c r="J368" s="356"/>
      <c r="K368" s="356"/>
      <c r="L368" s="356"/>
      <c r="M368" s="356"/>
      <c r="N368" s="356">
        <v>3</v>
      </c>
      <c r="O368" s="356">
        <v>498</v>
      </c>
      <c r="P368" s="395"/>
      <c r="Q368" s="357">
        <v>166</v>
      </c>
    </row>
    <row r="369" spans="1:17" ht="14.4" customHeight="1" x14ac:dyDescent="0.3">
      <c r="A369" s="352" t="s">
        <v>1528</v>
      </c>
      <c r="B369" s="353" t="s">
        <v>1330</v>
      </c>
      <c r="C369" s="353" t="s">
        <v>1331</v>
      </c>
      <c r="D369" s="353" t="s">
        <v>1450</v>
      </c>
      <c r="E369" s="353" t="s">
        <v>1451</v>
      </c>
      <c r="F369" s="356"/>
      <c r="G369" s="356"/>
      <c r="H369" s="356"/>
      <c r="I369" s="356"/>
      <c r="J369" s="356"/>
      <c r="K369" s="356"/>
      <c r="L369" s="356"/>
      <c r="M369" s="356"/>
      <c r="N369" s="356">
        <v>1</v>
      </c>
      <c r="O369" s="356">
        <v>650</v>
      </c>
      <c r="P369" s="395"/>
      <c r="Q369" s="357">
        <v>650</v>
      </c>
    </row>
    <row r="370" spans="1:17" ht="14.4" customHeight="1" x14ac:dyDescent="0.3">
      <c r="A370" s="352" t="s">
        <v>1528</v>
      </c>
      <c r="B370" s="353" t="s">
        <v>1330</v>
      </c>
      <c r="C370" s="353" t="s">
        <v>1331</v>
      </c>
      <c r="D370" s="353" t="s">
        <v>1452</v>
      </c>
      <c r="E370" s="353" t="s">
        <v>1453</v>
      </c>
      <c r="F370" s="356"/>
      <c r="G370" s="356"/>
      <c r="H370" s="356"/>
      <c r="I370" s="356"/>
      <c r="J370" s="356">
        <v>3</v>
      </c>
      <c r="K370" s="356">
        <v>1632</v>
      </c>
      <c r="L370" s="356"/>
      <c r="M370" s="356">
        <v>544</v>
      </c>
      <c r="N370" s="356">
        <v>3</v>
      </c>
      <c r="O370" s="356">
        <v>1635</v>
      </c>
      <c r="P370" s="395"/>
      <c r="Q370" s="357">
        <v>545</v>
      </c>
    </row>
    <row r="371" spans="1:17" ht="14.4" customHeight="1" x14ac:dyDescent="0.3">
      <c r="A371" s="352" t="s">
        <v>1528</v>
      </c>
      <c r="B371" s="353" t="s">
        <v>1330</v>
      </c>
      <c r="C371" s="353" t="s">
        <v>1331</v>
      </c>
      <c r="D371" s="353" t="s">
        <v>1460</v>
      </c>
      <c r="E371" s="353" t="s">
        <v>1461</v>
      </c>
      <c r="F371" s="356"/>
      <c r="G371" s="356"/>
      <c r="H371" s="356"/>
      <c r="I371" s="356"/>
      <c r="J371" s="356"/>
      <c r="K371" s="356"/>
      <c r="L371" s="356"/>
      <c r="M371" s="356"/>
      <c r="N371" s="356">
        <v>1</v>
      </c>
      <c r="O371" s="356">
        <v>650</v>
      </c>
      <c r="P371" s="395"/>
      <c r="Q371" s="357">
        <v>650</v>
      </c>
    </row>
    <row r="372" spans="1:17" ht="14.4" customHeight="1" x14ac:dyDescent="0.3">
      <c r="A372" s="352" t="s">
        <v>1528</v>
      </c>
      <c r="B372" s="353" t="s">
        <v>1330</v>
      </c>
      <c r="C372" s="353" t="s">
        <v>1331</v>
      </c>
      <c r="D372" s="353" t="s">
        <v>1464</v>
      </c>
      <c r="E372" s="353" t="s">
        <v>1465</v>
      </c>
      <c r="F372" s="356"/>
      <c r="G372" s="356"/>
      <c r="H372" s="356"/>
      <c r="I372" s="356"/>
      <c r="J372" s="356"/>
      <c r="K372" s="356"/>
      <c r="L372" s="356"/>
      <c r="M372" s="356"/>
      <c r="N372" s="356">
        <v>1</v>
      </c>
      <c r="O372" s="356">
        <v>650</v>
      </c>
      <c r="P372" s="395"/>
      <c r="Q372" s="357">
        <v>650</v>
      </c>
    </row>
    <row r="373" spans="1:17" ht="14.4" customHeight="1" x14ac:dyDescent="0.3">
      <c r="A373" s="352" t="s">
        <v>1529</v>
      </c>
      <c r="B373" s="353" t="s">
        <v>1330</v>
      </c>
      <c r="C373" s="353" t="s">
        <v>1331</v>
      </c>
      <c r="D373" s="353" t="s">
        <v>1334</v>
      </c>
      <c r="E373" s="353" t="s">
        <v>1335</v>
      </c>
      <c r="F373" s="356">
        <v>3</v>
      </c>
      <c r="G373" s="356">
        <v>3684</v>
      </c>
      <c r="H373" s="356">
        <v>1</v>
      </c>
      <c r="I373" s="356">
        <v>1228</v>
      </c>
      <c r="J373" s="356">
        <v>10</v>
      </c>
      <c r="K373" s="356">
        <v>12360</v>
      </c>
      <c r="L373" s="356">
        <v>3.3550488599348536</v>
      </c>
      <c r="M373" s="356">
        <v>1236</v>
      </c>
      <c r="N373" s="356"/>
      <c r="O373" s="356"/>
      <c r="P373" s="395"/>
      <c r="Q373" s="357"/>
    </row>
    <row r="374" spans="1:17" ht="14.4" customHeight="1" x14ac:dyDescent="0.3">
      <c r="A374" s="352" t="s">
        <v>1529</v>
      </c>
      <c r="B374" s="353" t="s">
        <v>1330</v>
      </c>
      <c r="C374" s="353" t="s">
        <v>1331</v>
      </c>
      <c r="D374" s="353" t="s">
        <v>1338</v>
      </c>
      <c r="E374" s="353" t="s">
        <v>1339</v>
      </c>
      <c r="F374" s="356">
        <v>9</v>
      </c>
      <c r="G374" s="356">
        <v>8982</v>
      </c>
      <c r="H374" s="356">
        <v>1</v>
      </c>
      <c r="I374" s="356">
        <v>998</v>
      </c>
      <c r="J374" s="356">
        <v>30</v>
      </c>
      <c r="K374" s="356">
        <v>30000</v>
      </c>
      <c r="L374" s="356">
        <v>3.3400133600534403</v>
      </c>
      <c r="M374" s="356">
        <v>1000</v>
      </c>
      <c r="N374" s="356"/>
      <c r="O374" s="356"/>
      <c r="P374" s="395"/>
      <c r="Q374" s="357"/>
    </row>
    <row r="375" spans="1:17" ht="14.4" customHeight="1" x14ac:dyDescent="0.3">
      <c r="A375" s="352" t="s">
        <v>1529</v>
      </c>
      <c r="B375" s="353" t="s">
        <v>1330</v>
      </c>
      <c r="C375" s="353" t="s">
        <v>1331</v>
      </c>
      <c r="D375" s="353" t="s">
        <v>1342</v>
      </c>
      <c r="E375" s="353" t="s">
        <v>1343</v>
      </c>
      <c r="F375" s="356">
        <v>9</v>
      </c>
      <c r="G375" s="356">
        <v>3771</v>
      </c>
      <c r="H375" s="356">
        <v>1</v>
      </c>
      <c r="I375" s="356">
        <v>419</v>
      </c>
      <c r="J375" s="356">
        <v>30</v>
      </c>
      <c r="K375" s="356">
        <v>12660</v>
      </c>
      <c r="L375" s="356">
        <v>3.3571996817820207</v>
      </c>
      <c r="M375" s="356">
        <v>422</v>
      </c>
      <c r="N375" s="356"/>
      <c r="O375" s="356"/>
      <c r="P375" s="395"/>
      <c r="Q375" s="357"/>
    </row>
    <row r="376" spans="1:17" ht="14.4" customHeight="1" x14ac:dyDescent="0.3">
      <c r="A376" s="352" t="s">
        <v>1529</v>
      </c>
      <c r="B376" s="353" t="s">
        <v>1330</v>
      </c>
      <c r="C376" s="353" t="s">
        <v>1331</v>
      </c>
      <c r="D376" s="353" t="s">
        <v>1346</v>
      </c>
      <c r="E376" s="353" t="s">
        <v>1347</v>
      </c>
      <c r="F376" s="356"/>
      <c r="G376" s="356"/>
      <c r="H376" s="356"/>
      <c r="I376" s="356"/>
      <c r="J376" s="356"/>
      <c r="K376" s="356"/>
      <c r="L376" s="356"/>
      <c r="M376" s="356"/>
      <c r="N376" s="356">
        <v>1</v>
      </c>
      <c r="O376" s="356">
        <v>16</v>
      </c>
      <c r="P376" s="395"/>
      <c r="Q376" s="357">
        <v>16</v>
      </c>
    </row>
    <row r="377" spans="1:17" ht="14.4" customHeight="1" x14ac:dyDescent="0.3">
      <c r="A377" s="352" t="s">
        <v>1529</v>
      </c>
      <c r="B377" s="353" t="s">
        <v>1330</v>
      </c>
      <c r="C377" s="353" t="s">
        <v>1331</v>
      </c>
      <c r="D377" s="353" t="s">
        <v>1350</v>
      </c>
      <c r="E377" s="353" t="s">
        <v>1351</v>
      </c>
      <c r="F377" s="356">
        <v>3</v>
      </c>
      <c r="G377" s="356">
        <v>69</v>
      </c>
      <c r="H377" s="356">
        <v>1</v>
      </c>
      <c r="I377" s="356">
        <v>23</v>
      </c>
      <c r="J377" s="356">
        <v>10</v>
      </c>
      <c r="K377" s="356">
        <v>230</v>
      </c>
      <c r="L377" s="356">
        <v>3.3333333333333335</v>
      </c>
      <c r="M377" s="356">
        <v>23</v>
      </c>
      <c r="N377" s="356"/>
      <c r="O377" s="356"/>
      <c r="P377" s="395"/>
      <c r="Q377" s="357"/>
    </row>
    <row r="378" spans="1:17" ht="14.4" customHeight="1" x14ac:dyDescent="0.3">
      <c r="A378" s="352" t="s">
        <v>1529</v>
      </c>
      <c r="B378" s="353" t="s">
        <v>1330</v>
      </c>
      <c r="C378" s="353" t="s">
        <v>1331</v>
      </c>
      <c r="D378" s="353" t="s">
        <v>1362</v>
      </c>
      <c r="E378" s="353" t="s">
        <v>1363</v>
      </c>
      <c r="F378" s="356"/>
      <c r="G378" s="356"/>
      <c r="H378" s="356"/>
      <c r="I378" s="356"/>
      <c r="J378" s="356"/>
      <c r="K378" s="356"/>
      <c r="L378" s="356"/>
      <c r="M378" s="356"/>
      <c r="N378" s="356">
        <v>1</v>
      </c>
      <c r="O378" s="356">
        <v>169</v>
      </c>
      <c r="P378" s="395"/>
      <c r="Q378" s="357">
        <v>169</v>
      </c>
    </row>
    <row r="379" spans="1:17" ht="14.4" customHeight="1" x14ac:dyDescent="0.3">
      <c r="A379" s="352" t="s">
        <v>1529</v>
      </c>
      <c r="B379" s="353" t="s">
        <v>1330</v>
      </c>
      <c r="C379" s="353" t="s">
        <v>1331</v>
      </c>
      <c r="D379" s="353" t="s">
        <v>1368</v>
      </c>
      <c r="E379" s="353" t="s">
        <v>1369</v>
      </c>
      <c r="F379" s="356">
        <v>3</v>
      </c>
      <c r="G379" s="356">
        <v>14961</v>
      </c>
      <c r="H379" s="356">
        <v>1</v>
      </c>
      <c r="I379" s="356">
        <v>4987</v>
      </c>
      <c r="J379" s="356">
        <v>2</v>
      </c>
      <c r="K379" s="356">
        <v>9980</v>
      </c>
      <c r="L379" s="356">
        <v>0.66706770937771542</v>
      </c>
      <c r="M379" s="356">
        <v>4990</v>
      </c>
      <c r="N379" s="356"/>
      <c r="O379" s="356"/>
      <c r="P379" s="395"/>
      <c r="Q379" s="357"/>
    </row>
    <row r="380" spans="1:17" ht="14.4" customHeight="1" x14ac:dyDescent="0.3">
      <c r="A380" s="352" t="s">
        <v>1529</v>
      </c>
      <c r="B380" s="353" t="s">
        <v>1330</v>
      </c>
      <c r="C380" s="353" t="s">
        <v>1331</v>
      </c>
      <c r="D380" s="353" t="s">
        <v>1386</v>
      </c>
      <c r="E380" s="353" t="s">
        <v>1387</v>
      </c>
      <c r="F380" s="356">
        <v>2</v>
      </c>
      <c r="G380" s="356">
        <v>2028</v>
      </c>
      <c r="H380" s="356">
        <v>1</v>
      </c>
      <c r="I380" s="356">
        <v>1014</v>
      </c>
      <c r="J380" s="356">
        <v>9</v>
      </c>
      <c r="K380" s="356">
        <v>9135</v>
      </c>
      <c r="L380" s="356">
        <v>4.5044378698224854</v>
      </c>
      <c r="M380" s="356">
        <v>1015</v>
      </c>
      <c r="N380" s="356">
        <v>2</v>
      </c>
      <c r="O380" s="356">
        <v>2032</v>
      </c>
      <c r="P380" s="395">
        <v>1.0019723865877712</v>
      </c>
      <c r="Q380" s="357">
        <v>1016</v>
      </c>
    </row>
    <row r="381" spans="1:17" ht="14.4" customHeight="1" x14ac:dyDescent="0.3">
      <c r="A381" s="352" t="s">
        <v>1529</v>
      </c>
      <c r="B381" s="353" t="s">
        <v>1330</v>
      </c>
      <c r="C381" s="353" t="s">
        <v>1331</v>
      </c>
      <c r="D381" s="353" t="s">
        <v>1396</v>
      </c>
      <c r="E381" s="353" t="s">
        <v>1397</v>
      </c>
      <c r="F381" s="356"/>
      <c r="G381" s="356"/>
      <c r="H381" s="356"/>
      <c r="I381" s="356"/>
      <c r="J381" s="356">
        <v>3</v>
      </c>
      <c r="K381" s="356">
        <v>1722</v>
      </c>
      <c r="L381" s="356"/>
      <c r="M381" s="356">
        <v>574</v>
      </c>
      <c r="N381" s="356"/>
      <c r="O381" s="356"/>
      <c r="P381" s="395"/>
      <c r="Q381" s="357"/>
    </row>
    <row r="382" spans="1:17" ht="14.4" customHeight="1" x14ac:dyDescent="0.3">
      <c r="A382" s="352" t="s">
        <v>1529</v>
      </c>
      <c r="B382" s="353" t="s">
        <v>1330</v>
      </c>
      <c r="C382" s="353" t="s">
        <v>1331</v>
      </c>
      <c r="D382" s="353" t="s">
        <v>1404</v>
      </c>
      <c r="E382" s="353" t="s">
        <v>1405</v>
      </c>
      <c r="F382" s="356"/>
      <c r="G382" s="356"/>
      <c r="H382" s="356"/>
      <c r="I382" s="356"/>
      <c r="J382" s="356">
        <v>1</v>
      </c>
      <c r="K382" s="356">
        <v>347</v>
      </c>
      <c r="L382" s="356"/>
      <c r="M382" s="356">
        <v>347</v>
      </c>
      <c r="N382" s="356">
        <v>1</v>
      </c>
      <c r="O382" s="356">
        <v>347</v>
      </c>
      <c r="P382" s="395"/>
      <c r="Q382" s="357">
        <v>347</v>
      </c>
    </row>
    <row r="383" spans="1:17" ht="14.4" customHeight="1" x14ac:dyDescent="0.3">
      <c r="A383" s="352" t="s">
        <v>1529</v>
      </c>
      <c r="B383" s="353" t="s">
        <v>1330</v>
      </c>
      <c r="C383" s="353" t="s">
        <v>1331</v>
      </c>
      <c r="D383" s="353" t="s">
        <v>1406</v>
      </c>
      <c r="E383" s="353" t="s">
        <v>1407</v>
      </c>
      <c r="F383" s="356">
        <v>6</v>
      </c>
      <c r="G383" s="356">
        <v>3894</v>
      </c>
      <c r="H383" s="356">
        <v>1</v>
      </c>
      <c r="I383" s="356">
        <v>649</v>
      </c>
      <c r="J383" s="356">
        <v>2</v>
      </c>
      <c r="K383" s="356">
        <v>1298</v>
      </c>
      <c r="L383" s="356">
        <v>0.33333333333333331</v>
      </c>
      <c r="M383" s="356">
        <v>649</v>
      </c>
      <c r="N383" s="356">
        <v>4</v>
      </c>
      <c r="O383" s="356">
        <v>2600</v>
      </c>
      <c r="P383" s="395">
        <v>0.66769388803287111</v>
      </c>
      <c r="Q383" s="357">
        <v>650</v>
      </c>
    </row>
    <row r="384" spans="1:17" ht="14.4" customHeight="1" x14ac:dyDescent="0.3">
      <c r="A384" s="352" t="s">
        <v>1529</v>
      </c>
      <c r="B384" s="353" t="s">
        <v>1330</v>
      </c>
      <c r="C384" s="353" t="s">
        <v>1331</v>
      </c>
      <c r="D384" s="353" t="s">
        <v>1414</v>
      </c>
      <c r="E384" s="353" t="s">
        <v>1415</v>
      </c>
      <c r="F384" s="356"/>
      <c r="G384" s="356"/>
      <c r="H384" s="356"/>
      <c r="I384" s="356"/>
      <c r="J384" s="356">
        <v>2</v>
      </c>
      <c r="K384" s="356">
        <v>2788</v>
      </c>
      <c r="L384" s="356"/>
      <c r="M384" s="356">
        <v>1394</v>
      </c>
      <c r="N384" s="356">
        <v>4</v>
      </c>
      <c r="O384" s="356">
        <v>5580</v>
      </c>
      <c r="P384" s="395"/>
      <c r="Q384" s="357">
        <v>1395</v>
      </c>
    </row>
    <row r="385" spans="1:17" ht="14.4" customHeight="1" x14ac:dyDescent="0.3">
      <c r="A385" s="352" t="s">
        <v>1529</v>
      </c>
      <c r="B385" s="353" t="s">
        <v>1330</v>
      </c>
      <c r="C385" s="353" t="s">
        <v>1331</v>
      </c>
      <c r="D385" s="353" t="s">
        <v>1434</v>
      </c>
      <c r="E385" s="353" t="s">
        <v>1435</v>
      </c>
      <c r="F385" s="356"/>
      <c r="G385" s="356"/>
      <c r="H385" s="356"/>
      <c r="I385" s="356"/>
      <c r="J385" s="356">
        <v>2</v>
      </c>
      <c r="K385" s="356">
        <v>620</v>
      </c>
      <c r="L385" s="356"/>
      <c r="M385" s="356">
        <v>310</v>
      </c>
      <c r="N385" s="356">
        <v>4</v>
      </c>
      <c r="O385" s="356">
        <v>1240</v>
      </c>
      <c r="P385" s="395"/>
      <c r="Q385" s="357">
        <v>310</v>
      </c>
    </row>
    <row r="386" spans="1:17" ht="14.4" customHeight="1" x14ac:dyDescent="0.3">
      <c r="A386" s="352" t="s">
        <v>1529</v>
      </c>
      <c r="B386" s="353" t="s">
        <v>1330</v>
      </c>
      <c r="C386" s="353" t="s">
        <v>1331</v>
      </c>
      <c r="D386" s="353" t="s">
        <v>1440</v>
      </c>
      <c r="E386" s="353" t="s">
        <v>1441</v>
      </c>
      <c r="F386" s="356"/>
      <c r="G386" s="356"/>
      <c r="H386" s="356"/>
      <c r="I386" s="356"/>
      <c r="J386" s="356">
        <v>2</v>
      </c>
      <c r="K386" s="356">
        <v>1370</v>
      </c>
      <c r="L386" s="356"/>
      <c r="M386" s="356">
        <v>685</v>
      </c>
      <c r="N386" s="356">
        <v>4</v>
      </c>
      <c r="O386" s="356">
        <v>2744</v>
      </c>
      <c r="P386" s="395"/>
      <c r="Q386" s="357">
        <v>686</v>
      </c>
    </row>
    <row r="387" spans="1:17" ht="14.4" customHeight="1" x14ac:dyDescent="0.3">
      <c r="A387" s="352" t="s">
        <v>1529</v>
      </c>
      <c r="B387" s="353" t="s">
        <v>1330</v>
      </c>
      <c r="C387" s="353" t="s">
        <v>1331</v>
      </c>
      <c r="D387" s="353" t="s">
        <v>1448</v>
      </c>
      <c r="E387" s="353" t="s">
        <v>1449</v>
      </c>
      <c r="F387" s="356">
        <v>1</v>
      </c>
      <c r="G387" s="356">
        <v>188</v>
      </c>
      <c r="H387" s="356">
        <v>1</v>
      </c>
      <c r="I387" s="356">
        <v>188</v>
      </c>
      <c r="J387" s="356">
        <v>1</v>
      </c>
      <c r="K387" s="356">
        <v>188</v>
      </c>
      <c r="L387" s="356">
        <v>1</v>
      </c>
      <c r="M387" s="356">
        <v>188</v>
      </c>
      <c r="N387" s="356"/>
      <c r="O387" s="356"/>
      <c r="P387" s="395"/>
      <c r="Q387" s="357"/>
    </row>
    <row r="388" spans="1:17" ht="14.4" customHeight="1" x14ac:dyDescent="0.3">
      <c r="A388" s="352" t="s">
        <v>1529</v>
      </c>
      <c r="B388" s="353" t="s">
        <v>1330</v>
      </c>
      <c r="C388" s="353" t="s">
        <v>1331</v>
      </c>
      <c r="D388" s="353" t="s">
        <v>1450</v>
      </c>
      <c r="E388" s="353" t="s">
        <v>1451</v>
      </c>
      <c r="F388" s="356"/>
      <c r="G388" s="356"/>
      <c r="H388" s="356"/>
      <c r="I388" s="356"/>
      <c r="J388" s="356">
        <v>2</v>
      </c>
      <c r="K388" s="356">
        <v>1298</v>
      </c>
      <c r="L388" s="356"/>
      <c r="M388" s="356">
        <v>649</v>
      </c>
      <c r="N388" s="356">
        <v>4</v>
      </c>
      <c r="O388" s="356">
        <v>2600</v>
      </c>
      <c r="P388" s="395"/>
      <c r="Q388" s="357">
        <v>650</v>
      </c>
    </row>
    <row r="389" spans="1:17" ht="14.4" customHeight="1" x14ac:dyDescent="0.3">
      <c r="A389" s="352" t="s">
        <v>1529</v>
      </c>
      <c r="B389" s="353" t="s">
        <v>1330</v>
      </c>
      <c r="C389" s="353" t="s">
        <v>1331</v>
      </c>
      <c r="D389" s="353" t="s">
        <v>1452</v>
      </c>
      <c r="E389" s="353" t="s">
        <v>1453</v>
      </c>
      <c r="F389" s="356"/>
      <c r="G389" s="356"/>
      <c r="H389" s="356"/>
      <c r="I389" s="356"/>
      <c r="J389" s="356"/>
      <c r="K389" s="356"/>
      <c r="L389" s="356"/>
      <c r="M389" s="356"/>
      <c r="N389" s="356">
        <v>1</v>
      </c>
      <c r="O389" s="356">
        <v>545</v>
      </c>
      <c r="P389" s="395"/>
      <c r="Q389" s="357">
        <v>545</v>
      </c>
    </row>
    <row r="390" spans="1:17" ht="14.4" customHeight="1" x14ac:dyDescent="0.3">
      <c r="A390" s="352" t="s">
        <v>1529</v>
      </c>
      <c r="B390" s="353" t="s">
        <v>1330</v>
      </c>
      <c r="C390" s="353" t="s">
        <v>1331</v>
      </c>
      <c r="D390" s="353" t="s">
        <v>1460</v>
      </c>
      <c r="E390" s="353" t="s">
        <v>1461</v>
      </c>
      <c r="F390" s="356">
        <v>6</v>
      </c>
      <c r="G390" s="356">
        <v>3894</v>
      </c>
      <c r="H390" s="356">
        <v>1</v>
      </c>
      <c r="I390" s="356">
        <v>649</v>
      </c>
      <c r="J390" s="356">
        <v>2</v>
      </c>
      <c r="K390" s="356">
        <v>1298</v>
      </c>
      <c r="L390" s="356">
        <v>0.33333333333333331</v>
      </c>
      <c r="M390" s="356">
        <v>649</v>
      </c>
      <c r="N390" s="356">
        <v>4</v>
      </c>
      <c r="O390" s="356">
        <v>2600</v>
      </c>
      <c r="P390" s="395">
        <v>0.66769388803287111</v>
      </c>
      <c r="Q390" s="357">
        <v>650</v>
      </c>
    </row>
    <row r="391" spans="1:17" ht="14.4" customHeight="1" x14ac:dyDescent="0.3">
      <c r="A391" s="352" t="s">
        <v>1529</v>
      </c>
      <c r="B391" s="353" t="s">
        <v>1330</v>
      </c>
      <c r="C391" s="353" t="s">
        <v>1331</v>
      </c>
      <c r="D391" s="353" t="s">
        <v>1464</v>
      </c>
      <c r="E391" s="353" t="s">
        <v>1465</v>
      </c>
      <c r="F391" s="356"/>
      <c r="G391" s="356"/>
      <c r="H391" s="356"/>
      <c r="I391" s="356"/>
      <c r="J391" s="356">
        <v>2</v>
      </c>
      <c r="K391" s="356">
        <v>1298</v>
      </c>
      <c r="L391" s="356"/>
      <c r="M391" s="356">
        <v>649</v>
      </c>
      <c r="N391" s="356">
        <v>4</v>
      </c>
      <c r="O391" s="356">
        <v>2600</v>
      </c>
      <c r="P391" s="395"/>
      <c r="Q391" s="357">
        <v>650</v>
      </c>
    </row>
    <row r="392" spans="1:17" ht="14.4" customHeight="1" x14ac:dyDescent="0.3">
      <c r="A392" s="352" t="s">
        <v>1530</v>
      </c>
      <c r="B392" s="353" t="s">
        <v>1330</v>
      </c>
      <c r="C392" s="353" t="s">
        <v>1331</v>
      </c>
      <c r="D392" s="353" t="s">
        <v>1334</v>
      </c>
      <c r="E392" s="353" t="s">
        <v>1335</v>
      </c>
      <c r="F392" s="356">
        <v>12</v>
      </c>
      <c r="G392" s="356">
        <v>14736</v>
      </c>
      <c r="H392" s="356">
        <v>1</v>
      </c>
      <c r="I392" s="356">
        <v>1228</v>
      </c>
      <c r="J392" s="356">
        <v>8</v>
      </c>
      <c r="K392" s="356">
        <v>9888</v>
      </c>
      <c r="L392" s="356">
        <v>0.67100977198697065</v>
      </c>
      <c r="M392" s="356">
        <v>1236</v>
      </c>
      <c r="N392" s="356">
        <v>8</v>
      </c>
      <c r="O392" s="356">
        <v>9960</v>
      </c>
      <c r="P392" s="395">
        <v>0.67589576547231267</v>
      </c>
      <c r="Q392" s="357">
        <v>1245</v>
      </c>
    </row>
    <row r="393" spans="1:17" ht="14.4" customHeight="1" x14ac:dyDescent="0.3">
      <c r="A393" s="352" t="s">
        <v>1530</v>
      </c>
      <c r="B393" s="353" t="s">
        <v>1330</v>
      </c>
      <c r="C393" s="353" t="s">
        <v>1331</v>
      </c>
      <c r="D393" s="353" t="s">
        <v>1336</v>
      </c>
      <c r="E393" s="353" t="s">
        <v>1337</v>
      </c>
      <c r="F393" s="356">
        <v>52</v>
      </c>
      <c r="G393" s="356">
        <v>25584</v>
      </c>
      <c r="H393" s="356">
        <v>1</v>
      </c>
      <c r="I393" s="356">
        <v>492</v>
      </c>
      <c r="J393" s="356">
        <v>36</v>
      </c>
      <c r="K393" s="356">
        <v>17784</v>
      </c>
      <c r="L393" s="356">
        <v>0.69512195121951215</v>
      </c>
      <c r="M393" s="356">
        <v>494</v>
      </c>
      <c r="N393" s="356">
        <v>40</v>
      </c>
      <c r="O393" s="356">
        <v>19880</v>
      </c>
      <c r="P393" s="395">
        <v>0.77704815509693559</v>
      </c>
      <c r="Q393" s="357">
        <v>497</v>
      </c>
    </row>
    <row r="394" spans="1:17" ht="14.4" customHeight="1" x14ac:dyDescent="0.3">
      <c r="A394" s="352" t="s">
        <v>1530</v>
      </c>
      <c r="B394" s="353" t="s">
        <v>1330</v>
      </c>
      <c r="C394" s="353" t="s">
        <v>1331</v>
      </c>
      <c r="D394" s="353" t="s">
        <v>1338</v>
      </c>
      <c r="E394" s="353" t="s">
        <v>1339</v>
      </c>
      <c r="F394" s="356">
        <v>126</v>
      </c>
      <c r="G394" s="356">
        <v>125748</v>
      </c>
      <c r="H394" s="356">
        <v>1</v>
      </c>
      <c r="I394" s="356">
        <v>998</v>
      </c>
      <c r="J394" s="356">
        <v>188</v>
      </c>
      <c r="K394" s="356">
        <v>188000</v>
      </c>
      <c r="L394" s="356">
        <v>1.4950535992620162</v>
      </c>
      <c r="M394" s="356">
        <v>1000</v>
      </c>
      <c r="N394" s="356">
        <v>123</v>
      </c>
      <c r="O394" s="356">
        <v>123246</v>
      </c>
      <c r="P394" s="395">
        <v>0.98010306326939589</v>
      </c>
      <c r="Q394" s="357">
        <v>1002</v>
      </c>
    </row>
    <row r="395" spans="1:17" ht="14.4" customHeight="1" x14ac:dyDescent="0.3">
      <c r="A395" s="352" t="s">
        <v>1530</v>
      </c>
      <c r="B395" s="353" t="s">
        <v>1330</v>
      </c>
      <c r="C395" s="353" t="s">
        <v>1331</v>
      </c>
      <c r="D395" s="353" t="s">
        <v>1340</v>
      </c>
      <c r="E395" s="353" t="s">
        <v>1341</v>
      </c>
      <c r="F395" s="356"/>
      <c r="G395" s="356"/>
      <c r="H395" s="356"/>
      <c r="I395" s="356"/>
      <c r="J395" s="356"/>
      <c r="K395" s="356"/>
      <c r="L395" s="356"/>
      <c r="M395" s="356"/>
      <c r="N395" s="356">
        <v>3</v>
      </c>
      <c r="O395" s="356">
        <v>6699</v>
      </c>
      <c r="P395" s="395"/>
      <c r="Q395" s="357">
        <v>2233</v>
      </c>
    </row>
    <row r="396" spans="1:17" ht="14.4" customHeight="1" x14ac:dyDescent="0.3">
      <c r="A396" s="352" t="s">
        <v>1530</v>
      </c>
      <c r="B396" s="353" t="s">
        <v>1330</v>
      </c>
      <c r="C396" s="353" t="s">
        <v>1331</v>
      </c>
      <c r="D396" s="353" t="s">
        <v>1342</v>
      </c>
      <c r="E396" s="353" t="s">
        <v>1343</v>
      </c>
      <c r="F396" s="356">
        <v>126</v>
      </c>
      <c r="G396" s="356">
        <v>52794</v>
      </c>
      <c r="H396" s="356">
        <v>1</v>
      </c>
      <c r="I396" s="356">
        <v>419</v>
      </c>
      <c r="J396" s="356">
        <v>188</v>
      </c>
      <c r="K396" s="356">
        <v>79336</v>
      </c>
      <c r="L396" s="356">
        <v>1.5027465242262379</v>
      </c>
      <c r="M396" s="356">
        <v>422</v>
      </c>
      <c r="N396" s="356">
        <v>123</v>
      </c>
      <c r="O396" s="356">
        <v>52152</v>
      </c>
      <c r="P396" s="395">
        <v>0.98783952721900214</v>
      </c>
      <c r="Q396" s="357">
        <v>424</v>
      </c>
    </row>
    <row r="397" spans="1:17" ht="14.4" customHeight="1" x14ac:dyDescent="0.3">
      <c r="A397" s="352" t="s">
        <v>1530</v>
      </c>
      <c r="B397" s="353" t="s">
        <v>1330</v>
      </c>
      <c r="C397" s="353" t="s">
        <v>1331</v>
      </c>
      <c r="D397" s="353" t="s">
        <v>1344</v>
      </c>
      <c r="E397" s="353" t="s">
        <v>1345</v>
      </c>
      <c r="F397" s="356">
        <v>8</v>
      </c>
      <c r="G397" s="356">
        <v>1728</v>
      </c>
      <c r="H397" s="356">
        <v>1</v>
      </c>
      <c r="I397" s="356">
        <v>216</v>
      </c>
      <c r="J397" s="356">
        <v>5</v>
      </c>
      <c r="K397" s="356">
        <v>1080</v>
      </c>
      <c r="L397" s="356">
        <v>0.625</v>
      </c>
      <c r="M397" s="356">
        <v>216</v>
      </c>
      <c r="N397" s="356">
        <v>5</v>
      </c>
      <c r="O397" s="356">
        <v>1085</v>
      </c>
      <c r="P397" s="395">
        <v>0.62789351851851849</v>
      </c>
      <c r="Q397" s="357">
        <v>217</v>
      </c>
    </row>
    <row r="398" spans="1:17" ht="14.4" customHeight="1" x14ac:dyDescent="0.3">
      <c r="A398" s="352" t="s">
        <v>1530</v>
      </c>
      <c r="B398" s="353" t="s">
        <v>1330</v>
      </c>
      <c r="C398" s="353" t="s">
        <v>1331</v>
      </c>
      <c r="D398" s="353" t="s">
        <v>1346</v>
      </c>
      <c r="E398" s="353" t="s">
        <v>1347</v>
      </c>
      <c r="F398" s="356">
        <v>24</v>
      </c>
      <c r="G398" s="356">
        <v>384</v>
      </c>
      <c r="H398" s="356">
        <v>1</v>
      </c>
      <c r="I398" s="356">
        <v>16</v>
      </c>
      <c r="J398" s="356">
        <v>20</v>
      </c>
      <c r="K398" s="356">
        <v>320</v>
      </c>
      <c r="L398" s="356">
        <v>0.83333333333333337</v>
      </c>
      <c r="M398" s="356">
        <v>16</v>
      </c>
      <c r="N398" s="356">
        <v>25</v>
      </c>
      <c r="O398" s="356">
        <v>400</v>
      </c>
      <c r="P398" s="395">
        <v>1.0416666666666667</v>
      </c>
      <c r="Q398" s="357">
        <v>16</v>
      </c>
    </row>
    <row r="399" spans="1:17" ht="14.4" customHeight="1" x14ac:dyDescent="0.3">
      <c r="A399" s="352" t="s">
        <v>1530</v>
      </c>
      <c r="B399" s="353" t="s">
        <v>1330</v>
      </c>
      <c r="C399" s="353" t="s">
        <v>1331</v>
      </c>
      <c r="D399" s="353" t="s">
        <v>1348</v>
      </c>
      <c r="E399" s="353" t="s">
        <v>1349</v>
      </c>
      <c r="F399" s="356">
        <v>318</v>
      </c>
      <c r="G399" s="356">
        <v>110346</v>
      </c>
      <c r="H399" s="356">
        <v>1</v>
      </c>
      <c r="I399" s="356">
        <v>347</v>
      </c>
      <c r="J399" s="356">
        <v>294</v>
      </c>
      <c r="K399" s="356">
        <v>102018</v>
      </c>
      <c r="L399" s="356">
        <v>0.92452830188679247</v>
      </c>
      <c r="M399" s="356">
        <v>347</v>
      </c>
      <c r="N399" s="356">
        <v>203</v>
      </c>
      <c r="O399" s="356">
        <v>70644</v>
      </c>
      <c r="P399" s="395">
        <v>0.64020444782774188</v>
      </c>
      <c r="Q399" s="357">
        <v>348</v>
      </c>
    </row>
    <row r="400" spans="1:17" ht="14.4" customHeight="1" x14ac:dyDescent="0.3">
      <c r="A400" s="352" t="s">
        <v>1530</v>
      </c>
      <c r="B400" s="353" t="s">
        <v>1330</v>
      </c>
      <c r="C400" s="353" t="s">
        <v>1331</v>
      </c>
      <c r="D400" s="353" t="s">
        <v>1350</v>
      </c>
      <c r="E400" s="353" t="s">
        <v>1351</v>
      </c>
      <c r="F400" s="356">
        <v>19</v>
      </c>
      <c r="G400" s="356">
        <v>437</v>
      </c>
      <c r="H400" s="356">
        <v>1</v>
      </c>
      <c r="I400" s="356">
        <v>23</v>
      </c>
      <c r="J400" s="356">
        <v>13</v>
      </c>
      <c r="K400" s="356">
        <v>299</v>
      </c>
      <c r="L400" s="356">
        <v>0.68421052631578949</v>
      </c>
      <c r="M400" s="356">
        <v>23</v>
      </c>
      <c r="N400" s="356">
        <v>11</v>
      </c>
      <c r="O400" s="356">
        <v>253</v>
      </c>
      <c r="P400" s="395">
        <v>0.57894736842105265</v>
      </c>
      <c r="Q400" s="357">
        <v>23</v>
      </c>
    </row>
    <row r="401" spans="1:17" ht="14.4" customHeight="1" x14ac:dyDescent="0.3">
      <c r="A401" s="352" t="s">
        <v>1530</v>
      </c>
      <c r="B401" s="353" t="s">
        <v>1330</v>
      </c>
      <c r="C401" s="353" t="s">
        <v>1331</v>
      </c>
      <c r="D401" s="353" t="s">
        <v>1352</v>
      </c>
      <c r="E401" s="353" t="s">
        <v>1353</v>
      </c>
      <c r="F401" s="356">
        <v>311</v>
      </c>
      <c r="G401" s="356">
        <v>51626</v>
      </c>
      <c r="H401" s="356">
        <v>1</v>
      </c>
      <c r="I401" s="356">
        <v>166</v>
      </c>
      <c r="J401" s="356">
        <v>346</v>
      </c>
      <c r="K401" s="356">
        <v>57436</v>
      </c>
      <c r="L401" s="356">
        <v>1.112540192926045</v>
      </c>
      <c r="M401" s="356">
        <v>166</v>
      </c>
      <c r="N401" s="356">
        <v>260</v>
      </c>
      <c r="O401" s="356">
        <v>43160</v>
      </c>
      <c r="P401" s="395">
        <v>0.83601286173633438</v>
      </c>
      <c r="Q401" s="357">
        <v>166</v>
      </c>
    </row>
    <row r="402" spans="1:17" ht="14.4" customHeight="1" x14ac:dyDescent="0.3">
      <c r="A402" s="352" t="s">
        <v>1530</v>
      </c>
      <c r="B402" s="353" t="s">
        <v>1330</v>
      </c>
      <c r="C402" s="353" t="s">
        <v>1331</v>
      </c>
      <c r="D402" s="353" t="s">
        <v>1354</v>
      </c>
      <c r="E402" s="353" t="s">
        <v>1355</v>
      </c>
      <c r="F402" s="356">
        <v>92</v>
      </c>
      <c r="G402" s="356">
        <v>29716</v>
      </c>
      <c r="H402" s="356">
        <v>1</v>
      </c>
      <c r="I402" s="356">
        <v>323</v>
      </c>
      <c r="J402" s="356">
        <v>130</v>
      </c>
      <c r="K402" s="356">
        <v>42120</v>
      </c>
      <c r="L402" s="356">
        <v>1.4174182258715844</v>
      </c>
      <c r="M402" s="356">
        <v>324</v>
      </c>
      <c r="N402" s="356">
        <v>66</v>
      </c>
      <c r="O402" s="356">
        <v>21384</v>
      </c>
      <c r="P402" s="395">
        <v>0.71961233005788128</v>
      </c>
      <c r="Q402" s="357">
        <v>324</v>
      </c>
    </row>
    <row r="403" spans="1:17" ht="14.4" customHeight="1" x14ac:dyDescent="0.3">
      <c r="A403" s="352" t="s">
        <v>1530</v>
      </c>
      <c r="B403" s="353" t="s">
        <v>1330</v>
      </c>
      <c r="C403" s="353" t="s">
        <v>1331</v>
      </c>
      <c r="D403" s="353" t="s">
        <v>1356</v>
      </c>
      <c r="E403" s="353" t="s">
        <v>1357</v>
      </c>
      <c r="F403" s="356">
        <v>164</v>
      </c>
      <c r="G403" s="356">
        <v>28208</v>
      </c>
      <c r="H403" s="356">
        <v>1</v>
      </c>
      <c r="I403" s="356">
        <v>172</v>
      </c>
      <c r="J403" s="356">
        <v>160</v>
      </c>
      <c r="K403" s="356">
        <v>27520</v>
      </c>
      <c r="L403" s="356">
        <v>0.97560975609756095</v>
      </c>
      <c r="M403" s="356">
        <v>172</v>
      </c>
      <c r="N403" s="356">
        <v>137</v>
      </c>
      <c r="O403" s="356">
        <v>23564</v>
      </c>
      <c r="P403" s="395">
        <v>0.83536585365853655</v>
      </c>
      <c r="Q403" s="357">
        <v>172</v>
      </c>
    </row>
    <row r="404" spans="1:17" ht="14.4" customHeight="1" x14ac:dyDescent="0.3">
      <c r="A404" s="352" t="s">
        <v>1530</v>
      </c>
      <c r="B404" s="353" t="s">
        <v>1330</v>
      </c>
      <c r="C404" s="353" t="s">
        <v>1331</v>
      </c>
      <c r="D404" s="353" t="s">
        <v>1358</v>
      </c>
      <c r="E404" s="353" t="s">
        <v>1359</v>
      </c>
      <c r="F404" s="356">
        <v>2</v>
      </c>
      <c r="G404" s="356">
        <v>294</v>
      </c>
      <c r="H404" s="356">
        <v>1</v>
      </c>
      <c r="I404" s="356">
        <v>147</v>
      </c>
      <c r="J404" s="356">
        <v>1</v>
      </c>
      <c r="K404" s="356">
        <v>147</v>
      </c>
      <c r="L404" s="356">
        <v>0.5</v>
      </c>
      <c r="M404" s="356">
        <v>147</v>
      </c>
      <c r="N404" s="356"/>
      <c r="O404" s="356"/>
      <c r="P404" s="395"/>
      <c r="Q404" s="357"/>
    </row>
    <row r="405" spans="1:17" ht="14.4" customHeight="1" x14ac:dyDescent="0.3">
      <c r="A405" s="352" t="s">
        <v>1530</v>
      </c>
      <c r="B405" s="353" t="s">
        <v>1330</v>
      </c>
      <c r="C405" s="353" t="s">
        <v>1331</v>
      </c>
      <c r="D405" s="353" t="s">
        <v>1360</v>
      </c>
      <c r="E405" s="353" t="s">
        <v>1361</v>
      </c>
      <c r="F405" s="356">
        <v>180</v>
      </c>
      <c r="G405" s="356">
        <v>62640</v>
      </c>
      <c r="H405" s="356">
        <v>1</v>
      </c>
      <c r="I405" s="356">
        <v>348</v>
      </c>
      <c r="J405" s="356">
        <v>229</v>
      </c>
      <c r="K405" s="356">
        <v>79921</v>
      </c>
      <c r="L405" s="356">
        <v>1.2758780332056194</v>
      </c>
      <c r="M405" s="356">
        <v>349</v>
      </c>
      <c r="N405" s="356">
        <v>151</v>
      </c>
      <c r="O405" s="356">
        <v>52699</v>
      </c>
      <c r="P405" s="395">
        <v>0.84129948914431674</v>
      </c>
      <c r="Q405" s="357">
        <v>349</v>
      </c>
    </row>
    <row r="406" spans="1:17" ht="14.4" customHeight="1" x14ac:dyDescent="0.3">
      <c r="A406" s="352" t="s">
        <v>1530</v>
      </c>
      <c r="B406" s="353" t="s">
        <v>1330</v>
      </c>
      <c r="C406" s="353" t="s">
        <v>1331</v>
      </c>
      <c r="D406" s="353" t="s">
        <v>1362</v>
      </c>
      <c r="E406" s="353" t="s">
        <v>1363</v>
      </c>
      <c r="F406" s="356">
        <v>242</v>
      </c>
      <c r="G406" s="356">
        <v>40898</v>
      </c>
      <c r="H406" s="356">
        <v>1</v>
      </c>
      <c r="I406" s="356">
        <v>169</v>
      </c>
      <c r="J406" s="356">
        <v>243</v>
      </c>
      <c r="K406" s="356">
        <v>41067</v>
      </c>
      <c r="L406" s="356">
        <v>1.0041322314049588</v>
      </c>
      <c r="M406" s="356">
        <v>169</v>
      </c>
      <c r="N406" s="356">
        <v>181</v>
      </c>
      <c r="O406" s="356">
        <v>30589</v>
      </c>
      <c r="P406" s="395">
        <v>0.74793388429752061</v>
      </c>
      <c r="Q406" s="357">
        <v>169</v>
      </c>
    </row>
    <row r="407" spans="1:17" ht="14.4" customHeight="1" x14ac:dyDescent="0.3">
      <c r="A407" s="352" t="s">
        <v>1530</v>
      </c>
      <c r="B407" s="353" t="s">
        <v>1330</v>
      </c>
      <c r="C407" s="353" t="s">
        <v>1331</v>
      </c>
      <c r="D407" s="353" t="s">
        <v>1364</v>
      </c>
      <c r="E407" s="353" t="s">
        <v>1365</v>
      </c>
      <c r="F407" s="356">
        <v>1</v>
      </c>
      <c r="G407" s="356">
        <v>1034</v>
      </c>
      <c r="H407" s="356">
        <v>1</v>
      </c>
      <c r="I407" s="356">
        <v>1034</v>
      </c>
      <c r="J407" s="356"/>
      <c r="K407" s="356"/>
      <c r="L407" s="356"/>
      <c r="M407" s="356"/>
      <c r="N407" s="356"/>
      <c r="O407" s="356"/>
      <c r="P407" s="395"/>
      <c r="Q407" s="357"/>
    </row>
    <row r="408" spans="1:17" ht="14.4" customHeight="1" x14ac:dyDescent="0.3">
      <c r="A408" s="352" t="s">
        <v>1530</v>
      </c>
      <c r="B408" s="353" t="s">
        <v>1330</v>
      </c>
      <c r="C408" s="353" t="s">
        <v>1331</v>
      </c>
      <c r="D408" s="353" t="s">
        <v>1366</v>
      </c>
      <c r="E408" s="353" t="s">
        <v>1367</v>
      </c>
      <c r="F408" s="356">
        <v>5</v>
      </c>
      <c r="G408" s="356">
        <v>4260</v>
      </c>
      <c r="H408" s="356">
        <v>1</v>
      </c>
      <c r="I408" s="356">
        <v>852</v>
      </c>
      <c r="J408" s="356">
        <v>3</v>
      </c>
      <c r="K408" s="356">
        <v>2556</v>
      </c>
      <c r="L408" s="356">
        <v>0.6</v>
      </c>
      <c r="M408" s="356">
        <v>852</v>
      </c>
      <c r="N408" s="356">
        <v>6</v>
      </c>
      <c r="O408" s="356">
        <v>5112</v>
      </c>
      <c r="P408" s="395">
        <v>1.2</v>
      </c>
      <c r="Q408" s="357">
        <v>852</v>
      </c>
    </row>
    <row r="409" spans="1:17" ht="14.4" customHeight="1" x14ac:dyDescent="0.3">
      <c r="A409" s="352" t="s">
        <v>1530</v>
      </c>
      <c r="B409" s="353" t="s">
        <v>1330</v>
      </c>
      <c r="C409" s="353" t="s">
        <v>1331</v>
      </c>
      <c r="D409" s="353" t="s">
        <v>1368</v>
      </c>
      <c r="E409" s="353" t="s">
        <v>1369</v>
      </c>
      <c r="F409" s="356">
        <v>9</v>
      </c>
      <c r="G409" s="356">
        <v>44883</v>
      </c>
      <c r="H409" s="356">
        <v>1</v>
      </c>
      <c r="I409" s="356">
        <v>4987</v>
      </c>
      <c r="J409" s="356">
        <v>5</v>
      </c>
      <c r="K409" s="356">
        <v>24950</v>
      </c>
      <c r="L409" s="356">
        <v>0.5558897578147628</v>
      </c>
      <c r="M409" s="356">
        <v>4990</v>
      </c>
      <c r="N409" s="356">
        <v>10</v>
      </c>
      <c r="O409" s="356">
        <v>49930</v>
      </c>
      <c r="P409" s="395">
        <v>1.1124479201479403</v>
      </c>
      <c r="Q409" s="357">
        <v>4993</v>
      </c>
    </row>
    <row r="410" spans="1:17" ht="14.4" customHeight="1" x14ac:dyDescent="0.3">
      <c r="A410" s="352" t="s">
        <v>1530</v>
      </c>
      <c r="B410" s="353" t="s">
        <v>1330</v>
      </c>
      <c r="C410" s="353" t="s">
        <v>1331</v>
      </c>
      <c r="D410" s="353" t="s">
        <v>1372</v>
      </c>
      <c r="E410" s="353" t="s">
        <v>1373</v>
      </c>
      <c r="F410" s="356">
        <v>17</v>
      </c>
      <c r="G410" s="356">
        <v>3145</v>
      </c>
      <c r="H410" s="356">
        <v>1</v>
      </c>
      <c r="I410" s="356">
        <v>185</v>
      </c>
      <c r="J410" s="356">
        <v>29</v>
      </c>
      <c r="K410" s="356">
        <v>5365</v>
      </c>
      <c r="L410" s="356">
        <v>1.7058823529411764</v>
      </c>
      <c r="M410" s="356">
        <v>185</v>
      </c>
      <c r="N410" s="356">
        <v>8</v>
      </c>
      <c r="O410" s="356">
        <v>1480</v>
      </c>
      <c r="P410" s="395">
        <v>0.47058823529411764</v>
      </c>
      <c r="Q410" s="357">
        <v>185</v>
      </c>
    </row>
    <row r="411" spans="1:17" ht="14.4" customHeight="1" x14ac:dyDescent="0.3">
      <c r="A411" s="352" t="s">
        <v>1530</v>
      </c>
      <c r="B411" s="353" t="s">
        <v>1330</v>
      </c>
      <c r="C411" s="353" t="s">
        <v>1331</v>
      </c>
      <c r="D411" s="353" t="s">
        <v>1374</v>
      </c>
      <c r="E411" s="353" t="s">
        <v>1375</v>
      </c>
      <c r="F411" s="356">
        <v>17</v>
      </c>
      <c r="G411" s="356">
        <v>3196</v>
      </c>
      <c r="H411" s="356">
        <v>1</v>
      </c>
      <c r="I411" s="356">
        <v>188</v>
      </c>
      <c r="J411" s="356">
        <v>29</v>
      </c>
      <c r="K411" s="356">
        <v>5452</v>
      </c>
      <c r="L411" s="356">
        <v>1.7058823529411764</v>
      </c>
      <c r="M411" s="356">
        <v>188</v>
      </c>
      <c r="N411" s="356">
        <v>8</v>
      </c>
      <c r="O411" s="356">
        <v>1504</v>
      </c>
      <c r="P411" s="395">
        <v>0.47058823529411764</v>
      </c>
      <c r="Q411" s="357">
        <v>188</v>
      </c>
    </row>
    <row r="412" spans="1:17" ht="14.4" customHeight="1" x14ac:dyDescent="0.3">
      <c r="A412" s="352" t="s">
        <v>1530</v>
      </c>
      <c r="B412" s="353" t="s">
        <v>1330</v>
      </c>
      <c r="C412" s="353" t="s">
        <v>1331</v>
      </c>
      <c r="D412" s="353" t="s">
        <v>1376</v>
      </c>
      <c r="E412" s="353" t="s">
        <v>1377</v>
      </c>
      <c r="F412" s="356">
        <v>161</v>
      </c>
      <c r="G412" s="356">
        <v>47012</v>
      </c>
      <c r="H412" s="356">
        <v>1</v>
      </c>
      <c r="I412" s="356">
        <v>292</v>
      </c>
      <c r="J412" s="356">
        <v>196</v>
      </c>
      <c r="K412" s="356">
        <v>57428</v>
      </c>
      <c r="L412" s="356">
        <v>1.2215604526503872</v>
      </c>
      <c r="M412" s="356">
        <v>293</v>
      </c>
      <c r="N412" s="356">
        <v>134</v>
      </c>
      <c r="O412" s="356">
        <v>39262</v>
      </c>
      <c r="P412" s="395">
        <v>0.83514847273036674</v>
      </c>
      <c r="Q412" s="357">
        <v>293</v>
      </c>
    </row>
    <row r="413" spans="1:17" ht="14.4" customHeight="1" x14ac:dyDescent="0.3">
      <c r="A413" s="352" t="s">
        <v>1530</v>
      </c>
      <c r="B413" s="353" t="s">
        <v>1330</v>
      </c>
      <c r="C413" s="353" t="s">
        <v>1331</v>
      </c>
      <c r="D413" s="353" t="s">
        <v>1378</v>
      </c>
      <c r="E413" s="353" t="s">
        <v>1379</v>
      </c>
      <c r="F413" s="356">
        <v>7</v>
      </c>
      <c r="G413" s="356">
        <v>5761</v>
      </c>
      <c r="H413" s="356">
        <v>1</v>
      </c>
      <c r="I413" s="356">
        <v>823</v>
      </c>
      <c r="J413" s="356">
        <v>4</v>
      </c>
      <c r="K413" s="356">
        <v>3300</v>
      </c>
      <c r="L413" s="356">
        <v>0.57281721923277207</v>
      </c>
      <c r="M413" s="356">
        <v>825</v>
      </c>
      <c r="N413" s="356">
        <v>2</v>
      </c>
      <c r="O413" s="356">
        <v>1652</v>
      </c>
      <c r="P413" s="395">
        <v>0.2867557715674362</v>
      </c>
      <c r="Q413" s="357">
        <v>826</v>
      </c>
    </row>
    <row r="414" spans="1:17" ht="14.4" customHeight="1" x14ac:dyDescent="0.3">
      <c r="A414" s="352" t="s">
        <v>1530</v>
      </c>
      <c r="B414" s="353" t="s">
        <v>1330</v>
      </c>
      <c r="C414" s="353" t="s">
        <v>1331</v>
      </c>
      <c r="D414" s="353" t="s">
        <v>1384</v>
      </c>
      <c r="E414" s="353" t="s">
        <v>1385</v>
      </c>
      <c r="F414" s="356">
        <v>37</v>
      </c>
      <c r="G414" s="356">
        <v>24901</v>
      </c>
      <c r="H414" s="356">
        <v>1</v>
      </c>
      <c r="I414" s="356">
        <v>673</v>
      </c>
      <c r="J414" s="356">
        <v>44</v>
      </c>
      <c r="K414" s="356">
        <v>29612</v>
      </c>
      <c r="L414" s="356">
        <v>1.1891891891891893</v>
      </c>
      <c r="M414" s="356">
        <v>673</v>
      </c>
      <c r="N414" s="356">
        <v>27</v>
      </c>
      <c r="O414" s="356">
        <v>18198</v>
      </c>
      <c r="P414" s="395">
        <v>0.73081402353319147</v>
      </c>
      <c r="Q414" s="357">
        <v>674</v>
      </c>
    </row>
    <row r="415" spans="1:17" ht="14.4" customHeight="1" x14ac:dyDescent="0.3">
      <c r="A415" s="352" t="s">
        <v>1530</v>
      </c>
      <c r="B415" s="353" t="s">
        <v>1330</v>
      </c>
      <c r="C415" s="353" t="s">
        <v>1331</v>
      </c>
      <c r="D415" s="353" t="s">
        <v>1386</v>
      </c>
      <c r="E415" s="353" t="s">
        <v>1387</v>
      </c>
      <c r="F415" s="356">
        <v>15</v>
      </c>
      <c r="G415" s="356">
        <v>15210</v>
      </c>
      <c r="H415" s="356">
        <v>1</v>
      </c>
      <c r="I415" s="356">
        <v>1014</v>
      </c>
      <c r="J415" s="356">
        <v>18</v>
      </c>
      <c r="K415" s="356">
        <v>18270</v>
      </c>
      <c r="L415" s="356">
        <v>1.2011834319526626</v>
      </c>
      <c r="M415" s="356">
        <v>1015</v>
      </c>
      <c r="N415" s="356">
        <v>24</v>
      </c>
      <c r="O415" s="356">
        <v>24384</v>
      </c>
      <c r="P415" s="395">
        <v>1.603155818540434</v>
      </c>
      <c r="Q415" s="357">
        <v>1016</v>
      </c>
    </row>
    <row r="416" spans="1:17" ht="14.4" customHeight="1" x14ac:dyDescent="0.3">
      <c r="A416" s="352" t="s">
        <v>1530</v>
      </c>
      <c r="B416" s="353" t="s">
        <v>1330</v>
      </c>
      <c r="C416" s="353" t="s">
        <v>1331</v>
      </c>
      <c r="D416" s="353" t="s">
        <v>1388</v>
      </c>
      <c r="E416" s="353" t="s">
        <v>1389</v>
      </c>
      <c r="F416" s="356">
        <v>46</v>
      </c>
      <c r="G416" s="356">
        <v>37766</v>
      </c>
      <c r="H416" s="356">
        <v>1</v>
      </c>
      <c r="I416" s="356">
        <v>821</v>
      </c>
      <c r="J416" s="356">
        <v>25</v>
      </c>
      <c r="K416" s="356">
        <v>20525</v>
      </c>
      <c r="L416" s="356">
        <v>0.54347826086956519</v>
      </c>
      <c r="M416" s="356">
        <v>821</v>
      </c>
      <c r="N416" s="356">
        <v>56</v>
      </c>
      <c r="O416" s="356">
        <v>45976</v>
      </c>
      <c r="P416" s="395">
        <v>1.2173913043478262</v>
      </c>
      <c r="Q416" s="357">
        <v>821</v>
      </c>
    </row>
    <row r="417" spans="1:17" ht="14.4" customHeight="1" x14ac:dyDescent="0.3">
      <c r="A417" s="352" t="s">
        <v>1530</v>
      </c>
      <c r="B417" s="353" t="s">
        <v>1330</v>
      </c>
      <c r="C417" s="353" t="s">
        <v>1331</v>
      </c>
      <c r="D417" s="353" t="s">
        <v>1390</v>
      </c>
      <c r="E417" s="353" t="s">
        <v>1391</v>
      </c>
      <c r="F417" s="356">
        <v>39</v>
      </c>
      <c r="G417" s="356">
        <v>18408</v>
      </c>
      <c r="H417" s="356">
        <v>1</v>
      </c>
      <c r="I417" s="356">
        <v>472</v>
      </c>
      <c r="J417" s="356">
        <v>28</v>
      </c>
      <c r="K417" s="356">
        <v>13216</v>
      </c>
      <c r="L417" s="356">
        <v>0.71794871794871795</v>
      </c>
      <c r="M417" s="356">
        <v>472</v>
      </c>
      <c r="N417" s="356">
        <v>22</v>
      </c>
      <c r="O417" s="356">
        <v>10406</v>
      </c>
      <c r="P417" s="395">
        <v>0.56529769665362883</v>
      </c>
      <c r="Q417" s="357">
        <v>473</v>
      </c>
    </row>
    <row r="418" spans="1:17" ht="14.4" customHeight="1" x14ac:dyDescent="0.3">
      <c r="A418" s="352" t="s">
        <v>1530</v>
      </c>
      <c r="B418" s="353" t="s">
        <v>1330</v>
      </c>
      <c r="C418" s="353" t="s">
        <v>1331</v>
      </c>
      <c r="D418" s="353" t="s">
        <v>1392</v>
      </c>
      <c r="E418" s="353" t="s">
        <v>1393</v>
      </c>
      <c r="F418" s="356">
        <v>97</v>
      </c>
      <c r="G418" s="356">
        <v>33271</v>
      </c>
      <c r="H418" s="356">
        <v>1</v>
      </c>
      <c r="I418" s="356">
        <v>343</v>
      </c>
      <c r="J418" s="356">
        <v>104</v>
      </c>
      <c r="K418" s="356">
        <v>35672</v>
      </c>
      <c r="L418" s="356">
        <v>1.0721649484536082</v>
      </c>
      <c r="M418" s="356">
        <v>343</v>
      </c>
      <c r="N418" s="356">
        <v>91</v>
      </c>
      <c r="O418" s="356">
        <v>31304</v>
      </c>
      <c r="P418" s="395">
        <v>0.94087944456132966</v>
      </c>
      <c r="Q418" s="357">
        <v>344</v>
      </c>
    </row>
    <row r="419" spans="1:17" ht="14.4" customHeight="1" x14ac:dyDescent="0.3">
      <c r="A419" s="352" t="s">
        <v>1530</v>
      </c>
      <c r="B419" s="353" t="s">
        <v>1330</v>
      </c>
      <c r="C419" s="353" t="s">
        <v>1331</v>
      </c>
      <c r="D419" s="353" t="s">
        <v>1394</v>
      </c>
      <c r="E419" s="353" t="s">
        <v>1395</v>
      </c>
      <c r="F419" s="356">
        <v>7</v>
      </c>
      <c r="G419" s="356">
        <v>26964</v>
      </c>
      <c r="H419" s="356">
        <v>1</v>
      </c>
      <c r="I419" s="356">
        <v>3852</v>
      </c>
      <c r="J419" s="356">
        <v>3</v>
      </c>
      <c r="K419" s="356">
        <v>11574</v>
      </c>
      <c r="L419" s="356">
        <v>0.42923898531375165</v>
      </c>
      <c r="M419" s="356">
        <v>3858</v>
      </c>
      <c r="N419" s="356">
        <v>3</v>
      </c>
      <c r="O419" s="356">
        <v>11592</v>
      </c>
      <c r="P419" s="395">
        <v>0.42990654205607476</v>
      </c>
      <c r="Q419" s="357">
        <v>3864</v>
      </c>
    </row>
    <row r="420" spans="1:17" ht="14.4" customHeight="1" x14ac:dyDescent="0.3">
      <c r="A420" s="352" t="s">
        <v>1530</v>
      </c>
      <c r="B420" s="353" t="s">
        <v>1330</v>
      </c>
      <c r="C420" s="353" t="s">
        <v>1331</v>
      </c>
      <c r="D420" s="353" t="s">
        <v>1396</v>
      </c>
      <c r="E420" s="353" t="s">
        <v>1397</v>
      </c>
      <c r="F420" s="356">
        <v>182</v>
      </c>
      <c r="G420" s="356">
        <v>104468</v>
      </c>
      <c r="H420" s="356">
        <v>1</v>
      </c>
      <c r="I420" s="356">
        <v>574</v>
      </c>
      <c r="J420" s="356">
        <v>135</v>
      </c>
      <c r="K420" s="356">
        <v>77490</v>
      </c>
      <c r="L420" s="356">
        <v>0.74175824175824179</v>
      </c>
      <c r="M420" s="356">
        <v>574</v>
      </c>
      <c r="N420" s="356">
        <v>240</v>
      </c>
      <c r="O420" s="356">
        <v>137760</v>
      </c>
      <c r="P420" s="395">
        <v>1.3186813186813187</v>
      </c>
      <c r="Q420" s="357">
        <v>574</v>
      </c>
    </row>
    <row r="421" spans="1:17" ht="14.4" customHeight="1" x14ac:dyDescent="0.3">
      <c r="A421" s="352" t="s">
        <v>1530</v>
      </c>
      <c r="B421" s="353" t="s">
        <v>1330</v>
      </c>
      <c r="C421" s="353" t="s">
        <v>1331</v>
      </c>
      <c r="D421" s="353" t="s">
        <v>1398</v>
      </c>
      <c r="E421" s="353" t="s">
        <v>1399</v>
      </c>
      <c r="F421" s="356">
        <v>155</v>
      </c>
      <c r="G421" s="356">
        <v>36735</v>
      </c>
      <c r="H421" s="356">
        <v>1</v>
      </c>
      <c r="I421" s="356">
        <v>237</v>
      </c>
      <c r="J421" s="356">
        <v>184</v>
      </c>
      <c r="K421" s="356">
        <v>43608</v>
      </c>
      <c r="L421" s="356">
        <v>1.1870967741935483</v>
      </c>
      <c r="M421" s="356">
        <v>237</v>
      </c>
      <c r="N421" s="356">
        <v>132</v>
      </c>
      <c r="O421" s="356">
        <v>31284</v>
      </c>
      <c r="P421" s="395">
        <v>0.85161290322580641</v>
      </c>
      <c r="Q421" s="357">
        <v>237</v>
      </c>
    </row>
    <row r="422" spans="1:17" ht="14.4" customHeight="1" x14ac:dyDescent="0.3">
      <c r="A422" s="352" t="s">
        <v>1530</v>
      </c>
      <c r="B422" s="353" t="s">
        <v>1330</v>
      </c>
      <c r="C422" s="353" t="s">
        <v>1331</v>
      </c>
      <c r="D422" s="353" t="s">
        <v>1400</v>
      </c>
      <c r="E422" s="353" t="s">
        <v>1401</v>
      </c>
      <c r="F422" s="356">
        <v>37</v>
      </c>
      <c r="G422" s="356">
        <v>24901</v>
      </c>
      <c r="H422" s="356">
        <v>1</v>
      </c>
      <c r="I422" s="356">
        <v>673</v>
      </c>
      <c r="J422" s="356">
        <v>44</v>
      </c>
      <c r="K422" s="356">
        <v>29612</v>
      </c>
      <c r="L422" s="356">
        <v>1.1891891891891893</v>
      </c>
      <c r="M422" s="356">
        <v>673</v>
      </c>
      <c r="N422" s="356">
        <v>27</v>
      </c>
      <c r="O422" s="356">
        <v>18198</v>
      </c>
      <c r="P422" s="395">
        <v>0.73081402353319147</v>
      </c>
      <c r="Q422" s="357">
        <v>674</v>
      </c>
    </row>
    <row r="423" spans="1:17" ht="14.4" customHeight="1" x14ac:dyDescent="0.3">
      <c r="A423" s="352" t="s">
        <v>1530</v>
      </c>
      <c r="B423" s="353" t="s">
        <v>1330</v>
      </c>
      <c r="C423" s="353" t="s">
        <v>1331</v>
      </c>
      <c r="D423" s="353" t="s">
        <v>1402</v>
      </c>
      <c r="E423" s="353" t="s">
        <v>1403</v>
      </c>
      <c r="F423" s="356">
        <v>21</v>
      </c>
      <c r="G423" s="356">
        <v>10668</v>
      </c>
      <c r="H423" s="356">
        <v>1</v>
      </c>
      <c r="I423" s="356">
        <v>508</v>
      </c>
      <c r="J423" s="356">
        <v>29</v>
      </c>
      <c r="K423" s="356">
        <v>14732</v>
      </c>
      <c r="L423" s="356">
        <v>1.3809523809523809</v>
      </c>
      <c r="M423" s="356">
        <v>508</v>
      </c>
      <c r="N423" s="356">
        <v>25</v>
      </c>
      <c r="O423" s="356">
        <v>12725</v>
      </c>
      <c r="P423" s="395">
        <v>1.1928196475440569</v>
      </c>
      <c r="Q423" s="357">
        <v>509</v>
      </c>
    </row>
    <row r="424" spans="1:17" ht="14.4" customHeight="1" x14ac:dyDescent="0.3">
      <c r="A424" s="352" t="s">
        <v>1530</v>
      </c>
      <c r="B424" s="353" t="s">
        <v>1330</v>
      </c>
      <c r="C424" s="353" t="s">
        <v>1331</v>
      </c>
      <c r="D424" s="353" t="s">
        <v>1404</v>
      </c>
      <c r="E424" s="353" t="s">
        <v>1405</v>
      </c>
      <c r="F424" s="356">
        <v>131</v>
      </c>
      <c r="G424" s="356">
        <v>45457</v>
      </c>
      <c r="H424" s="356">
        <v>1</v>
      </c>
      <c r="I424" s="356">
        <v>347</v>
      </c>
      <c r="J424" s="356">
        <v>138</v>
      </c>
      <c r="K424" s="356">
        <v>47886</v>
      </c>
      <c r="L424" s="356">
        <v>1.0534351145038168</v>
      </c>
      <c r="M424" s="356">
        <v>347</v>
      </c>
      <c r="N424" s="356">
        <v>101</v>
      </c>
      <c r="O424" s="356">
        <v>35047</v>
      </c>
      <c r="P424" s="395">
        <v>0.77099236641221369</v>
      </c>
      <c r="Q424" s="357">
        <v>347</v>
      </c>
    </row>
    <row r="425" spans="1:17" ht="14.4" customHeight="1" x14ac:dyDescent="0.3">
      <c r="A425" s="352" t="s">
        <v>1530</v>
      </c>
      <c r="B425" s="353" t="s">
        <v>1330</v>
      </c>
      <c r="C425" s="353" t="s">
        <v>1331</v>
      </c>
      <c r="D425" s="353" t="s">
        <v>1406</v>
      </c>
      <c r="E425" s="353" t="s">
        <v>1407</v>
      </c>
      <c r="F425" s="356">
        <v>6</v>
      </c>
      <c r="G425" s="356">
        <v>3894</v>
      </c>
      <c r="H425" s="356">
        <v>1</v>
      </c>
      <c r="I425" s="356">
        <v>649</v>
      </c>
      <c r="J425" s="356">
        <v>1</v>
      </c>
      <c r="K425" s="356">
        <v>649</v>
      </c>
      <c r="L425" s="356">
        <v>0.16666666666666666</v>
      </c>
      <c r="M425" s="356">
        <v>649</v>
      </c>
      <c r="N425" s="356">
        <v>2</v>
      </c>
      <c r="O425" s="356">
        <v>1300</v>
      </c>
      <c r="P425" s="395">
        <v>0.33384694401643555</v>
      </c>
      <c r="Q425" s="357">
        <v>650</v>
      </c>
    </row>
    <row r="426" spans="1:17" ht="14.4" customHeight="1" x14ac:dyDescent="0.3">
      <c r="A426" s="352" t="s">
        <v>1530</v>
      </c>
      <c r="B426" s="353" t="s">
        <v>1330</v>
      </c>
      <c r="C426" s="353" t="s">
        <v>1331</v>
      </c>
      <c r="D426" s="353" t="s">
        <v>1408</v>
      </c>
      <c r="E426" s="353" t="s">
        <v>1409</v>
      </c>
      <c r="F426" s="356">
        <v>18</v>
      </c>
      <c r="G426" s="356">
        <v>1980</v>
      </c>
      <c r="H426" s="356">
        <v>1</v>
      </c>
      <c r="I426" s="356">
        <v>110</v>
      </c>
      <c r="J426" s="356">
        <v>10</v>
      </c>
      <c r="K426" s="356">
        <v>1100</v>
      </c>
      <c r="L426" s="356">
        <v>0.55555555555555558</v>
      </c>
      <c r="M426" s="356">
        <v>110</v>
      </c>
      <c r="N426" s="356">
        <v>12</v>
      </c>
      <c r="O426" s="356">
        <v>1320</v>
      </c>
      <c r="P426" s="395">
        <v>0.66666666666666663</v>
      </c>
      <c r="Q426" s="357">
        <v>110</v>
      </c>
    </row>
    <row r="427" spans="1:17" ht="14.4" customHeight="1" x14ac:dyDescent="0.3">
      <c r="A427" s="352" t="s">
        <v>1530</v>
      </c>
      <c r="B427" s="353" t="s">
        <v>1330</v>
      </c>
      <c r="C427" s="353" t="s">
        <v>1331</v>
      </c>
      <c r="D427" s="353" t="s">
        <v>1412</v>
      </c>
      <c r="E427" s="353" t="s">
        <v>1413</v>
      </c>
      <c r="F427" s="356">
        <v>4</v>
      </c>
      <c r="G427" s="356">
        <v>2756</v>
      </c>
      <c r="H427" s="356">
        <v>1</v>
      </c>
      <c r="I427" s="356">
        <v>689</v>
      </c>
      <c r="J427" s="356">
        <v>2</v>
      </c>
      <c r="K427" s="356">
        <v>1378</v>
      </c>
      <c r="L427" s="356">
        <v>0.5</v>
      </c>
      <c r="M427" s="356">
        <v>689</v>
      </c>
      <c r="N427" s="356">
        <v>1</v>
      </c>
      <c r="O427" s="356">
        <v>690</v>
      </c>
      <c r="P427" s="395">
        <v>0.25036284470246734</v>
      </c>
      <c r="Q427" s="357">
        <v>690</v>
      </c>
    </row>
    <row r="428" spans="1:17" ht="14.4" customHeight="1" x14ac:dyDescent="0.3">
      <c r="A428" s="352" t="s">
        <v>1530</v>
      </c>
      <c r="B428" s="353" t="s">
        <v>1330</v>
      </c>
      <c r="C428" s="353" t="s">
        <v>1331</v>
      </c>
      <c r="D428" s="353" t="s">
        <v>1414</v>
      </c>
      <c r="E428" s="353" t="s">
        <v>1415</v>
      </c>
      <c r="F428" s="356">
        <v>6</v>
      </c>
      <c r="G428" s="356">
        <v>8364</v>
      </c>
      <c r="H428" s="356">
        <v>1</v>
      </c>
      <c r="I428" s="356">
        <v>1394</v>
      </c>
      <c r="J428" s="356">
        <v>1</v>
      </c>
      <c r="K428" s="356">
        <v>1394</v>
      </c>
      <c r="L428" s="356">
        <v>0.16666666666666666</v>
      </c>
      <c r="M428" s="356">
        <v>1394</v>
      </c>
      <c r="N428" s="356">
        <v>2</v>
      </c>
      <c r="O428" s="356">
        <v>2790</v>
      </c>
      <c r="P428" s="395">
        <v>0.33357245337159253</v>
      </c>
      <c r="Q428" s="357">
        <v>1395</v>
      </c>
    </row>
    <row r="429" spans="1:17" ht="14.4" customHeight="1" x14ac:dyDescent="0.3">
      <c r="A429" s="352" t="s">
        <v>1530</v>
      </c>
      <c r="B429" s="353" t="s">
        <v>1330</v>
      </c>
      <c r="C429" s="353" t="s">
        <v>1331</v>
      </c>
      <c r="D429" s="353" t="s">
        <v>1416</v>
      </c>
      <c r="E429" s="353" t="s">
        <v>1417</v>
      </c>
      <c r="F429" s="356">
        <v>118</v>
      </c>
      <c r="G429" s="356">
        <v>23954</v>
      </c>
      <c r="H429" s="356">
        <v>1</v>
      </c>
      <c r="I429" s="356">
        <v>203</v>
      </c>
      <c r="J429" s="356">
        <v>159</v>
      </c>
      <c r="K429" s="356">
        <v>32277</v>
      </c>
      <c r="L429" s="356">
        <v>1.347457627118644</v>
      </c>
      <c r="M429" s="356">
        <v>203</v>
      </c>
      <c r="N429" s="356">
        <v>90</v>
      </c>
      <c r="O429" s="356">
        <v>18360</v>
      </c>
      <c r="P429" s="395">
        <v>0.76646906570927609</v>
      </c>
      <c r="Q429" s="357">
        <v>204</v>
      </c>
    </row>
    <row r="430" spans="1:17" ht="14.4" customHeight="1" x14ac:dyDescent="0.3">
      <c r="A430" s="352" t="s">
        <v>1530</v>
      </c>
      <c r="B430" s="353" t="s">
        <v>1330</v>
      </c>
      <c r="C430" s="353" t="s">
        <v>1331</v>
      </c>
      <c r="D430" s="353" t="s">
        <v>1418</v>
      </c>
      <c r="E430" s="353" t="s">
        <v>1419</v>
      </c>
      <c r="F430" s="356">
        <v>44</v>
      </c>
      <c r="G430" s="356">
        <v>1672</v>
      </c>
      <c r="H430" s="356">
        <v>1</v>
      </c>
      <c r="I430" s="356">
        <v>38</v>
      </c>
      <c r="J430" s="356">
        <v>53</v>
      </c>
      <c r="K430" s="356">
        <v>2014</v>
      </c>
      <c r="L430" s="356">
        <v>1.2045454545454546</v>
      </c>
      <c r="M430" s="356">
        <v>38</v>
      </c>
      <c r="N430" s="356">
        <v>48</v>
      </c>
      <c r="O430" s="356">
        <v>1824</v>
      </c>
      <c r="P430" s="395">
        <v>1.0909090909090908</v>
      </c>
      <c r="Q430" s="357">
        <v>38</v>
      </c>
    </row>
    <row r="431" spans="1:17" ht="14.4" customHeight="1" x14ac:dyDescent="0.3">
      <c r="A431" s="352" t="s">
        <v>1530</v>
      </c>
      <c r="B431" s="353" t="s">
        <v>1330</v>
      </c>
      <c r="C431" s="353" t="s">
        <v>1331</v>
      </c>
      <c r="D431" s="353" t="s">
        <v>1420</v>
      </c>
      <c r="E431" s="353" t="s">
        <v>1421</v>
      </c>
      <c r="F431" s="356">
        <v>20</v>
      </c>
      <c r="G431" s="356">
        <v>23540</v>
      </c>
      <c r="H431" s="356">
        <v>1</v>
      </c>
      <c r="I431" s="356">
        <v>1177</v>
      </c>
      <c r="J431" s="356">
        <v>22</v>
      </c>
      <c r="K431" s="356">
        <v>25916</v>
      </c>
      <c r="L431" s="356">
        <v>1.1009345794392524</v>
      </c>
      <c r="M431" s="356">
        <v>1178</v>
      </c>
      <c r="N431" s="356">
        <v>6</v>
      </c>
      <c r="O431" s="356">
        <v>7080</v>
      </c>
      <c r="P431" s="395">
        <v>0.3007646559048428</v>
      </c>
      <c r="Q431" s="357">
        <v>1180</v>
      </c>
    </row>
    <row r="432" spans="1:17" ht="14.4" customHeight="1" x14ac:dyDescent="0.3">
      <c r="A432" s="352" t="s">
        <v>1530</v>
      </c>
      <c r="B432" s="353" t="s">
        <v>1330</v>
      </c>
      <c r="C432" s="353" t="s">
        <v>1331</v>
      </c>
      <c r="D432" s="353" t="s">
        <v>1422</v>
      </c>
      <c r="E432" s="353" t="s">
        <v>1423</v>
      </c>
      <c r="F432" s="356">
        <v>14</v>
      </c>
      <c r="G432" s="356">
        <v>11284</v>
      </c>
      <c r="H432" s="356">
        <v>1</v>
      </c>
      <c r="I432" s="356">
        <v>806</v>
      </c>
      <c r="J432" s="356">
        <v>18</v>
      </c>
      <c r="K432" s="356">
        <v>14526</v>
      </c>
      <c r="L432" s="356">
        <v>1.2873094647288195</v>
      </c>
      <c r="M432" s="356">
        <v>807</v>
      </c>
      <c r="N432" s="356">
        <v>13</v>
      </c>
      <c r="O432" s="356">
        <v>10517</v>
      </c>
      <c r="P432" s="395">
        <v>0.9320276497695853</v>
      </c>
      <c r="Q432" s="357">
        <v>809</v>
      </c>
    </row>
    <row r="433" spans="1:17" ht="14.4" customHeight="1" x14ac:dyDescent="0.3">
      <c r="A433" s="352" t="s">
        <v>1530</v>
      </c>
      <c r="B433" s="353" t="s">
        <v>1330</v>
      </c>
      <c r="C433" s="353" t="s">
        <v>1331</v>
      </c>
      <c r="D433" s="353" t="s">
        <v>1424</v>
      </c>
      <c r="E433" s="353" t="s">
        <v>1425</v>
      </c>
      <c r="F433" s="356">
        <v>9</v>
      </c>
      <c r="G433" s="356">
        <v>5139</v>
      </c>
      <c r="H433" s="356">
        <v>1</v>
      </c>
      <c r="I433" s="356">
        <v>571</v>
      </c>
      <c r="J433" s="356">
        <v>14</v>
      </c>
      <c r="K433" s="356">
        <v>8008</v>
      </c>
      <c r="L433" s="356">
        <v>1.5582798209768438</v>
      </c>
      <c r="M433" s="356">
        <v>572</v>
      </c>
      <c r="N433" s="356">
        <v>13</v>
      </c>
      <c r="O433" s="356">
        <v>7436</v>
      </c>
      <c r="P433" s="395">
        <v>1.4469741194784977</v>
      </c>
      <c r="Q433" s="357">
        <v>572</v>
      </c>
    </row>
    <row r="434" spans="1:17" ht="14.4" customHeight="1" x14ac:dyDescent="0.3">
      <c r="A434" s="352" t="s">
        <v>1530</v>
      </c>
      <c r="B434" s="353" t="s">
        <v>1330</v>
      </c>
      <c r="C434" s="353" t="s">
        <v>1331</v>
      </c>
      <c r="D434" s="353" t="s">
        <v>1426</v>
      </c>
      <c r="E434" s="353" t="s">
        <v>1427</v>
      </c>
      <c r="F434" s="356">
        <v>36</v>
      </c>
      <c r="G434" s="356">
        <v>14328</v>
      </c>
      <c r="H434" s="356">
        <v>1</v>
      </c>
      <c r="I434" s="356">
        <v>398</v>
      </c>
      <c r="J434" s="356">
        <v>56</v>
      </c>
      <c r="K434" s="356">
        <v>22344</v>
      </c>
      <c r="L434" s="356">
        <v>1.5594639865996649</v>
      </c>
      <c r="M434" s="356">
        <v>399</v>
      </c>
      <c r="N434" s="356">
        <v>52</v>
      </c>
      <c r="O434" s="356">
        <v>20748</v>
      </c>
      <c r="P434" s="395">
        <v>1.448073701842546</v>
      </c>
      <c r="Q434" s="357">
        <v>399</v>
      </c>
    </row>
    <row r="435" spans="1:17" ht="14.4" customHeight="1" x14ac:dyDescent="0.3">
      <c r="A435" s="352" t="s">
        <v>1530</v>
      </c>
      <c r="B435" s="353" t="s">
        <v>1330</v>
      </c>
      <c r="C435" s="353" t="s">
        <v>1331</v>
      </c>
      <c r="D435" s="353" t="s">
        <v>1428</v>
      </c>
      <c r="E435" s="353" t="s">
        <v>1429</v>
      </c>
      <c r="F435" s="356">
        <v>2</v>
      </c>
      <c r="G435" s="356">
        <v>1294</v>
      </c>
      <c r="H435" s="356">
        <v>1</v>
      </c>
      <c r="I435" s="356">
        <v>647</v>
      </c>
      <c r="J435" s="356">
        <v>2</v>
      </c>
      <c r="K435" s="356">
        <v>1298</v>
      </c>
      <c r="L435" s="356">
        <v>1.0030911901081916</v>
      </c>
      <c r="M435" s="356">
        <v>649</v>
      </c>
      <c r="N435" s="356">
        <v>2</v>
      </c>
      <c r="O435" s="356">
        <v>1300</v>
      </c>
      <c r="P435" s="395">
        <v>1.0046367851622875</v>
      </c>
      <c r="Q435" s="357">
        <v>650</v>
      </c>
    </row>
    <row r="436" spans="1:17" ht="14.4" customHeight="1" x14ac:dyDescent="0.3">
      <c r="A436" s="352" t="s">
        <v>1530</v>
      </c>
      <c r="B436" s="353" t="s">
        <v>1330</v>
      </c>
      <c r="C436" s="353" t="s">
        <v>1331</v>
      </c>
      <c r="D436" s="353" t="s">
        <v>1432</v>
      </c>
      <c r="E436" s="353" t="s">
        <v>1433</v>
      </c>
      <c r="F436" s="356">
        <v>1</v>
      </c>
      <c r="G436" s="356">
        <v>255</v>
      </c>
      <c r="H436" s="356">
        <v>1</v>
      </c>
      <c r="I436" s="356">
        <v>255</v>
      </c>
      <c r="J436" s="356"/>
      <c r="K436" s="356"/>
      <c r="L436" s="356"/>
      <c r="M436" s="356"/>
      <c r="N436" s="356">
        <v>5</v>
      </c>
      <c r="O436" s="356">
        <v>1280</v>
      </c>
      <c r="P436" s="395">
        <v>5.0196078431372548</v>
      </c>
      <c r="Q436" s="357">
        <v>256</v>
      </c>
    </row>
    <row r="437" spans="1:17" ht="14.4" customHeight="1" x14ac:dyDescent="0.3">
      <c r="A437" s="352" t="s">
        <v>1530</v>
      </c>
      <c r="B437" s="353" t="s">
        <v>1330</v>
      </c>
      <c r="C437" s="353" t="s">
        <v>1331</v>
      </c>
      <c r="D437" s="353" t="s">
        <v>1434</v>
      </c>
      <c r="E437" s="353" t="s">
        <v>1435</v>
      </c>
      <c r="F437" s="356">
        <v>6</v>
      </c>
      <c r="G437" s="356">
        <v>1854</v>
      </c>
      <c r="H437" s="356">
        <v>1</v>
      </c>
      <c r="I437" s="356">
        <v>309</v>
      </c>
      <c r="J437" s="356">
        <v>1</v>
      </c>
      <c r="K437" s="356">
        <v>310</v>
      </c>
      <c r="L437" s="356">
        <v>0.16720604099244876</v>
      </c>
      <c r="M437" s="356">
        <v>310</v>
      </c>
      <c r="N437" s="356">
        <v>17</v>
      </c>
      <c r="O437" s="356">
        <v>5270</v>
      </c>
      <c r="P437" s="395">
        <v>2.8425026968716289</v>
      </c>
      <c r="Q437" s="357">
        <v>310</v>
      </c>
    </row>
    <row r="438" spans="1:17" ht="14.4" customHeight="1" x14ac:dyDescent="0.3">
      <c r="A438" s="352" t="s">
        <v>1530</v>
      </c>
      <c r="B438" s="353" t="s">
        <v>1330</v>
      </c>
      <c r="C438" s="353" t="s">
        <v>1331</v>
      </c>
      <c r="D438" s="353" t="s">
        <v>1436</v>
      </c>
      <c r="E438" s="353" t="s">
        <v>1437</v>
      </c>
      <c r="F438" s="356">
        <v>14</v>
      </c>
      <c r="G438" s="356">
        <v>11284</v>
      </c>
      <c r="H438" s="356">
        <v>1</v>
      </c>
      <c r="I438" s="356">
        <v>806</v>
      </c>
      <c r="J438" s="356">
        <v>18</v>
      </c>
      <c r="K438" s="356">
        <v>14526</v>
      </c>
      <c r="L438" s="356">
        <v>1.2873094647288195</v>
      </c>
      <c r="M438" s="356">
        <v>807</v>
      </c>
      <c r="N438" s="356">
        <v>13</v>
      </c>
      <c r="O438" s="356">
        <v>10517</v>
      </c>
      <c r="P438" s="395">
        <v>0.9320276497695853</v>
      </c>
      <c r="Q438" s="357">
        <v>809</v>
      </c>
    </row>
    <row r="439" spans="1:17" ht="14.4" customHeight="1" x14ac:dyDescent="0.3">
      <c r="A439" s="352" t="s">
        <v>1530</v>
      </c>
      <c r="B439" s="353" t="s">
        <v>1330</v>
      </c>
      <c r="C439" s="353" t="s">
        <v>1331</v>
      </c>
      <c r="D439" s="353" t="s">
        <v>1438</v>
      </c>
      <c r="E439" s="353" t="s">
        <v>1439</v>
      </c>
      <c r="F439" s="356">
        <v>69</v>
      </c>
      <c r="G439" s="356">
        <v>11868</v>
      </c>
      <c r="H439" s="356">
        <v>1</v>
      </c>
      <c r="I439" s="356">
        <v>172</v>
      </c>
      <c r="J439" s="356">
        <v>85</v>
      </c>
      <c r="K439" s="356">
        <v>14620</v>
      </c>
      <c r="L439" s="356">
        <v>1.2318840579710144</v>
      </c>
      <c r="M439" s="356">
        <v>172</v>
      </c>
      <c r="N439" s="356">
        <v>72</v>
      </c>
      <c r="O439" s="356">
        <v>12384</v>
      </c>
      <c r="P439" s="395">
        <v>1.0434782608695652</v>
      </c>
      <c r="Q439" s="357">
        <v>172</v>
      </c>
    </row>
    <row r="440" spans="1:17" ht="14.4" customHeight="1" x14ac:dyDescent="0.3">
      <c r="A440" s="352" t="s">
        <v>1530</v>
      </c>
      <c r="B440" s="353" t="s">
        <v>1330</v>
      </c>
      <c r="C440" s="353" t="s">
        <v>1331</v>
      </c>
      <c r="D440" s="353" t="s">
        <v>1440</v>
      </c>
      <c r="E440" s="353" t="s">
        <v>1441</v>
      </c>
      <c r="F440" s="356">
        <v>3</v>
      </c>
      <c r="G440" s="356">
        <v>2055</v>
      </c>
      <c r="H440" s="356">
        <v>1</v>
      </c>
      <c r="I440" s="356">
        <v>685</v>
      </c>
      <c r="J440" s="356">
        <v>1</v>
      </c>
      <c r="K440" s="356">
        <v>685</v>
      </c>
      <c r="L440" s="356">
        <v>0.33333333333333331</v>
      </c>
      <c r="M440" s="356">
        <v>685</v>
      </c>
      <c r="N440" s="356">
        <v>2</v>
      </c>
      <c r="O440" s="356">
        <v>1372</v>
      </c>
      <c r="P440" s="395">
        <v>0.66763990267639906</v>
      </c>
      <c r="Q440" s="357">
        <v>686</v>
      </c>
    </row>
    <row r="441" spans="1:17" ht="14.4" customHeight="1" x14ac:dyDescent="0.3">
      <c r="A441" s="352" t="s">
        <v>1530</v>
      </c>
      <c r="B441" s="353" t="s">
        <v>1330</v>
      </c>
      <c r="C441" s="353" t="s">
        <v>1331</v>
      </c>
      <c r="D441" s="353" t="s">
        <v>1442</v>
      </c>
      <c r="E441" s="353" t="s">
        <v>1443</v>
      </c>
      <c r="F441" s="356">
        <v>75</v>
      </c>
      <c r="G441" s="356">
        <v>12450</v>
      </c>
      <c r="H441" s="356">
        <v>1</v>
      </c>
      <c r="I441" s="356">
        <v>166</v>
      </c>
      <c r="J441" s="356">
        <v>83</v>
      </c>
      <c r="K441" s="356">
        <v>13778</v>
      </c>
      <c r="L441" s="356">
        <v>1.1066666666666667</v>
      </c>
      <c r="M441" s="356">
        <v>166</v>
      </c>
      <c r="N441" s="356">
        <v>74</v>
      </c>
      <c r="O441" s="356">
        <v>12284</v>
      </c>
      <c r="P441" s="395">
        <v>0.98666666666666669</v>
      </c>
      <c r="Q441" s="357">
        <v>166</v>
      </c>
    </row>
    <row r="442" spans="1:17" ht="14.4" customHeight="1" x14ac:dyDescent="0.3">
      <c r="A442" s="352" t="s">
        <v>1530</v>
      </c>
      <c r="B442" s="353" t="s">
        <v>1330</v>
      </c>
      <c r="C442" s="353" t="s">
        <v>1331</v>
      </c>
      <c r="D442" s="353" t="s">
        <v>1444</v>
      </c>
      <c r="E442" s="353" t="s">
        <v>1445</v>
      </c>
      <c r="F442" s="356">
        <v>14</v>
      </c>
      <c r="G442" s="356">
        <v>11284</v>
      </c>
      <c r="H442" s="356">
        <v>1</v>
      </c>
      <c r="I442" s="356">
        <v>806</v>
      </c>
      <c r="J442" s="356">
        <v>18</v>
      </c>
      <c r="K442" s="356">
        <v>14526</v>
      </c>
      <c r="L442" s="356">
        <v>1.2873094647288195</v>
      </c>
      <c r="M442" s="356">
        <v>807</v>
      </c>
      <c r="N442" s="356">
        <v>13</v>
      </c>
      <c r="O442" s="356">
        <v>10517</v>
      </c>
      <c r="P442" s="395">
        <v>0.9320276497695853</v>
      </c>
      <c r="Q442" s="357">
        <v>809</v>
      </c>
    </row>
    <row r="443" spans="1:17" ht="14.4" customHeight="1" x14ac:dyDescent="0.3">
      <c r="A443" s="352" t="s">
        <v>1530</v>
      </c>
      <c r="B443" s="353" t="s">
        <v>1330</v>
      </c>
      <c r="C443" s="353" t="s">
        <v>1331</v>
      </c>
      <c r="D443" s="353" t="s">
        <v>1446</v>
      </c>
      <c r="E443" s="353" t="s">
        <v>1447</v>
      </c>
      <c r="F443" s="356">
        <v>3</v>
      </c>
      <c r="G443" s="356">
        <v>432</v>
      </c>
      <c r="H443" s="356">
        <v>1</v>
      </c>
      <c r="I443" s="356">
        <v>144</v>
      </c>
      <c r="J443" s="356">
        <v>9</v>
      </c>
      <c r="K443" s="356">
        <v>1296</v>
      </c>
      <c r="L443" s="356">
        <v>3</v>
      </c>
      <c r="M443" s="356">
        <v>144</v>
      </c>
      <c r="N443" s="356">
        <v>1</v>
      </c>
      <c r="O443" s="356">
        <v>145</v>
      </c>
      <c r="P443" s="395">
        <v>0.33564814814814814</v>
      </c>
      <c r="Q443" s="357">
        <v>145</v>
      </c>
    </row>
    <row r="444" spans="1:17" ht="14.4" customHeight="1" x14ac:dyDescent="0.3">
      <c r="A444" s="352" t="s">
        <v>1530</v>
      </c>
      <c r="B444" s="353" t="s">
        <v>1330</v>
      </c>
      <c r="C444" s="353" t="s">
        <v>1331</v>
      </c>
      <c r="D444" s="353" t="s">
        <v>1448</v>
      </c>
      <c r="E444" s="353" t="s">
        <v>1449</v>
      </c>
      <c r="F444" s="356">
        <v>21</v>
      </c>
      <c r="G444" s="356">
        <v>3948</v>
      </c>
      <c r="H444" s="356">
        <v>1</v>
      </c>
      <c r="I444" s="356">
        <v>188</v>
      </c>
      <c r="J444" s="356">
        <v>18</v>
      </c>
      <c r="K444" s="356">
        <v>3384</v>
      </c>
      <c r="L444" s="356">
        <v>0.8571428571428571</v>
      </c>
      <c r="M444" s="356">
        <v>188</v>
      </c>
      <c r="N444" s="356">
        <v>13</v>
      </c>
      <c r="O444" s="356">
        <v>2444</v>
      </c>
      <c r="P444" s="395">
        <v>0.61904761904761907</v>
      </c>
      <c r="Q444" s="357">
        <v>188</v>
      </c>
    </row>
    <row r="445" spans="1:17" ht="14.4" customHeight="1" x14ac:dyDescent="0.3">
      <c r="A445" s="352" t="s">
        <v>1530</v>
      </c>
      <c r="B445" s="353" t="s">
        <v>1330</v>
      </c>
      <c r="C445" s="353" t="s">
        <v>1331</v>
      </c>
      <c r="D445" s="353" t="s">
        <v>1450</v>
      </c>
      <c r="E445" s="353" t="s">
        <v>1451</v>
      </c>
      <c r="F445" s="356">
        <v>6</v>
      </c>
      <c r="G445" s="356">
        <v>3894</v>
      </c>
      <c r="H445" s="356">
        <v>1</v>
      </c>
      <c r="I445" s="356">
        <v>649</v>
      </c>
      <c r="J445" s="356">
        <v>1</v>
      </c>
      <c r="K445" s="356">
        <v>649</v>
      </c>
      <c r="L445" s="356">
        <v>0.16666666666666666</v>
      </c>
      <c r="M445" s="356">
        <v>649</v>
      </c>
      <c r="N445" s="356">
        <v>2</v>
      </c>
      <c r="O445" s="356">
        <v>1300</v>
      </c>
      <c r="P445" s="395">
        <v>0.33384694401643555</v>
      </c>
      <c r="Q445" s="357">
        <v>650</v>
      </c>
    </row>
    <row r="446" spans="1:17" ht="14.4" customHeight="1" x14ac:dyDescent="0.3">
      <c r="A446" s="352" t="s">
        <v>1530</v>
      </c>
      <c r="B446" s="353" t="s">
        <v>1330</v>
      </c>
      <c r="C446" s="353" t="s">
        <v>1331</v>
      </c>
      <c r="D446" s="353" t="s">
        <v>1452</v>
      </c>
      <c r="E446" s="353" t="s">
        <v>1453</v>
      </c>
      <c r="F446" s="356">
        <v>52</v>
      </c>
      <c r="G446" s="356">
        <v>28288</v>
      </c>
      <c r="H446" s="356">
        <v>1</v>
      </c>
      <c r="I446" s="356">
        <v>544</v>
      </c>
      <c r="J446" s="356">
        <v>50</v>
      </c>
      <c r="K446" s="356">
        <v>27200</v>
      </c>
      <c r="L446" s="356">
        <v>0.96153846153846156</v>
      </c>
      <c r="M446" s="356">
        <v>544</v>
      </c>
      <c r="N446" s="356">
        <v>40</v>
      </c>
      <c r="O446" s="356">
        <v>21800</v>
      </c>
      <c r="P446" s="395">
        <v>0.77064479638009054</v>
      </c>
      <c r="Q446" s="357">
        <v>545</v>
      </c>
    </row>
    <row r="447" spans="1:17" ht="14.4" customHeight="1" x14ac:dyDescent="0.3">
      <c r="A447" s="352" t="s">
        <v>1530</v>
      </c>
      <c r="B447" s="353" t="s">
        <v>1330</v>
      </c>
      <c r="C447" s="353" t="s">
        <v>1331</v>
      </c>
      <c r="D447" s="353" t="s">
        <v>1454</v>
      </c>
      <c r="E447" s="353" t="s">
        <v>1455</v>
      </c>
      <c r="F447" s="356">
        <v>21</v>
      </c>
      <c r="G447" s="356">
        <v>6006</v>
      </c>
      <c r="H447" s="356">
        <v>1</v>
      </c>
      <c r="I447" s="356">
        <v>286</v>
      </c>
      <c r="J447" s="356">
        <v>29</v>
      </c>
      <c r="K447" s="356">
        <v>8294</v>
      </c>
      <c r="L447" s="356">
        <v>1.3809523809523809</v>
      </c>
      <c r="M447" s="356">
        <v>286</v>
      </c>
      <c r="N447" s="356">
        <v>25</v>
      </c>
      <c r="O447" s="356">
        <v>7175</v>
      </c>
      <c r="P447" s="395">
        <v>1.1946386946386947</v>
      </c>
      <c r="Q447" s="357">
        <v>287</v>
      </c>
    </row>
    <row r="448" spans="1:17" ht="14.4" customHeight="1" x14ac:dyDescent="0.3">
      <c r="A448" s="352" t="s">
        <v>1530</v>
      </c>
      <c r="B448" s="353" t="s">
        <v>1330</v>
      </c>
      <c r="C448" s="353" t="s">
        <v>1331</v>
      </c>
      <c r="D448" s="353" t="s">
        <v>1456</v>
      </c>
      <c r="E448" s="353" t="s">
        <v>1457</v>
      </c>
      <c r="F448" s="356">
        <v>21</v>
      </c>
      <c r="G448" s="356">
        <v>8778</v>
      </c>
      <c r="H448" s="356">
        <v>1</v>
      </c>
      <c r="I448" s="356">
        <v>418</v>
      </c>
      <c r="J448" s="356">
        <v>29</v>
      </c>
      <c r="K448" s="356">
        <v>12122</v>
      </c>
      <c r="L448" s="356">
        <v>1.3809523809523809</v>
      </c>
      <c r="M448" s="356">
        <v>418</v>
      </c>
      <c r="N448" s="356">
        <v>25</v>
      </c>
      <c r="O448" s="356">
        <v>10475</v>
      </c>
      <c r="P448" s="395">
        <v>1.1933242196400091</v>
      </c>
      <c r="Q448" s="357">
        <v>419</v>
      </c>
    </row>
    <row r="449" spans="1:17" ht="14.4" customHeight="1" x14ac:dyDescent="0.3">
      <c r="A449" s="352" t="s">
        <v>1530</v>
      </c>
      <c r="B449" s="353" t="s">
        <v>1330</v>
      </c>
      <c r="C449" s="353" t="s">
        <v>1331</v>
      </c>
      <c r="D449" s="353" t="s">
        <v>1460</v>
      </c>
      <c r="E449" s="353" t="s">
        <v>1461</v>
      </c>
      <c r="F449" s="356">
        <v>6</v>
      </c>
      <c r="G449" s="356">
        <v>3894</v>
      </c>
      <c r="H449" s="356">
        <v>1</v>
      </c>
      <c r="I449" s="356">
        <v>649</v>
      </c>
      <c r="J449" s="356">
        <v>1</v>
      </c>
      <c r="K449" s="356">
        <v>649</v>
      </c>
      <c r="L449" s="356">
        <v>0.16666666666666666</v>
      </c>
      <c r="M449" s="356">
        <v>649</v>
      </c>
      <c r="N449" s="356">
        <v>2</v>
      </c>
      <c r="O449" s="356">
        <v>1300</v>
      </c>
      <c r="P449" s="395">
        <v>0.33384694401643555</v>
      </c>
      <c r="Q449" s="357">
        <v>650</v>
      </c>
    </row>
    <row r="450" spans="1:17" ht="14.4" customHeight="1" x14ac:dyDescent="0.3">
      <c r="A450" s="352" t="s">
        <v>1530</v>
      </c>
      <c r="B450" s="353" t="s">
        <v>1330</v>
      </c>
      <c r="C450" s="353" t="s">
        <v>1331</v>
      </c>
      <c r="D450" s="353" t="s">
        <v>1462</v>
      </c>
      <c r="E450" s="353" t="s">
        <v>1463</v>
      </c>
      <c r="F450" s="356">
        <v>5</v>
      </c>
      <c r="G450" s="356">
        <v>520</v>
      </c>
      <c r="H450" s="356">
        <v>1</v>
      </c>
      <c r="I450" s="356">
        <v>104</v>
      </c>
      <c r="J450" s="356">
        <v>11</v>
      </c>
      <c r="K450" s="356">
        <v>1144</v>
      </c>
      <c r="L450" s="356">
        <v>2.2000000000000002</v>
      </c>
      <c r="M450" s="356">
        <v>104</v>
      </c>
      <c r="N450" s="356"/>
      <c r="O450" s="356"/>
      <c r="P450" s="395"/>
      <c r="Q450" s="357"/>
    </row>
    <row r="451" spans="1:17" ht="14.4" customHeight="1" x14ac:dyDescent="0.3">
      <c r="A451" s="352" t="s">
        <v>1530</v>
      </c>
      <c r="B451" s="353" t="s">
        <v>1330</v>
      </c>
      <c r="C451" s="353" t="s">
        <v>1331</v>
      </c>
      <c r="D451" s="353" t="s">
        <v>1464</v>
      </c>
      <c r="E451" s="353" t="s">
        <v>1465</v>
      </c>
      <c r="F451" s="356">
        <v>6</v>
      </c>
      <c r="G451" s="356">
        <v>3894</v>
      </c>
      <c r="H451" s="356">
        <v>1</v>
      </c>
      <c r="I451" s="356">
        <v>649</v>
      </c>
      <c r="J451" s="356">
        <v>1</v>
      </c>
      <c r="K451" s="356">
        <v>649</v>
      </c>
      <c r="L451" s="356">
        <v>0.16666666666666666</v>
      </c>
      <c r="M451" s="356">
        <v>649</v>
      </c>
      <c r="N451" s="356">
        <v>2</v>
      </c>
      <c r="O451" s="356">
        <v>1300</v>
      </c>
      <c r="P451" s="395">
        <v>0.33384694401643555</v>
      </c>
      <c r="Q451" s="357">
        <v>650</v>
      </c>
    </row>
    <row r="452" spans="1:17" ht="14.4" customHeight="1" x14ac:dyDescent="0.3">
      <c r="A452" s="352" t="s">
        <v>1530</v>
      </c>
      <c r="B452" s="353" t="s">
        <v>1330</v>
      </c>
      <c r="C452" s="353" t="s">
        <v>1331</v>
      </c>
      <c r="D452" s="353" t="s">
        <v>1466</v>
      </c>
      <c r="E452" s="353" t="s">
        <v>1467</v>
      </c>
      <c r="F452" s="356">
        <v>14</v>
      </c>
      <c r="G452" s="356">
        <v>11284</v>
      </c>
      <c r="H452" s="356">
        <v>1</v>
      </c>
      <c r="I452" s="356">
        <v>806</v>
      </c>
      <c r="J452" s="356">
        <v>18</v>
      </c>
      <c r="K452" s="356">
        <v>14526</v>
      </c>
      <c r="L452" s="356">
        <v>1.2873094647288195</v>
      </c>
      <c r="M452" s="356">
        <v>807</v>
      </c>
      <c r="N452" s="356">
        <v>13</v>
      </c>
      <c r="O452" s="356">
        <v>10517</v>
      </c>
      <c r="P452" s="395">
        <v>0.9320276497695853</v>
      </c>
      <c r="Q452" s="357">
        <v>809</v>
      </c>
    </row>
    <row r="453" spans="1:17" ht="14.4" customHeight="1" x14ac:dyDescent="0.3">
      <c r="A453" s="352" t="s">
        <v>1530</v>
      </c>
      <c r="B453" s="353" t="s">
        <v>1330</v>
      </c>
      <c r="C453" s="353" t="s">
        <v>1331</v>
      </c>
      <c r="D453" s="353" t="s">
        <v>1476</v>
      </c>
      <c r="E453" s="353" t="s">
        <v>1477</v>
      </c>
      <c r="F453" s="356">
        <v>2</v>
      </c>
      <c r="G453" s="356">
        <v>610</v>
      </c>
      <c r="H453" s="356">
        <v>1</v>
      </c>
      <c r="I453" s="356">
        <v>305</v>
      </c>
      <c r="J453" s="356"/>
      <c r="K453" s="356"/>
      <c r="L453" s="356"/>
      <c r="M453" s="356"/>
      <c r="N453" s="356"/>
      <c r="O453" s="356"/>
      <c r="P453" s="395"/>
      <c r="Q453" s="357"/>
    </row>
    <row r="454" spans="1:17" ht="14.4" customHeight="1" x14ac:dyDescent="0.3">
      <c r="A454" s="352" t="s">
        <v>1530</v>
      </c>
      <c r="B454" s="353" t="s">
        <v>1330</v>
      </c>
      <c r="C454" s="353" t="s">
        <v>1331</v>
      </c>
      <c r="D454" s="353" t="s">
        <v>1478</v>
      </c>
      <c r="E454" s="353" t="s">
        <v>1479</v>
      </c>
      <c r="F454" s="356">
        <v>1</v>
      </c>
      <c r="G454" s="356">
        <v>245</v>
      </c>
      <c r="H454" s="356">
        <v>1</v>
      </c>
      <c r="I454" s="356">
        <v>245</v>
      </c>
      <c r="J454" s="356">
        <v>4</v>
      </c>
      <c r="K454" s="356">
        <v>984</v>
      </c>
      <c r="L454" s="356">
        <v>4.0163265306122451</v>
      </c>
      <c r="M454" s="356">
        <v>246</v>
      </c>
      <c r="N454" s="356"/>
      <c r="O454" s="356"/>
      <c r="P454" s="395"/>
      <c r="Q454" s="357"/>
    </row>
    <row r="455" spans="1:17" ht="14.4" customHeight="1" x14ac:dyDescent="0.3">
      <c r="A455" s="352" t="s">
        <v>1530</v>
      </c>
      <c r="B455" s="353" t="s">
        <v>1330</v>
      </c>
      <c r="C455" s="353" t="s">
        <v>1331</v>
      </c>
      <c r="D455" s="353" t="s">
        <v>1484</v>
      </c>
      <c r="E455" s="353" t="s">
        <v>1485</v>
      </c>
      <c r="F455" s="356">
        <v>3</v>
      </c>
      <c r="G455" s="356">
        <v>564</v>
      </c>
      <c r="H455" s="356">
        <v>1</v>
      </c>
      <c r="I455" s="356">
        <v>188</v>
      </c>
      <c r="J455" s="356"/>
      <c r="K455" s="356"/>
      <c r="L455" s="356"/>
      <c r="M455" s="356"/>
      <c r="N455" s="356"/>
      <c r="O455" s="356"/>
      <c r="P455" s="395"/>
      <c r="Q455" s="357"/>
    </row>
    <row r="456" spans="1:17" ht="14.4" customHeight="1" x14ac:dyDescent="0.3">
      <c r="A456" s="352" t="s">
        <v>1530</v>
      </c>
      <c r="B456" s="353" t="s">
        <v>1330</v>
      </c>
      <c r="C456" s="353" t="s">
        <v>1331</v>
      </c>
      <c r="D456" s="353" t="s">
        <v>1486</v>
      </c>
      <c r="E456" s="353" t="s">
        <v>1487</v>
      </c>
      <c r="F456" s="356"/>
      <c r="G456" s="356"/>
      <c r="H456" s="356"/>
      <c r="I456" s="356"/>
      <c r="J456" s="356">
        <v>4</v>
      </c>
      <c r="K456" s="356">
        <v>1688</v>
      </c>
      <c r="L456" s="356"/>
      <c r="M456" s="356">
        <v>422</v>
      </c>
      <c r="N456" s="356"/>
      <c r="O456" s="356"/>
      <c r="P456" s="395"/>
      <c r="Q456" s="357"/>
    </row>
    <row r="457" spans="1:17" ht="14.4" customHeight="1" x14ac:dyDescent="0.3">
      <c r="A457" s="352" t="s">
        <v>1531</v>
      </c>
      <c r="B457" s="353" t="s">
        <v>1330</v>
      </c>
      <c r="C457" s="353" t="s">
        <v>1331</v>
      </c>
      <c r="D457" s="353" t="s">
        <v>1346</v>
      </c>
      <c r="E457" s="353" t="s">
        <v>1347</v>
      </c>
      <c r="F457" s="356">
        <v>2</v>
      </c>
      <c r="G457" s="356">
        <v>32</v>
      </c>
      <c r="H457" s="356">
        <v>1</v>
      </c>
      <c r="I457" s="356">
        <v>16</v>
      </c>
      <c r="J457" s="356"/>
      <c r="K457" s="356"/>
      <c r="L457" s="356"/>
      <c r="M457" s="356"/>
      <c r="N457" s="356"/>
      <c r="O457" s="356"/>
      <c r="P457" s="395"/>
      <c r="Q457" s="357"/>
    </row>
    <row r="458" spans="1:17" ht="14.4" customHeight="1" x14ac:dyDescent="0.3">
      <c r="A458" s="352" t="s">
        <v>1531</v>
      </c>
      <c r="B458" s="353" t="s">
        <v>1330</v>
      </c>
      <c r="C458" s="353" t="s">
        <v>1331</v>
      </c>
      <c r="D458" s="353" t="s">
        <v>1348</v>
      </c>
      <c r="E458" s="353" t="s">
        <v>1349</v>
      </c>
      <c r="F458" s="356">
        <v>3</v>
      </c>
      <c r="G458" s="356">
        <v>1041</v>
      </c>
      <c r="H458" s="356">
        <v>1</v>
      </c>
      <c r="I458" s="356">
        <v>347</v>
      </c>
      <c r="J458" s="356"/>
      <c r="K458" s="356"/>
      <c r="L458" s="356"/>
      <c r="M458" s="356"/>
      <c r="N458" s="356"/>
      <c r="O458" s="356"/>
      <c r="P458" s="395"/>
      <c r="Q458" s="357"/>
    </row>
    <row r="459" spans="1:17" ht="14.4" customHeight="1" x14ac:dyDescent="0.3">
      <c r="A459" s="352" t="s">
        <v>1531</v>
      </c>
      <c r="B459" s="353" t="s">
        <v>1330</v>
      </c>
      <c r="C459" s="353" t="s">
        <v>1331</v>
      </c>
      <c r="D459" s="353" t="s">
        <v>1352</v>
      </c>
      <c r="E459" s="353" t="s">
        <v>1353</v>
      </c>
      <c r="F459" s="356">
        <v>1</v>
      </c>
      <c r="G459" s="356">
        <v>166</v>
      </c>
      <c r="H459" s="356">
        <v>1</v>
      </c>
      <c r="I459" s="356">
        <v>166</v>
      </c>
      <c r="J459" s="356">
        <v>1</v>
      </c>
      <c r="K459" s="356">
        <v>166</v>
      </c>
      <c r="L459" s="356">
        <v>1</v>
      </c>
      <c r="M459" s="356">
        <v>166</v>
      </c>
      <c r="N459" s="356"/>
      <c r="O459" s="356"/>
      <c r="P459" s="395"/>
      <c r="Q459" s="357"/>
    </row>
    <row r="460" spans="1:17" ht="14.4" customHeight="1" x14ac:dyDescent="0.3">
      <c r="A460" s="352" t="s">
        <v>1531</v>
      </c>
      <c r="B460" s="353" t="s">
        <v>1330</v>
      </c>
      <c r="C460" s="353" t="s">
        <v>1331</v>
      </c>
      <c r="D460" s="353" t="s">
        <v>1356</v>
      </c>
      <c r="E460" s="353" t="s">
        <v>1357</v>
      </c>
      <c r="F460" s="356">
        <v>1</v>
      </c>
      <c r="G460" s="356">
        <v>172</v>
      </c>
      <c r="H460" s="356">
        <v>1</v>
      </c>
      <c r="I460" s="356">
        <v>172</v>
      </c>
      <c r="J460" s="356">
        <v>1</v>
      </c>
      <c r="K460" s="356">
        <v>172</v>
      </c>
      <c r="L460" s="356">
        <v>1</v>
      </c>
      <c r="M460" s="356">
        <v>172</v>
      </c>
      <c r="N460" s="356"/>
      <c r="O460" s="356"/>
      <c r="P460" s="395"/>
      <c r="Q460" s="357"/>
    </row>
    <row r="461" spans="1:17" ht="14.4" customHeight="1" x14ac:dyDescent="0.3">
      <c r="A461" s="352" t="s">
        <v>1531</v>
      </c>
      <c r="B461" s="353" t="s">
        <v>1330</v>
      </c>
      <c r="C461" s="353" t="s">
        <v>1331</v>
      </c>
      <c r="D461" s="353" t="s">
        <v>1358</v>
      </c>
      <c r="E461" s="353" t="s">
        <v>1359</v>
      </c>
      <c r="F461" s="356">
        <v>1</v>
      </c>
      <c r="G461" s="356">
        <v>147</v>
      </c>
      <c r="H461" s="356">
        <v>1</v>
      </c>
      <c r="I461" s="356">
        <v>147</v>
      </c>
      <c r="J461" s="356"/>
      <c r="K461" s="356"/>
      <c r="L461" s="356"/>
      <c r="M461" s="356"/>
      <c r="N461" s="356"/>
      <c r="O461" s="356"/>
      <c r="P461" s="395"/>
      <c r="Q461" s="357"/>
    </row>
    <row r="462" spans="1:17" ht="14.4" customHeight="1" x14ac:dyDescent="0.3">
      <c r="A462" s="352" t="s">
        <v>1531</v>
      </c>
      <c r="B462" s="353" t="s">
        <v>1330</v>
      </c>
      <c r="C462" s="353" t="s">
        <v>1331</v>
      </c>
      <c r="D462" s="353" t="s">
        <v>1362</v>
      </c>
      <c r="E462" s="353" t="s">
        <v>1363</v>
      </c>
      <c r="F462" s="356">
        <v>1</v>
      </c>
      <c r="G462" s="356">
        <v>169</v>
      </c>
      <c r="H462" s="356">
        <v>1</v>
      </c>
      <c r="I462" s="356">
        <v>169</v>
      </c>
      <c r="J462" s="356">
        <v>1</v>
      </c>
      <c r="K462" s="356">
        <v>169</v>
      </c>
      <c r="L462" s="356">
        <v>1</v>
      </c>
      <c r="M462" s="356">
        <v>169</v>
      </c>
      <c r="N462" s="356"/>
      <c r="O462" s="356"/>
      <c r="P462" s="395"/>
      <c r="Q462" s="357"/>
    </row>
    <row r="463" spans="1:17" ht="14.4" customHeight="1" x14ac:dyDescent="0.3">
      <c r="A463" s="352" t="s">
        <v>1531</v>
      </c>
      <c r="B463" s="353" t="s">
        <v>1330</v>
      </c>
      <c r="C463" s="353" t="s">
        <v>1331</v>
      </c>
      <c r="D463" s="353" t="s">
        <v>1378</v>
      </c>
      <c r="E463" s="353" t="s">
        <v>1379</v>
      </c>
      <c r="F463" s="356">
        <v>1</v>
      </c>
      <c r="G463" s="356">
        <v>823</v>
      </c>
      <c r="H463" s="356">
        <v>1</v>
      </c>
      <c r="I463" s="356">
        <v>823</v>
      </c>
      <c r="J463" s="356">
        <v>2</v>
      </c>
      <c r="K463" s="356">
        <v>1650</v>
      </c>
      <c r="L463" s="356">
        <v>2.0048602673147022</v>
      </c>
      <c r="M463" s="356">
        <v>825</v>
      </c>
      <c r="N463" s="356">
        <v>3</v>
      </c>
      <c r="O463" s="356">
        <v>2478</v>
      </c>
      <c r="P463" s="395">
        <v>3.0109356014580801</v>
      </c>
      <c r="Q463" s="357">
        <v>826</v>
      </c>
    </row>
    <row r="464" spans="1:17" ht="14.4" customHeight="1" x14ac:dyDescent="0.3">
      <c r="A464" s="352" t="s">
        <v>1531</v>
      </c>
      <c r="B464" s="353" t="s">
        <v>1330</v>
      </c>
      <c r="C464" s="353" t="s">
        <v>1331</v>
      </c>
      <c r="D464" s="353" t="s">
        <v>1388</v>
      </c>
      <c r="E464" s="353" t="s">
        <v>1389</v>
      </c>
      <c r="F464" s="356">
        <v>1</v>
      </c>
      <c r="G464" s="356">
        <v>821</v>
      </c>
      <c r="H464" s="356">
        <v>1</v>
      </c>
      <c r="I464" s="356">
        <v>821</v>
      </c>
      <c r="J464" s="356"/>
      <c r="K464" s="356"/>
      <c r="L464" s="356"/>
      <c r="M464" s="356"/>
      <c r="N464" s="356"/>
      <c r="O464" s="356"/>
      <c r="P464" s="395"/>
      <c r="Q464" s="357"/>
    </row>
    <row r="465" spans="1:17" ht="14.4" customHeight="1" x14ac:dyDescent="0.3">
      <c r="A465" s="352" t="s">
        <v>1531</v>
      </c>
      <c r="B465" s="353" t="s">
        <v>1330</v>
      </c>
      <c r="C465" s="353" t="s">
        <v>1331</v>
      </c>
      <c r="D465" s="353" t="s">
        <v>1390</v>
      </c>
      <c r="E465" s="353" t="s">
        <v>1391</v>
      </c>
      <c r="F465" s="356"/>
      <c r="G465" s="356"/>
      <c r="H465" s="356"/>
      <c r="I465" s="356"/>
      <c r="J465" s="356">
        <v>1</v>
      </c>
      <c r="K465" s="356">
        <v>472</v>
      </c>
      <c r="L465" s="356"/>
      <c r="M465" s="356">
        <v>472</v>
      </c>
      <c r="N465" s="356"/>
      <c r="O465" s="356"/>
      <c r="P465" s="395"/>
      <c r="Q465" s="357"/>
    </row>
    <row r="466" spans="1:17" ht="14.4" customHeight="1" x14ac:dyDescent="0.3">
      <c r="A466" s="352" t="s">
        <v>1531</v>
      </c>
      <c r="B466" s="353" t="s">
        <v>1330</v>
      </c>
      <c r="C466" s="353" t="s">
        <v>1331</v>
      </c>
      <c r="D466" s="353" t="s">
        <v>1392</v>
      </c>
      <c r="E466" s="353" t="s">
        <v>1393</v>
      </c>
      <c r="F466" s="356"/>
      <c r="G466" s="356"/>
      <c r="H466" s="356"/>
      <c r="I466" s="356"/>
      <c r="J466" s="356">
        <v>1</v>
      </c>
      <c r="K466" s="356">
        <v>343</v>
      </c>
      <c r="L466" s="356"/>
      <c r="M466" s="356">
        <v>343</v>
      </c>
      <c r="N466" s="356"/>
      <c r="O466" s="356"/>
      <c r="P466" s="395"/>
      <c r="Q466" s="357"/>
    </row>
    <row r="467" spans="1:17" ht="14.4" customHeight="1" x14ac:dyDescent="0.3">
      <c r="A467" s="352" t="s">
        <v>1531</v>
      </c>
      <c r="B467" s="353" t="s">
        <v>1330</v>
      </c>
      <c r="C467" s="353" t="s">
        <v>1331</v>
      </c>
      <c r="D467" s="353" t="s">
        <v>1396</v>
      </c>
      <c r="E467" s="353" t="s">
        <v>1397</v>
      </c>
      <c r="F467" s="356">
        <v>4</v>
      </c>
      <c r="G467" s="356">
        <v>2296</v>
      </c>
      <c r="H467" s="356">
        <v>1</v>
      </c>
      <c r="I467" s="356">
        <v>574</v>
      </c>
      <c r="J467" s="356"/>
      <c r="K467" s="356"/>
      <c r="L467" s="356"/>
      <c r="M467" s="356"/>
      <c r="N467" s="356"/>
      <c r="O467" s="356"/>
      <c r="P467" s="395"/>
      <c r="Q467" s="357"/>
    </row>
    <row r="468" spans="1:17" ht="14.4" customHeight="1" x14ac:dyDescent="0.3">
      <c r="A468" s="352" t="s">
        <v>1531</v>
      </c>
      <c r="B468" s="353" t="s">
        <v>1330</v>
      </c>
      <c r="C468" s="353" t="s">
        <v>1331</v>
      </c>
      <c r="D468" s="353" t="s">
        <v>1402</v>
      </c>
      <c r="E468" s="353" t="s">
        <v>1403</v>
      </c>
      <c r="F468" s="356">
        <v>1</v>
      </c>
      <c r="G468" s="356">
        <v>508</v>
      </c>
      <c r="H468" s="356">
        <v>1</v>
      </c>
      <c r="I468" s="356">
        <v>508</v>
      </c>
      <c r="J468" s="356">
        <v>3</v>
      </c>
      <c r="K468" s="356">
        <v>1524</v>
      </c>
      <c r="L468" s="356">
        <v>3</v>
      </c>
      <c r="M468" s="356">
        <v>508</v>
      </c>
      <c r="N468" s="356"/>
      <c r="O468" s="356"/>
      <c r="P468" s="395"/>
      <c r="Q468" s="357"/>
    </row>
    <row r="469" spans="1:17" ht="14.4" customHeight="1" x14ac:dyDescent="0.3">
      <c r="A469" s="352" t="s">
        <v>1531</v>
      </c>
      <c r="B469" s="353" t="s">
        <v>1330</v>
      </c>
      <c r="C469" s="353" t="s">
        <v>1331</v>
      </c>
      <c r="D469" s="353" t="s">
        <v>1404</v>
      </c>
      <c r="E469" s="353" t="s">
        <v>1405</v>
      </c>
      <c r="F469" s="356">
        <v>1</v>
      </c>
      <c r="G469" s="356">
        <v>347</v>
      </c>
      <c r="H469" s="356">
        <v>1</v>
      </c>
      <c r="I469" s="356">
        <v>347</v>
      </c>
      <c r="J469" s="356">
        <v>1</v>
      </c>
      <c r="K469" s="356">
        <v>347</v>
      </c>
      <c r="L469" s="356">
        <v>1</v>
      </c>
      <c r="M469" s="356">
        <v>347</v>
      </c>
      <c r="N469" s="356"/>
      <c r="O469" s="356"/>
      <c r="P469" s="395"/>
      <c r="Q469" s="357"/>
    </row>
    <row r="470" spans="1:17" ht="14.4" customHeight="1" x14ac:dyDescent="0.3">
      <c r="A470" s="352" t="s">
        <v>1531</v>
      </c>
      <c r="B470" s="353" t="s">
        <v>1330</v>
      </c>
      <c r="C470" s="353" t="s">
        <v>1331</v>
      </c>
      <c r="D470" s="353" t="s">
        <v>1408</v>
      </c>
      <c r="E470" s="353" t="s">
        <v>1409</v>
      </c>
      <c r="F470" s="356"/>
      <c r="G470" s="356"/>
      <c r="H470" s="356"/>
      <c r="I470" s="356"/>
      <c r="J470" s="356">
        <v>2</v>
      </c>
      <c r="K470" s="356">
        <v>220</v>
      </c>
      <c r="L470" s="356"/>
      <c r="M470" s="356">
        <v>110</v>
      </c>
      <c r="N470" s="356"/>
      <c r="O470" s="356"/>
      <c r="P470" s="395"/>
      <c r="Q470" s="357"/>
    </row>
    <row r="471" spans="1:17" ht="14.4" customHeight="1" x14ac:dyDescent="0.3">
      <c r="A471" s="352" t="s">
        <v>1531</v>
      </c>
      <c r="B471" s="353" t="s">
        <v>1330</v>
      </c>
      <c r="C471" s="353" t="s">
        <v>1331</v>
      </c>
      <c r="D471" s="353" t="s">
        <v>1412</v>
      </c>
      <c r="E471" s="353" t="s">
        <v>1413</v>
      </c>
      <c r="F471" s="356"/>
      <c r="G471" s="356"/>
      <c r="H471" s="356"/>
      <c r="I471" s="356"/>
      <c r="J471" s="356">
        <v>1</v>
      </c>
      <c r="K471" s="356">
        <v>689</v>
      </c>
      <c r="L471" s="356"/>
      <c r="M471" s="356">
        <v>689</v>
      </c>
      <c r="N471" s="356"/>
      <c r="O471" s="356"/>
      <c r="P471" s="395"/>
      <c r="Q471" s="357"/>
    </row>
    <row r="472" spans="1:17" ht="14.4" customHeight="1" x14ac:dyDescent="0.3">
      <c r="A472" s="352" t="s">
        <v>1531</v>
      </c>
      <c r="B472" s="353" t="s">
        <v>1330</v>
      </c>
      <c r="C472" s="353" t="s">
        <v>1331</v>
      </c>
      <c r="D472" s="353" t="s">
        <v>1418</v>
      </c>
      <c r="E472" s="353" t="s">
        <v>1419</v>
      </c>
      <c r="F472" s="356">
        <v>1</v>
      </c>
      <c r="G472" s="356">
        <v>38</v>
      </c>
      <c r="H472" s="356">
        <v>1</v>
      </c>
      <c r="I472" s="356">
        <v>38</v>
      </c>
      <c r="J472" s="356">
        <v>1</v>
      </c>
      <c r="K472" s="356">
        <v>38</v>
      </c>
      <c r="L472" s="356">
        <v>1</v>
      </c>
      <c r="M472" s="356">
        <v>38</v>
      </c>
      <c r="N472" s="356"/>
      <c r="O472" s="356"/>
      <c r="P472" s="395"/>
      <c r="Q472" s="357"/>
    </row>
    <row r="473" spans="1:17" ht="14.4" customHeight="1" x14ac:dyDescent="0.3">
      <c r="A473" s="352" t="s">
        <v>1531</v>
      </c>
      <c r="B473" s="353" t="s">
        <v>1330</v>
      </c>
      <c r="C473" s="353" t="s">
        <v>1331</v>
      </c>
      <c r="D473" s="353" t="s">
        <v>1438</v>
      </c>
      <c r="E473" s="353" t="s">
        <v>1439</v>
      </c>
      <c r="F473" s="356">
        <v>1</v>
      </c>
      <c r="G473" s="356">
        <v>172</v>
      </c>
      <c r="H473" s="356">
        <v>1</v>
      </c>
      <c r="I473" s="356">
        <v>172</v>
      </c>
      <c r="J473" s="356"/>
      <c r="K473" s="356"/>
      <c r="L473" s="356"/>
      <c r="M473" s="356"/>
      <c r="N473" s="356"/>
      <c r="O473" s="356"/>
      <c r="P473" s="395"/>
      <c r="Q473" s="357"/>
    </row>
    <row r="474" spans="1:17" ht="14.4" customHeight="1" x14ac:dyDescent="0.3">
      <c r="A474" s="352" t="s">
        <v>1531</v>
      </c>
      <c r="B474" s="353" t="s">
        <v>1330</v>
      </c>
      <c r="C474" s="353" t="s">
        <v>1331</v>
      </c>
      <c r="D474" s="353" t="s">
        <v>1442</v>
      </c>
      <c r="E474" s="353" t="s">
        <v>1443</v>
      </c>
      <c r="F474" s="356">
        <v>1</v>
      </c>
      <c r="G474" s="356">
        <v>166</v>
      </c>
      <c r="H474" s="356">
        <v>1</v>
      </c>
      <c r="I474" s="356">
        <v>166</v>
      </c>
      <c r="J474" s="356"/>
      <c r="K474" s="356"/>
      <c r="L474" s="356"/>
      <c r="M474" s="356"/>
      <c r="N474" s="356"/>
      <c r="O474" s="356"/>
      <c r="P474" s="395"/>
      <c r="Q474" s="357"/>
    </row>
    <row r="475" spans="1:17" ht="14.4" customHeight="1" x14ac:dyDescent="0.3">
      <c r="A475" s="352" t="s">
        <v>1531</v>
      </c>
      <c r="B475" s="353" t="s">
        <v>1330</v>
      </c>
      <c r="C475" s="353" t="s">
        <v>1331</v>
      </c>
      <c r="D475" s="353" t="s">
        <v>1452</v>
      </c>
      <c r="E475" s="353" t="s">
        <v>1453</v>
      </c>
      <c r="F475" s="356">
        <v>1</v>
      </c>
      <c r="G475" s="356">
        <v>544</v>
      </c>
      <c r="H475" s="356">
        <v>1</v>
      </c>
      <c r="I475" s="356">
        <v>544</v>
      </c>
      <c r="J475" s="356"/>
      <c r="K475" s="356"/>
      <c r="L475" s="356"/>
      <c r="M475" s="356"/>
      <c r="N475" s="356"/>
      <c r="O475" s="356"/>
      <c r="P475" s="395"/>
      <c r="Q475" s="357"/>
    </row>
    <row r="476" spans="1:17" ht="14.4" customHeight="1" x14ac:dyDescent="0.3">
      <c r="A476" s="352" t="s">
        <v>1531</v>
      </c>
      <c r="B476" s="353" t="s">
        <v>1330</v>
      </c>
      <c r="C476" s="353" t="s">
        <v>1331</v>
      </c>
      <c r="D476" s="353" t="s">
        <v>1454</v>
      </c>
      <c r="E476" s="353" t="s">
        <v>1455</v>
      </c>
      <c r="F476" s="356">
        <v>1</v>
      </c>
      <c r="G476" s="356">
        <v>286</v>
      </c>
      <c r="H476" s="356">
        <v>1</v>
      </c>
      <c r="I476" s="356">
        <v>286</v>
      </c>
      <c r="J476" s="356">
        <v>3</v>
      </c>
      <c r="K476" s="356">
        <v>858</v>
      </c>
      <c r="L476" s="356">
        <v>3</v>
      </c>
      <c r="M476" s="356">
        <v>286</v>
      </c>
      <c r="N476" s="356"/>
      <c r="O476" s="356"/>
      <c r="P476" s="395"/>
      <c r="Q476" s="357"/>
    </row>
    <row r="477" spans="1:17" ht="14.4" customHeight="1" x14ac:dyDescent="0.3">
      <c r="A477" s="352" t="s">
        <v>1531</v>
      </c>
      <c r="B477" s="353" t="s">
        <v>1330</v>
      </c>
      <c r="C477" s="353" t="s">
        <v>1331</v>
      </c>
      <c r="D477" s="353" t="s">
        <v>1456</v>
      </c>
      <c r="E477" s="353" t="s">
        <v>1457</v>
      </c>
      <c r="F477" s="356">
        <v>1</v>
      </c>
      <c r="G477" s="356">
        <v>418</v>
      </c>
      <c r="H477" s="356">
        <v>1</v>
      </c>
      <c r="I477" s="356">
        <v>418</v>
      </c>
      <c r="J477" s="356">
        <v>3</v>
      </c>
      <c r="K477" s="356">
        <v>1254</v>
      </c>
      <c r="L477" s="356">
        <v>3</v>
      </c>
      <c r="M477" s="356">
        <v>418</v>
      </c>
      <c r="N477" s="356"/>
      <c r="O477" s="356"/>
      <c r="P477" s="395"/>
      <c r="Q477" s="357"/>
    </row>
    <row r="478" spans="1:17" ht="14.4" customHeight="1" x14ac:dyDescent="0.3">
      <c r="A478" s="352" t="s">
        <v>1532</v>
      </c>
      <c r="B478" s="353" t="s">
        <v>1330</v>
      </c>
      <c r="C478" s="353" t="s">
        <v>1331</v>
      </c>
      <c r="D478" s="353" t="s">
        <v>1338</v>
      </c>
      <c r="E478" s="353" t="s">
        <v>1339</v>
      </c>
      <c r="F478" s="356"/>
      <c r="G478" s="356"/>
      <c r="H478" s="356"/>
      <c r="I478" s="356"/>
      <c r="J478" s="356">
        <v>3</v>
      </c>
      <c r="K478" s="356">
        <v>3000</v>
      </c>
      <c r="L478" s="356"/>
      <c r="M478" s="356">
        <v>1000</v>
      </c>
      <c r="N478" s="356"/>
      <c r="O478" s="356"/>
      <c r="P478" s="395"/>
      <c r="Q478" s="357"/>
    </row>
    <row r="479" spans="1:17" ht="14.4" customHeight="1" x14ac:dyDescent="0.3">
      <c r="A479" s="352" t="s">
        <v>1532</v>
      </c>
      <c r="B479" s="353" t="s">
        <v>1330</v>
      </c>
      <c r="C479" s="353" t="s">
        <v>1331</v>
      </c>
      <c r="D479" s="353" t="s">
        <v>1342</v>
      </c>
      <c r="E479" s="353" t="s">
        <v>1343</v>
      </c>
      <c r="F479" s="356"/>
      <c r="G479" s="356"/>
      <c r="H479" s="356"/>
      <c r="I479" s="356"/>
      <c r="J479" s="356">
        <v>3</v>
      </c>
      <c r="K479" s="356">
        <v>1266</v>
      </c>
      <c r="L479" s="356"/>
      <c r="M479" s="356">
        <v>422</v>
      </c>
      <c r="N479" s="356"/>
      <c r="O479" s="356"/>
      <c r="P479" s="395"/>
      <c r="Q479" s="357"/>
    </row>
    <row r="480" spans="1:17" ht="14.4" customHeight="1" x14ac:dyDescent="0.3">
      <c r="A480" s="352" t="s">
        <v>1532</v>
      </c>
      <c r="B480" s="353" t="s">
        <v>1330</v>
      </c>
      <c r="C480" s="353" t="s">
        <v>1331</v>
      </c>
      <c r="D480" s="353" t="s">
        <v>1378</v>
      </c>
      <c r="E480" s="353" t="s">
        <v>1379</v>
      </c>
      <c r="F480" s="356">
        <v>4</v>
      </c>
      <c r="G480" s="356">
        <v>3292</v>
      </c>
      <c r="H480" s="356">
        <v>1</v>
      </c>
      <c r="I480" s="356">
        <v>823</v>
      </c>
      <c r="J480" s="356"/>
      <c r="K480" s="356"/>
      <c r="L480" s="356"/>
      <c r="M480" s="356"/>
      <c r="N480" s="356"/>
      <c r="O480" s="356"/>
      <c r="P480" s="395"/>
      <c r="Q480" s="357"/>
    </row>
    <row r="481" spans="1:17" ht="14.4" customHeight="1" x14ac:dyDescent="0.3">
      <c r="A481" s="352" t="s">
        <v>1532</v>
      </c>
      <c r="B481" s="353" t="s">
        <v>1330</v>
      </c>
      <c r="C481" s="353" t="s">
        <v>1331</v>
      </c>
      <c r="D481" s="353" t="s">
        <v>1420</v>
      </c>
      <c r="E481" s="353" t="s">
        <v>1421</v>
      </c>
      <c r="F481" s="356"/>
      <c r="G481" s="356"/>
      <c r="H481" s="356"/>
      <c r="I481" s="356"/>
      <c r="J481" s="356">
        <v>2</v>
      </c>
      <c r="K481" s="356">
        <v>2356</v>
      </c>
      <c r="L481" s="356"/>
      <c r="M481" s="356">
        <v>1178</v>
      </c>
      <c r="N481" s="356"/>
      <c r="O481" s="356"/>
      <c r="P481" s="395"/>
      <c r="Q481" s="357"/>
    </row>
    <row r="482" spans="1:17" ht="14.4" customHeight="1" x14ac:dyDescent="0.3">
      <c r="A482" s="352" t="s">
        <v>1532</v>
      </c>
      <c r="B482" s="353" t="s">
        <v>1330</v>
      </c>
      <c r="C482" s="353" t="s">
        <v>1331</v>
      </c>
      <c r="D482" s="353" t="s">
        <v>1424</v>
      </c>
      <c r="E482" s="353" t="s">
        <v>1425</v>
      </c>
      <c r="F482" s="356"/>
      <c r="G482" s="356"/>
      <c r="H482" s="356"/>
      <c r="I482" s="356"/>
      <c r="J482" s="356"/>
      <c r="K482" s="356"/>
      <c r="L482" s="356"/>
      <c r="M482" s="356"/>
      <c r="N482" s="356">
        <v>1</v>
      </c>
      <c r="O482" s="356">
        <v>572</v>
      </c>
      <c r="P482" s="395"/>
      <c r="Q482" s="357">
        <v>572</v>
      </c>
    </row>
    <row r="483" spans="1:17" ht="14.4" customHeight="1" x14ac:dyDescent="0.3">
      <c r="A483" s="352" t="s">
        <v>1532</v>
      </c>
      <c r="B483" s="353" t="s">
        <v>1330</v>
      </c>
      <c r="C483" s="353" t="s">
        <v>1331</v>
      </c>
      <c r="D483" s="353" t="s">
        <v>1426</v>
      </c>
      <c r="E483" s="353" t="s">
        <v>1427</v>
      </c>
      <c r="F483" s="356"/>
      <c r="G483" s="356"/>
      <c r="H483" s="356"/>
      <c r="I483" s="356"/>
      <c r="J483" s="356"/>
      <c r="K483" s="356"/>
      <c r="L483" s="356"/>
      <c r="M483" s="356"/>
      <c r="N483" s="356">
        <v>4</v>
      </c>
      <c r="O483" s="356">
        <v>1596</v>
      </c>
      <c r="P483" s="395"/>
      <c r="Q483" s="357">
        <v>399</v>
      </c>
    </row>
    <row r="484" spans="1:17" ht="14.4" customHeight="1" x14ac:dyDescent="0.3">
      <c r="A484" s="352" t="s">
        <v>1532</v>
      </c>
      <c r="B484" s="353" t="s">
        <v>1330</v>
      </c>
      <c r="C484" s="353" t="s">
        <v>1331</v>
      </c>
      <c r="D484" s="353" t="s">
        <v>1438</v>
      </c>
      <c r="E484" s="353" t="s">
        <v>1439</v>
      </c>
      <c r="F484" s="356"/>
      <c r="G484" s="356"/>
      <c r="H484" s="356"/>
      <c r="I484" s="356"/>
      <c r="J484" s="356">
        <v>1</v>
      </c>
      <c r="K484" s="356">
        <v>172</v>
      </c>
      <c r="L484" s="356"/>
      <c r="M484" s="356">
        <v>172</v>
      </c>
      <c r="N484" s="356"/>
      <c r="O484" s="356"/>
      <c r="P484" s="395"/>
      <c r="Q484" s="357"/>
    </row>
    <row r="485" spans="1:17" ht="14.4" customHeight="1" x14ac:dyDescent="0.3">
      <c r="A485" s="352" t="s">
        <v>1532</v>
      </c>
      <c r="B485" s="353" t="s">
        <v>1330</v>
      </c>
      <c r="C485" s="353" t="s">
        <v>1331</v>
      </c>
      <c r="D485" s="353" t="s">
        <v>1442</v>
      </c>
      <c r="E485" s="353" t="s">
        <v>1443</v>
      </c>
      <c r="F485" s="356"/>
      <c r="G485" s="356"/>
      <c r="H485" s="356"/>
      <c r="I485" s="356"/>
      <c r="J485" s="356">
        <v>1</v>
      </c>
      <c r="K485" s="356">
        <v>166</v>
      </c>
      <c r="L485" s="356"/>
      <c r="M485" s="356">
        <v>166</v>
      </c>
      <c r="N485" s="356"/>
      <c r="O485" s="356"/>
      <c r="P485" s="395"/>
      <c r="Q485" s="357"/>
    </row>
    <row r="486" spans="1:17" ht="14.4" customHeight="1" x14ac:dyDescent="0.3">
      <c r="A486" s="352" t="s">
        <v>1533</v>
      </c>
      <c r="B486" s="353" t="s">
        <v>1330</v>
      </c>
      <c r="C486" s="353" t="s">
        <v>1331</v>
      </c>
      <c r="D486" s="353" t="s">
        <v>1338</v>
      </c>
      <c r="E486" s="353" t="s">
        <v>1339</v>
      </c>
      <c r="F486" s="356">
        <v>4</v>
      </c>
      <c r="G486" s="356">
        <v>3992</v>
      </c>
      <c r="H486" s="356">
        <v>1</v>
      </c>
      <c r="I486" s="356">
        <v>998</v>
      </c>
      <c r="J486" s="356"/>
      <c r="K486" s="356"/>
      <c r="L486" s="356"/>
      <c r="M486" s="356"/>
      <c r="N486" s="356"/>
      <c r="O486" s="356"/>
      <c r="P486" s="395"/>
      <c r="Q486" s="357"/>
    </row>
    <row r="487" spans="1:17" ht="14.4" customHeight="1" x14ac:dyDescent="0.3">
      <c r="A487" s="352" t="s">
        <v>1533</v>
      </c>
      <c r="B487" s="353" t="s">
        <v>1330</v>
      </c>
      <c r="C487" s="353" t="s">
        <v>1331</v>
      </c>
      <c r="D487" s="353" t="s">
        <v>1342</v>
      </c>
      <c r="E487" s="353" t="s">
        <v>1343</v>
      </c>
      <c r="F487" s="356">
        <v>4</v>
      </c>
      <c r="G487" s="356">
        <v>1676</v>
      </c>
      <c r="H487" s="356">
        <v>1</v>
      </c>
      <c r="I487" s="356">
        <v>419</v>
      </c>
      <c r="J487" s="356"/>
      <c r="K487" s="356"/>
      <c r="L487" s="356"/>
      <c r="M487" s="356"/>
      <c r="N487" s="356"/>
      <c r="O487" s="356"/>
      <c r="P487" s="395"/>
      <c r="Q487" s="357"/>
    </row>
    <row r="488" spans="1:17" ht="14.4" customHeight="1" x14ac:dyDescent="0.3">
      <c r="A488" s="352" t="s">
        <v>1533</v>
      </c>
      <c r="B488" s="353" t="s">
        <v>1330</v>
      </c>
      <c r="C488" s="353" t="s">
        <v>1331</v>
      </c>
      <c r="D488" s="353" t="s">
        <v>1346</v>
      </c>
      <c r="E488" s="353" t="s">
        <v>1347</v>
      </c>
      <c r="F488" s="356"/>
      <c r="G488" s="356"/>
      <c r="H488" s="356"/>
      <c r="I488" s="356"/>
      <c r="J488" s="356">
        <v>1</v>
      </c>
      <c r="K488" s="356">
        <v>16</v>
      </c>
      <c r="L488" s="356"/>
      <c r="M488" s="356">
        <v>16</v>
      </c>
      <c r="N488" s="356">
        <v>2</v>
      </c>
      <c r="O488" s="356">
        <v>32</v>
      </c>
      <c r="P488" s="395"/>
      <c r="Q488" s="357">
        <v>16</v>
      </c>
    </row>
    <row r="489" spans="1:17" ht="14.4" customHeight="1" x14ac:dyDescent="0.3">
      <c r="A489" s="352" t="s">
        <v>1533</v>
      </c>
      <c r="B489" s="353" t="s">
        <v>1330</v>
      </c>
      <c r="C489" s="353" t="s">
        <v>1331</v>
      </c>
      <c r="D489" s="353" t="s">
        <v>1352</v>
      </c>
      <c r="E489" s="353" t="s">
        <v>1353</v>
      </c>
      <c r="F489" s="356">
        <v>2</v>
      </c>
      <c r="G489" s="356">
        <v>332</v>
      </c>
      <c r="H489" s="356">
        <v>1</v>
      </c>
      <c r="I489" s="356">
        <v>166</v>
      </c>
      <c r="J489" s="356">
        <v>1</v>
      </c>
      <c r="K489" s="356">
        <v>166</v>
      </c>
      <c r="L489" s="356">
        <v>0.5</v>
      </c>
      <c r="M489" s="356">
        <v>166</v>
      </c>
      <c r="N489" s="356"/>
      <c r="O489" s="356"/>
      <c r="P489" s="395"/>
      <c r="Q489" s="357"/>
    </row>
    <row r="490" spans="1:17" ht="14.4" customHeight="1" x14ac:dyDescent="0.3">
      <c r="A490" s="352" t="s">
        <v>1533</v>
      </c>
      <c r="B490" s="353" t="s">
        <v>1330</v>
      </c>
      <c r="C490" s="353" t="s">
        <v>1331</v>
      </c>
      <c r="D490" s="353" t="s">
        <v>1356</v>
      </c>
      <c r="E490" s="353" t="s">
        <v>1357</v>
      </c>
      <c r="F490" s="356">
        <v>2</v>
      </c>
      <c r="G490" s="356">
        <v>344</v>
      </c>
      <c r="H490" s="356">
        <v>1</v>
      </c>
      <c r="I490" s="356">
        <v>172</v>
      </c>
      <c r="J490" s="356">
        <v>2</v>
      </c>
      <c r="K490" s="356">
        <v>344</v>
      </c>
      <c r="L490" s="356">
        <v>1</v>
      </c>
      <c r="M490" s="356">
        <v>172</v>
      </c>
      <c r="N490" s="356"/>
      <c r="O490" s="356"/>
      <c r="P490" s="395"/>
      <c r="Q490" s="357"/>
    </row>
    <row r="491" spans="1:17" ht="14.4" customHeight="1" x14ac:dyDescent="0.3">
      <c r="A491" s="352" t="s">
        <v>1533</v>
      </c>
      <c r="B491" s="353" t="s">
        <v>1330</v>
      </c>
      <c r="C491" s="353" t="s">
        <v>1331</v>
      </c>
      <c r="D491" s="353" t="s">
        <v>1358</v>
      </c>
      <c r="E491" s="353" t="s">
        <v>1359</v>
      </c>
      <c r="F491" s="356"/>
      <c r="G491" s="356"/>
      <c r="H491" s="356"/>
      <c r="I491" s="356"/>
      <c r="J491" s="356">
        <v>1</v>
      </c>
      <c r="K491" s="356">
        <v>147</v>
      </c>
      <c r="L491" s="356"/>
      <c r="M491" s="356">
        <v>147</v>
      </c>
      <c r="N491" s="356"/>
      <c r="O491" s="356"/>
      <c r="P491" s="395"/>
      <c r="Q491" s="357"/>
    </row>
    <row r="492" spans="1:17" ht="14.4" customHeight="1" x14ac:dyDescent="0.3">
      <c r="A492" s="352" t="s">
        <v>1533</v>
      </c>
      <c r="B492" s="353" t="s">
        <v>1330</v>
      </c>
      <c r="C492" s="353" t="s">
        <v>1331</v>
      </c>
      <c r="D492" s="353" t="s">
        <v>1360</v>
      </c>
      <c r="E492" s="353" t="s">
        <v>1361</v>
      </c>
      <c r="F492" s="356"/>
      <c r="G492" s="356"/>
      <c r="H492" s="356"/>
      <c r="I492" s="356"/>
      <c r="J492" s="356"/>
      <c r="K492" s="356"/>
      <c r="L492" s="356"/>
      <c r="M492" s="356"/>
      <c r="N492" s="356">
        <v>1</v>
      </c>
      <c r="O492" s="356">
        <v>349</v>
      </c>
      <c r="P492" s="395"/>
      <c r="Q492" s="357">
        <v>349</v>
      </c>
    </row>
    <row r="493" spans="1:17" ht="14.4" customHeight="1" x14ac:dyDescent="0.3">
      <c r="A493" s="352" t="s">
        <v>1533</v>
      </c>
      <c r="B493" s="353" t="s">
        <v>1330</v>
      </c>
      <c r="C493" s="353" t="s">
        <v>1331</v>
      </c>
      <c r="D493" s="353" t="s">
        <v>1362</v>
      </c>
      <c r="E493" s="353" t="s">
        <v>1363</v>
      </c>
      <c r="F493" s="356">
        <v>2</v>
      </c>
      <c r="G493" s="356">
        <v>338</v>
      </c>
      <c r="H493" s="356">
        <v>1</v>
      </c>
      <c r="I493" s="356">
        <v>169</v>
      </c>
      <c r="J493" s="356">
        <v>3</v>
      </c>
      <c r="K493" s="356">
        <v>507</v>
      </c>
      <c r="L493" s="356">
        <v>1.5</v>
      </c>
      <c r="M493" s="356">
        <v>169</v>
      </c>
      <c r="N493" s="356"/>
      <c r="O493" s="356"/>
      <c r="P493" s="395"/>
      <c r="Q493" s="357"/>
    </row>
    <row r="494" spans="1:17" ht="14.4" customHeight="1" x14ac:dyDescent="0.3">
      <c r="A494" s="352" t="s">
        <v>1533</v>
      </c>
      <c r="B494" s="353" t="s">
        <v>1330</v>
      </c>
      <c r="C494" s="353" t="s">
        <v>1331</v>
      </c>
      <c r="D494" s="353" t="s">
        <v>1372</v>
      </c>
      <c r="E494" s="353" t="s">
        <v>1373</v>
      </c>
      <c r="F494" s="356"/>
      <c r="G494" s="356"/>
      <c r="H494" s="356"/>
      <c r="I494" s="356"/>
      <c r="J494" s="356"/>
      <c r="K494" s="356"/>
      <c r="L494" s="356"/>
      <c r="M494" s="356"/>
      <c r="N494" s="356">
        <v>1</v>
      </c>
      <c r="O494" s="356">
        <v>185</v>
      </c>
      <c r="P494" s="395"/>
      <c r="Q494" s="357">
        <v>185</v>
      </c>
    </row>
    <row r="495" spans="1:17" ht="14.4" customHeight="1" x14ac:dyDescent="0.3">
      <c r="A495" s="352" t="s">
        <v>1533</v>
      </c>
      <c r="B495" s="353" t="s">
        <v>1330</v>
      </c>
      <c r="C495" s="353" t="s">
        <v>1331</v>
      </c>
      <c r="D495" s="353" t="s">
        <v>1374</v>
      </c>
      <c r="E495" s="353" t="s">
        <v>1375</v>
      </c>
      <c r="F495" s="356"/>
      <c r="G495" s="356"/>
      <c r="H495" s="356"/>
      <c r="I495" s="356"/>
      <c r="J495" s="356"/>
      <c r="K495" s="356"/>
      <c r="L495" s="356"/>
      <c r="M495" s="356"/>
      <c r="N495" s="356">
        <v>1</v>
      </c>
      <c r="O495" s="356">
        <v>188</v>
      </c>
      <c r="P495" s="395"/>
      <c r="Q495" s="357">
        <v>188</v>
      </c>
    </row>
    <row r="496" spans="1:17" ht="14.4" customHeight="1" x14ac:dyDescent="0.3">
      <c r="A496" s="352" t="s">
        <v>1533</v>
      </c>
      <c r="B496" s="353" t="s">
        <v>1330</v>
      </c>
      <c r="C496" s="353" t="s">
        <v>1331</v>
      </c>
      <c r="D496" s="353" t="s">
        <v>1376</v>
      </c>
      <c r="E496" s="353" t="s">
        <v>1377</v>
      </c>
      <c r="F496" s="356"/>
      <c r="G496" s="356"/>
      <c r="H496" s="356"/>
      <c r="I496" s="356"/>
      <c r="J496" s="356"/>
      <c r="K496" s="356"/>
      <c r="L496" s="356"/>
      <c r="M496" s="356"/>
      <c r="N496" s="356">
        <v>1</v>
      </c>
      <c r="O496" s="356">
        <v>293</v>
      </c>
      <c r="P496" s="395"/>
      <c r="Q496" s="357">
        <v>293</v>
      </c>
    </row>
    <row r="497" spans="1:17" ht="14.4" customHeight="1" x14ac:dyDescent="0.3">
      <c r="A497" s="352" t="s">
        <v>1533</v>
      </c>
      <c r="B497" s="353" t="s">
        <v>1330</v>
      </c>
      <c r="C497" s="353" t="s">
        <v>1331</v>
      </c>
      <c r="D497" s="353" t="s">
        <v>1378</v>
      </c>
      <c r="E497" s="353" t="s">
        <v>1379</v>
      </c>
      <c r="F497" s="356">
        <v>1</v>
      </c>
      <c r="G497" s="356">
        <v>823</v>
      </c>
      <c r="H497" s="356">
        <v>1</v>
      </c>
      <c r="I497" s="356">
        <v>823</v>
      </c>
      <c r="J497" s="356"/>
      <c r="K497" s="356"/>
      <c r="L497" s="356"/>
      <c r="M497" s="356"/>
      <c r="N497" s="356">
        <v>2</v>
      </c>
      <c r="O497" s="356">
        <v>1652</v>
      </c>
      <c r="P497" s="395">
        <v>2.0072904009720536</v>
      </c>
      <c r="Q497" s="357">
        <v>826</v>
      </c>
    </row>
    <row r="498" spans="1:17" ht="14.4" customHeight="1" x14ac:dyDescent="0.3">
      <c r="A498" s="352" t="s">
        <v>1533</v>
      </c>
      <c r="B498" s="353" t="s">
        <v>1330</v>
      </c>
      <c r="C498" s="353" t="s">
        <v>1331</v>
      </c>
      <c r="D498" s="353" t="s">
        <v>1384</v>
      </c>
      <c r="E498" s="353" t="s">
        <v>1385</v>
      </c>
      <c r="F498" s="356">
        <v>1</v>
      </c>
      <c r="G498" s="356">
        <v>673</v>
      </c>
      <c r="H498" s="356">
        <v>1</v>
      </c>
      <c r="I498" s="356">
        <v>673</v>
      </c>
      <c r="J498" s="356"/>
      <c r="K498" s="356"/>
      <c r="L498" s="356"/>
      <c r="M498" s="356"/>
      <c r="N498" s="356">
        <v>1</v>
      </c>
      <c r="O498" s="356">
        <v>674</v>
      </c>
      <c r="P498" s="395">
        <v>1.0014858841010401</v>
      </c>
      <c r="Q498" s="357">
        <v>674</v>
      </c>
    </row>
    <row r="499" spans="1:17" ht="14.4" customHeight="1" x14ac:dyDescent="0.3">
      <c r="A499" s="352" t="s">
        <v>1533</v>
      </c>
      <c r="B499" s="353" t="s">
        <v>1330</v>
      </c>
      <c r="C499" s="353" t="s">
        <v>1331</v>
      </c>
      <c r="D499" s="353" t="s">
        <v>1388</v>
      </c>
      <c r="E499" s="353" t="s">
        <v>1389</v>
      </c>
      <c r="F499" s="356"/>
      <c r="G499" s="356"/>
      <c r="H499" s="356"/>
      <c r="I499" s="356"/>
      <c r="J499" s="356">
        <v>3</v>
      </c>
      <c r="K499" s="356">
        <v>2463</v>
      </c>
      <c r="L499" s="356"/>
      <c r="M499" s="356">
        <v>821</v>
      </c>
      <c r="N499" s="356"/>
      <c r="O499" s="356"/>
      <c r="P499" s="395"/>
      <c r="Q499" s="357"/>
    </row>
    <row r="500" spans="1:17" ht="14.4" customHeight="1" x14ac:dyDescent="0.3">
      <c r="A500" s="352" t="s">
        <v>1533</v>
      </c>
      <c r="B500" s="353" t="s">
        <v>1330</v>
      </c>
      <c r="C500" s="353" t="s">
        <v>1331</v>
      </c>
      <c r="D500" s="353" t="s">
        <v>1392</v>
      </c>
      <c r="E500" s="353" t="s">
        <v>1393</v>
      </c>
      <c r="F500" s="356">
        <v>1</v>
      </c>
      <c r="G500" s="356">
        <v>343</v>
      </c>
      <c r="H500" s="356">
        <v>1</v>
      </c>
      <c r="I500" s="356">
        <v>343</v>
      </c>
      <c r="J500" s="356"/>
      <c r="K500" s="356"/>
      <c r="L500" s="356"/>
      <c r="M500" s="356"/>
      <c r="N500" s="356">
        <v>1</v>
      </c>
      <c r="O500" s="356">
        <v>344</v>
      </c>
      <c r="P500" s="395">
        <v>1.0029154518950438</v>
      </c>
      <c r="Q500" s="357">
        <v>344</v>
      </c>
    </row>
    <row r="501" spans="1:17" ht="14.4" customHeight="1" x14ac:dyDescent="0.3">
      <c r="A501" s="352" t="s">
        <v>1533</v>
      </c>
      <c r="B501" s="353" t="s">
        <v>1330</v>
      </c>
      <c r="C501" s="353" t="s">
        <v>1331</v>
      </c>
      <c r="D501" s="353" t="s">
        <v>1396</v>
      </c>
      <c r="E501" s="353" t="s">
        <v>1397</v>
      </c>
      <c r="F501" s="356"/>
      <c r="G501" s="356"/>
      <c r="H501" s="356"/>
      <c r="I501" s="356"/>
      <c r="J501" s="356">
        <v>1</v>
      </c>
      <c r="K501" s="356">
        <v>574</v>
      </c>
      <c r="L501" s="356"/>
      <c r="M501" s="356">
        <v>574</v>
      </c>
      <c r="N501" s="356"/>
      <c r="O501" s="356"/>
      <c r="P501" s="395"/>
      <c r="Q501" s="357"/>
    </row>
    <row r="502" spans="1:17" ht="14.4" customHeight="1" x14ac:dyDescent="0.3">
      <c r="A502" s="352" t="s">
        <v>1533</v>
      </c>
      <c r="B502" s="353" t="s">
        <v>1330</v>
      </c>
      <c r="C502" s="353" t="s">
        <v>1331</v>
      </c>
      <c r="D502" s="353" t="s">
        <v>1398</v>
      </c>
      <c r="E502" s="353" t="s">
        <v>1399</v>
      </c>
      <c r="F502" s="356"/>
      <c r="G502" s="356"/>
      <c r="H502" s="356"/>
      <c r="I502" s="356"/>
      <c r="J502" s="356"/>
      <c r="K502" s="356"/>
      <c r="L502" s="356"/>
      <c r="M502" s="356"/>
      <c r="N502" s="356">
        <v>1</v>
      </c>
      <c r="O502" s="356">
        <v>237</v>
      </c>
      <c r="P502" s="395"/>
      <c r="Q502" s="357">
        <v>237</v>
      </c>
    </row>
    <row r="503" spans="1:17" ht="14.4" customHeight="1" x14ac:dyDescent="0.3">
      <c r="A503" s="352" t="s">
        <v>1533</v>
      </c>
      <c r="B503" s="353" t="s">
        <v>1330</v>
      </c>
      <c r="C503" s="353" t="s">
        <v>1331</v>
      </c>
      <c r="D503" s="353" t="s">
        <v>1400</v>
      </c>
      <c r="E503" s="353" t="s">
        <v>1401</v>
      </c>
      <c r="F503" s="356">
        <v>1</v>
      </c>
      <c r="G503" s="356">
        <v>673</v>
      </c>
      <c r="H503" s="356">
        <v>1</v>
      </c>
      <c r="I503" s="356">
        <v>673</v>
      </c>
      <c r="J503" s="356"/>
      <c r="K503" s="356"/>
      <c r="L503" s="356"/>
      <c r="M503" s="356"/>
      <c r="N503" s="356">
        <v>1</v>
      </c>
      <c r="O503" s="356">
        <v>674</v>
      </c>
      <c r="P503" s="395">
        <v>1.0014858841010401</v>
      </c>
      <c r="Q503" s="357">
        <v>674</v>
      </c>
    </row>
    <row r="504" spans="1:17" ht="14.4" customHeight="1" x14ac:dyDescent="0.3">
      <c r="A504" s="352" t="s">
        <v>1533</v>
      </c>
      <c r="B504" s="353" t="s">
        <v>1330</v>
      </c>
      <c r="C504" s="353" t="s">
        <v>1331</v>
      </c>
      <c r="D504" s="353" t="s">
        <v>1402</v>
      </c>
      <c r="E504" s="353" t="s">
        <v>1403</v>
      </c>
      <c r="F504" s="356">
        <v>1</v>
      </c>
      <c r="G504" s="356">
        <v>508</v>
      </c>
      <c r="H504" s="356">
        <v>1</v>
      </c>
      <c r="I504" s="356">
        <v>508</v>
      </c>
      <c r="J504" s="356"/>
      <c r="K504" s="356"/>
      <c r="L504" s="356"/>
      <c r="M504" s="356"/>
      <c r="N504" s="356"/>
      <c r="O504" s="356"/>
      <c r="P504" s="395"/>
      <c r="Q504" s="357"/>
    </row>
    <row r="505" spans="1:17" ht="14.4" customHeight="1" x14ac:dyDescent="0.3">
      <c r="A505" s="352" t="s">
        <v>1533</v>
      </c>
      <c r="B505" s="353" t="s">
        <v>1330</v>
      </c>
      <c r="C505" s="353" t="s">
        <v>1331</v>
      </c>
      <c r="D505" s="353" t="s">
        <v>1404</v>
      </c>
      <c r="E505" s="353" t="s">
        <v>1405</v>
      </c>
      <c r="F505" s="356">
        <v>4</v>
      </c>
      <c r="G505" s="356">
        <v>1388</v>
      </c>
      <c r="H505" s="356">
        <v>1</v>
      </c>
      <c r="I505" s="356">
        <v>347</v>
      </c>
      <c r="J505" s="356">
        <v>1</v>
      </c>
      <c r="K505" s="356">
        <v>347</v>
      </c>
      <c r="L505" s="356">
        <v>0.25</v>
      </c>
      <c r="M505" s="356">
        <v>347</v>
      </c>
      <c r="N505" s="356"/>
      <c r="O505" s="356"/>
      <c r="P505" s="395"/>
      <c r="Q505" s="357"/>
    </row>
    <row r="506" spans="1:17" ht="14.4" customHeight="1" x14ac:dyDescent="0.3">
      <c r="A506" s="352" t="s">
        <v>1533</v>
      </c>
      <c r="B506" s="353" t="s">
        <v>1330</v>
      </c>
      <c r="C506" s="353" t="s">
        <v>1331</v>
      </c>
      <c r="D506" s="353" t="s">
        <v>1406</v>
      </c>
      <c r="E506" s="353" t="s">
        <v>1407</v>
      </c>
      <c r="F506" s="356"/>
      <c r="G506" s="356"/>
      <c r="H506" s="356"/>
      <c r="I506" s="356"/>
      <c r="J506" s="356"/>
      <c r="K506" s="356"/>
      <c r="L506" s="356"/>
      <c r="M506" s="356"/>
      <c r="N506" s="356">
        <v>1</v>
      </c>
      <c r="O506" s="356">
        <v>650</v>
      </c>
      <c r="P506" s="395"/>
      <c r="Q506" s="357">
        <v>650</v>
      </c>
    </row>
    <row r="507" spans="1:17" ht="14.4" customHeight="1" x14ac:dyDescent="0.3">
      <c r="A507" s="352" t="s">
        <v>1533</v>
      </c>
      <c r="B507" s="353" t="s">
        <v>1330</v>
      </c>
      <c r="C507" s="353" t="s">
        <v>1331</v>
      </c>
      <c r="D507" s="353" t="s">
        <v>1408</v>
      </c>
      <c r="E507" s="353" t="s">
        <v>1409</v>
      </c>
      <c r="F507" s="356"/>
      <c r="G507" s="356"/>
      <c r="H507" s="356"/>
      <c r="I507" s="356"/>
      <c r="J507" s="356"/>
      <c r="K507" s="356"/>
      <c r="L507" s="356"/>
      <c r="M507" s="356"/>
      <c r="N507" s="356">
        <v>1</v>
      </c>
      <c r="O507" s="356">
        <v>110</v>
      </c>
      <c r="P507" s="395"/>
      <c r="Q507" s="357">
        <v>110</v>
      </c>
    </row>
    <row r="508" spans="1:17" ht="14.4" customHeight="1" x14ac:dyDescent="0.3">
      <c r="A508" s="352" t="s">
        <v>1533</v>
      </c>
      <c r="B508" s="353" t="s">
        <v>1330</v>
      </c>
      <c r="C508" s="353" t="s">
        <v>1331</v>
      </c>
      <c r="D508" s="353" t="s">
        <v>1414</v>
      </c>
      <c r="E508" s="353" t="s">
        <v>1415</v>
      </c>
      <c r="F508" s="356"/>
      <c r="G508" s="356"/>
      <c r="H508" s="356"/>
      <c r="I508" s="356"/>
      <c r="J508" s="356"/>
      <c r="K508" s="356"/>
      <c r="L508" s="356"/>
      <c r="M508" s="356"/>
      <c r="N508" s="356">
        <v>1</v>
      </c>
      <c r="O508" s="356">
        <v>1395</v>
      </c>
      <c r="P508" s="395"/>
      <c r="Q508" s="357">
        <v>1395</v>
      </c>
    </row>
    <row r="509" spans="1:17" ht="14.4" customHeight="1" x14ac:dyDescent="0.3">
      <c r="A509" s="352" t="s">
        <v>1533</v>
      </c>
      <c r="B509" s="353" t="s">
        <v>1330</v>
      </c>
      <c r="C509" s="353" t="s">
        <v>1331</v>
      </c>
      <c r="D509" s="353" t="s">
        <v>1416</v>
      </c>
      <c r="E509" s="353" t="s">
        <v>1417</v>
      </c>
      <c r="F509" s="356">
        <v>1</v>
      </c>
      <c r="G509" s="356">
        <v>203</v>
      </c>
      <c r="H509" s="356">
        <v>1</v>
      </c>
      <c r="I509" s="356">
        <v>203</v>
      </c>
      <c r="J509" s="356"/>
      <c r="K509" s="356"/>
      <c r="L509" s="356"/>
      <c r="M509" s="356"/>
      <c r="N509" s="356">
        <v>3</v>
      </c>
      <c r="O509" s="356">
        <v>612</v>
      </c>
      <c r="P509" s="395">
        <v>3.0147783251231526</v>
      </c>
      <c r="Q509" s="357">
        <v>204</v>
      </c>
    </row>
    <row r="510" spans="1:17" ht="14.4" customHeight="1" x14ac:dyDescent="0.3">
      <c r="A510" s="352" t="s">
        <v>1533</v>
      </c>
      <c r="B510" s="353" t="s">
        <v>1330</v>
      </c>
      <c r="C510" s="353" t="s">
        <v>1331</v>
      </c>
      <c r="D510" s="353" t="s">
        <v>1418</v>
      </c>
      <c r="E510" s="353" t="s">
        <v>1419</v>
      </c>
      <c r="F510" s="356"/>
      <c r="G510" s="356"/>
      <c r="H510" s="356"/>
      <c r="I510" s="356"/>
      <c r="J510" s="356"/>
      <c r="K510" s="356"/>
      <c r="L510" s="356"/>
      <c r="M510" s="356"/>
      <c r="N510" s="356">
        <v>1</v>
      </c>
      <c r="O510" s="356">
        <v>38</v>
      </c>
      <c r="P510" s="395"/>
      <c r="Q510" s="357">
        <v>38</v>
      </c>
    </row>
    <row r="511" spans="1:17" ht="14.4" customHeight="1" x14ac:dyDescent="0.3">
      <c r="A511" s="352" t="s">
        <v>1533</v>
      </c>
      <c r="B511" s="353" t="s">
        <v>1330</v>
      </c>
      <c r="C511" s="353" t="s">
        <v>1331</v>
      </c>
      <c r="D511" s="353" t="s">
        <v>1422</v>
      </c>
      <c r="E511" s="353" t="s">
        <v>1423</v>
      </c>
      <c r="F511" s="356"/>
      <c r="G511" s="356"/>
      <c r="H511" s="356"/>
      <c r="I511" s="356"/>
      <c r="J511" s="356">
        <v>1</v>
      </c>
      <c r="K511" s="356">
        <v>807</v>
      </c>
      <c r="L511" s="356"/>
      <c r="M511" s="356">
        <v>807</v>
      </c>
      <c r="N511" s="356"/>
      <c r="O511" s="356"/>
      <c r="P511" s="395"/>
      <c r="Q511" s="357"/>
    </row>
    <row r="512" spans="1:17" ht="14.4" customHeight="1" x14ac:dyDescent="0.3">
      <c r="A512" s="352" t="s">
        <v>1533</v>
      </c>
      <c r="B512" s="353" t="s">
        <v>1330</v>
      </c>
      <c r="C512" s="353" t="s">
        <v>1331</v>
      </c>
      <c r="D512" s="353" t="s">
        <v>1424</v>
      </c>
      <c r="E512" s="353" t="s">
        <v>1425</v>
      </c>
      <c r="F512" s="356">
        <v>1</v>
      </c>
      <c r="G512" s="356">
        <v>571</v>
      </c>
      <c r="H512" s="356">
        <v>1</v>
      </c>
      <c r="I512" s="356">
        <v>571</v>
      </c>
      <c r="J512" s="356"/>
      <c r="K512" s="356"/>
      <c r="L512" s="356"/>
      <c r="M512" s="356"/>
      <c r="N512" s="356"/>
      <c r="O512" s="356"/>
      <c r="P512" s="395"/>
      <c r="Q512" s="357"/>
    </row>
    <row r="513" spans="1:17" ht="14.4" customHeight="1" x14ac:dyDescent="0.3">
      <c r="A513" s="352" t="s">
        <v>1533</v>
      </c>
      <c r="B513" s="353" t="s">
        <v>1330</v>
      </c>
      <c r="C513" s="353" t="s">
        <v>1331</v>
      </c>
      <c r="D513" s="353" t="s">
        <v>1426</v>
      </c>
      <c r="E513" s="353" t="s">
        <v>1427</v>
      </c>
      <c r="F513" s="356">
        <v>4</v>
      </c>
      <c r="G513" s="356">
        <v>1592</v>
      </c>
      <c r="H513" s="356">
        <v>1</v>
      </c>
      <c r="I513" s="356">
        <v>398</v>
      </c>
      <c r="J513" s="356"/>
      <c r="K513" s="356"/>
      <c r="L513" s="356"/>
      <c r="M513" s="356"/>
      <c r="N513" s="356"/>
      <c r="O513" s="356"/>
      <c r="P513" s="395"/>
      <c r="Q513" s="357"/>
    </row>
    <row r="514" spans="1:17" ht="14.4" customHeight="1" x14ac:dyDescent="0.3">
      <c r="A514" s="352" t="s">
        <v>1533</v>
      </c>
      <c r="B514" s="353" t="s">
        <v>1330</v>
      </c>
      <c r="C514" s="353" t="s">
        <v>1331</v>
      </c>
      <c r="D514" s="353" t="s">
        <v>1434</v>
      </c>
      <c r="E514" s="353" t="s">
        <v>1435</v>
      </c>
      <c r="F514" s="356"/>
      <c r="G514" s="356"/>
      <c r="H514" s="356"/>
      <c r="I514" s="356"/>
      <c r="J514" s="356"/>
      <c r="K514" s="356"/>
      <c r="L514" s="356"/>
      <c r="M514" s="356"/>
      <c r="N514" s="356">
        <v>1</v>
      </c>
      <c r="O514" s="356">
        <v>310</v>
      </c>
      <c r="P514" s="395"/>
      <c r="Q514" s="357">
        <v>310</v>
      </c>
    </row>
    <row r="515" spans="1:17" ht="14.4" customHeight="1" x14ac:dyDescent="0.3">
      <c r="A515" s="352" t="s">
        <v>1533</v>
      </c>
      <c r="B515" s="353" t="s">
        <v>1330</v>
      </c>
      <c r="C515" s="353" t="s">
        <v>1331</v>
      </c>
      <c r="D515" s="353" t="s">
        <v>1436</v>
      </c>
      <c r="E515" s="353" t="s">
        <v>1437</v>
      </c>
      <c r="F515" s="356"/>
      <c r="G515" s="356"/>
      <c r="H515" s="356"/>
      <c r="I515" s="356"/>
      <c r="J515" s="356">
        <v>1</v>
      </c>
      <c r="K515" s="356">
        <v>807</v>
      </c>
      <c r="L515" s="356"/>
      <c r="M515" s="356">
        <v>807</v>
      </c>
      <c r="N515" s="356"/>
      <c r="O515" s="356"/>
      <c r="P515" s="395"/>
      <c r="Q515" s="357"/>
    </row>
    <row r="516" spans="1:17" ht="14.4" customHeight="1" x14ac:dyDescent="0.3">
      <c r="A516" s="352" t="s">
        <v>1533</v>
      </c>
      <c r="B516" s="353" t="s">
        <v>1330</v>
      </c>
      <c r="C516" s="353" t="s">
        <v>1331</v>
      </c>
      <c r="D516" s="353" t="s">
        <v>1440</v>
      </c>
      <c r="E516" s="353" t="s">
        <v>1441</v>
      </c>
      <c r="F516" s="356"/>
      <c r="G516" s="356"/>
      <c r="H516" s="356"/>
      <c r="I516" s="356"/>
      <c r="J516" s="356"/>
      <c r="K516" s="356"/>
      <c r="L516" s="356"/>
      <c r="M516" s="356"/>
      <c r="N516" s="356">
        <v>1</v>
      </c>
      <c r="O516" s="356">
        <v>686</v>
      </c>
      <c r="P516" s="395"/>
      <c r="Q516" s="357">
        <v>686</v>
      </c>
    </row>
    <row r="517" spans="1:17" ht="14.4" customHeight="1" x14ac:dyDescent="0.3">
      <c r="A517" s="352" t="s">
        <v>1533</v>
      </c>
      <c r="B517" s="353" t="s">
        <v>1330</v>
      </c>
      <c r="C517" s="353" t="s">
        <v>1331</v>
      </c>
      <c r="D517" s="353" t="s">
        <v>1442</v>
      </c>
      <c r="E517" s="353" t="s">
        <v>1443</v>
      </c>
      <c r="F517" s="356"/>
      <c r="G517" s="356"/>
      <c r="H517" s="356"/>
      <c r="I517" s="356"/>
      <c r="J517" s="356"/>
      <c r="K517" s="356"/>
      <c r="L517" s="356"/>
      <c r="M517" s="356"/>
      <c r="N517" s="356">
        <v>1</v>
      </c>
      <c r="O517" s="356">
        <v>166</v>
      </c>
      <c r="P517" s="395"/>
      <c r="Q517" s="357">
        <v>166</v>
      </c>
    </row>
    <row r="518" spans="1:17" ht="14.4" customHeight="1" x14ac:dyDescent="0.3">
      <c r="A518" s="352" t="s">
        <v>1533</v>
      </c>
      <c r="B518" s="353" t="s">
        <v>1330</v>
      </c>
      <c r="C518" s="353" t="s">
        <v>1331</v>
      </c>
      <c r="D518" s="353" t="s">
        <v>1444</v>
      </c>
      <c r="E518" s="353" t="s">
        <v>1445</v>
      </c>
      <c r="F518" s="356"/>
      <c r="G518" s="356"/>
      <c r="H518" s="356"/>
      <c r="I518" s="356"/>
      <c r="J518" s="356">
        <v>1</v>
      </c>
      <c r="K518" s="356">
        <v>807</v>
      </c>
      <c r="L518" s="356"/>
      <c r="M518" s="356">
        <v>807</v>
      </c>
      <c r="N518" s="356"/>
      <c r="O518" s="356"/>
      <c r="P518" s="395"/>
      <c r="Q518" s="357"/>
    </row>
    <row r="519" spans="1:17" ht="14.4" customHeight="1" x14ac:dyDescent="0.3">
      <c r="A519" s="352" t="s">
        <v>1533</v>
      </c>
      <c r="B519" s="353" t="s">
        <v>1330</v>
      </c>
      <c r="C519" s="353" t="s">
        <v>1331</v>
      </c>
      <c r="D519" s="353" t="s">
        <v>1450</v>
      </c>
      <c r="E519" s="353" t="s">
        <v>1451</v>
      </c>
      <c r="F519" s="356"/>
      <c r="G519" s="356"/>
      <c r="H519" s="356"/>
      <c r="I519" s="356"/>
      <c r="J519" s="356"/>
      <c r="K519" s="356"/>
      <c r="L519" s="356"/>
      <c r="M519" s="356"/>
      <c r="N519" s="356">
        <v>1</v>
      </c>
      <c r="O519" s="356">
        <v>650</v>
      </c>
      <c r="P519" s="395"/>
      <c r="Q519" s="357">
        <v>650</v>
      </c>
    </row>
    <row r="520" spans="1:17" ht="14.4" customHeight="1" x14ac:dyDescent="0.3">
      <c r="A520" s="352" t="s">
        <v>1533</v>
      </c>
      <c r="B520" s="353" t="s">
        <v>1330</v>
      </c>
      <c r="C520" s="353" t="s">
        <v>1331</v>
      </c>
      <c r="D520" s="353" t="s">
        <v>1452</v>
      </c>
      <c r="E520" s="353" t="s">
        <v>1453</v>
      </c>
      <c r="F520" s="356"/>
      <c r="G520" s="356"/>
      <c r="H520" s="356"/>
      <c r="I520" s="356"/>
      <c r="J520" s="356"/>
      <c r="K520" s="356"/>
      <c r="L520" s="356"/>
      <c r="M520" s="356"/>
      <c r="N520" s="356">
        <v>1</v>
      </c>
      <c r="O520" s="356">
        <v>545</v>
      </c>
      <c r="P520" s="395"/>
      <c r="Q520" s="357">
        <v>545</v>
      </c>
    </row>
    <row r="521" spans="1:17" ht="14.4" customHeight="1" x14ac:dyDescent="0.3">
      <c r="A521" s="352" t="s">
        <v>1533</v>
      </c>
      <c r="B521" s="353" t="s">
        <v>1330</v>
      </c>
      <c r="C521" s="353" t="s">
        <v>1331</v>
      </c>
      <c r="D521" s="353" t="s">
        <v>1454</v>
      </c>
      <c r="E521" s="353" t="s">
        <v>1455</v>
      </c>
      <c r="F521" s="356">
        <v>1</v>
      </c>
      <c r="G521" s="356">
        <v>286</v>
      </c>
      <c r="H521" s="356">
        <v>1</v>
      </c>
      <c r="I521" s="356">
        <v>286</v>
      </c>
      <c r="J521" s="356"/>
      <c r="K521" s="356"/>
      <c r="L521" s="356"/>
      <c r="M521" s="356"/>
      <c r="N521" s="356"/>
      <c r="O521" s="356"/>
      <c r="P521" s="395"/>
      <c r="Q521" s="357"/>
    </row>
    <row r="522" spans="1:17" ht="14.4" customHeight="1" x14ac:dyDescent="0.3">
      <c r="A522" s="352" t="s">
        <v>1533</v>
      </c>
      <c r="B522" s="353" t="s">
        <v>1330</v>
      </c>
      <c r="C522" s="353" t="s">
        <v>1331</v>
      </c>
      <c r="D522" s="353" t="s">
        <v>1456</v>
      </c>
      <c r="E522" s="353" t="s">
        <v>1457</v>
      </c>
      <c r="F522" s="356">
        <v>1</v>
      </c>
      <c r="G522" s="356">
        <v>418</v>
      </c>
      <c r="H522" s="356">
        <v>1</v>
      </c>
      <c r="I522" s="356">
        <v>418</v>
      </c>
      <c r="J522" s="356"/>
      <c r="K522" s="356"/>
      <c r="L522" s="356"/>
      <c r="M522" s="356"/>
      <c r="N522" s="356"/>
      <c r="O522" s="356"/>
      <c r="P522" s="395"/>
      <c r="Q522" s="357"/>
    </row>
    <row r="523" spans="1:17" ht="14.4" customHeight="1" x14ac:dyDescent="0.3">
      <c r="A523" s="352" t="s">
        <v>1533</v>
      </c>
      <c r="B523" s="353" t="s">
        <v>1330</v>
      </c>
      <c r="C523" s="353" t="s">
        <v>1331</v>
      </c>
      <c r="D523" s="353" t="s">
        <v>1460</v>
      </c>
      <c r="E523" s="353" t="s">
        <v>1461</v>
      </c>
      <c r="F523" s="356"/>
      <c r="G523" s="356"/>
      <c r="H523" s="356"/>
      <c r="I523" s="356"/>
      <c r="J523" s="356"/>
      <c r="K523" s="356"/>
      <c r="L523" s="356"/>
      <c r="M523" s="356"/>
      <c r="N523" s="356">
        <v>1</v>
      </c>
      <c r="O523" s="356">
        <v>650</v>
      </c>
      <c r="P523" s="395"/>
      <c r="Q523" s="357">
        <v>650</v>
      </c>
    </row>
    <row r="524" spans="1:17" ht="14.4" customHeight="1" x14ac:dyDescent="0.3">
      <c r="A524" s="352" t="s">
        <v>1533</v>
      </c>
      <c r="B524" s="353" t="s">
        <v>1330</v>
      </c>
      <c r="C524" s="353" t="s">
        <v>1331</v>
      </c>
      <c r="D524" s="353" t="s">
        <v>1464</v>
      </c>
      <c r="E524" s="353" t="s">
        <v>1465</v>
      </c>
      <c r="F524" s="356"/>
      <c r="G524" s="356"/>
      <c r="H524" s="356"/>
      <c r="I524" s="356"/>
      <c r="J524" s="356"/>
      <c r="K524" s="356"/>
      <c r="L524" s="356"/>
      <c r="M524" s="356"/>
      <c r="N524" s="356">
        <v>1</v>
      </c>
      <c r="O524" s="356">
        <v>650</v>
      </c>
      <c r="P524" s="395"/>
      <c r="Q524" s="357">
        <v>650</v>
      </c>
    </row>
    <row r="525" spans="1:17" ht="14.4" customHeight="1" x14ac:dyDescent="0.3">
      <c r="A525" s="352" t="s">
        <v>1533</v>
      </c>
      <c r="B525" s="353" t="s">
        <v>1330</v>
      </c>
      <c r="C525" s="353" t="s">
        <v>1331</v>
      </c>
      <c r="D525" s="353" t="s">
        <v>1466</v>
      </c>
      <c r="E525" s="353" t="s">
        <v>1467</v>
      </c>
      <c r="F525" s="356"/>
      <c r="G525" s="356"/>
      <c r="H525" s="356"/>
      <c r="I525" s="356"/>
      <c r="J525" s="356">
        <v>1</v>
      </c>
      <c r="K525" s="356">
        <v>807</v>
      </c>
      <c r="L525" s="356"/>
      <c r="M525" s="356">
        <v>807</v>
      </c>
      <c r="N525" s="356"/>
      <c r="O525" s="356"/>
      <c r="P525" s="395"/>
      <c r="Q525" s="357"/>
    </row>
    <row r="526" spans="1:17" ht="14.4" customHeight="1" x14ac:dyDescent="0.3">
      <c r="A526" s="352" t="s">
        <v>1534</v>
      </c>
      <c r="B526" s="353" t="s">
        <v>1330</v>
      </c>
      <c r="C526" s="353" t="s">
        <v>1331</v>
      </c>
      <c r="D526" s="353" t="s">
        <v>1344</v>
      </c>
      <c r="E526" s="353" t="s">
        <v>1345</v>
      </c>
      <c r="F526" s="356">
        <v>2</v>
      </c>
      <c r="G526" s="356">
        <v>432</v>
      </c>
      <c r="H526" s="356">
        <v>1</v>
      </c>
      <c r="I526" s="356">
        <v>216</v>
      </c>
      <c r="J526" s="356"/>
      <c r="K526" s="356"/>
      <c r="L526" s="356"/>
      <c r="M526" s="356"/>
      <c r="N526" s="356">
        <v>1</v>
      </c>
      <c r="O526" s="356">
        <v>217</v>
      </c>
      <c r="P526" s="395">
        <v>0.50231481481481477</v>
      </c>
      <c r="Q526" s="357">
        <v>217</v>
      </c>
    </row>
    <row r="527" spans="1:17" ht="14.4" customHeight="1" x14ac:dyDescent="0.3">
      <c r="A527" s="352" t="s">
        <v>1534</v>
      </c>
      <c r="B527" s="353" t="s">
        <v>1330</v>
      </c>
      <c r="C527" s="353" t="s">
        <v>1331</v>
      </c>
      <c r="D527" s="353" t="s">
        <v>1346</v>
      </c>
      <c r="E527" s="353" t="s">
        <v>1347</v>
      </c>
      <c r="F527" s="356">
        <v>3</v>
      </c>
      <c r="G527" s="356">
        <v>48</v>
      </c>
      <c r="H527" s="356">
        <v>1</v>
      </c>
      <c r="I527" s="356">
        <v>16</v>
      </c>
      <c r="J527" s="356">
        <v>1</v>
      </c>
      <c r="K527" s="356">
        <v>16</v>
      </c>
      <c r="L527" s="356">
        <v>0.33333333333333331</v>
      </c>
      <c r="M527" s="356">
        <v>16</v>
      </c>
      <c r="N527" s="356">
        <v>2</v>
      </c>
      <c r="O527" s="356">
        <v>32</v>
      </c>
      <c r="P527" s="395">
        <v>0.66666666666666663</v>
      </c>
      <c r="Q527" s="357">
        <v>16</v>
      </c>
    </row>
    <row r="528" spans="1:17" ht="14.4" customHeight="1" x14ac:dyDescent="0.3">
      <c r="A528" s="352" t="s">
        <v>1534</v>
      </c>
      <c r="B528" s="353" t="s">
        <v>1330</v>
      </c>
      <c r="C528" s="353" t="s">
        <v>1331</v>
      </c>
      <c r="D528" s="353" t="s">
        <v>1348</v>
      </c>
      <c r="E528" s="353" t="s">
        <v>1349</v>
      </c>
      <c r="F528" s="356">
        <v>5</v>
      </c>
      <c r="G528" s="356">
        <v>1735</v>
      </c>
      <c r="H528" s="356">
        <v>1</v>
      </c>
      <c r="I528" s="356">
        <v>347</v>
      </c>
      <c r="J528" s="356"/>
      <c r="K528" s="356"/>
      <c r="L528" s="356"/>
      <c r="M528" s="356"/>
      <c r="N528" s="356">
        <v>5</v>
      </c>
      <c r="O528" s="356">
        <v>1740</v>
      </c>
      <c r="P528" s="395">
        <v>1.0028818443804035</v>
      </c>
      <c r="Q528" s="357">
        <v>348</v>
      </c>
    </row>
    <row r="529" spans="1:17" ht="14.4" customHeight="1" x14ac:dyDescent="0.3">
      <c r="A529" s="352" t="s">
        <v>1534</v>
      </c>
      <c r="B529" s="353" t="s">
        <v>1330</v>
      </c>
      <c r="C529" s="353" t="s">
        <v>1331</v>
      </c>
      <c r="D529" s="353" t="s">
        <v>1352</v>
      </c>
      <c r="E529" s="353" t="s">
        <v>1353</v>
      </c>
      <c r="F529" s="356">
        <v>4</v>
      </c>
      <c r="G529" s="356">
        <v>664</v>
      </c>
      <c r="H529" s="356">
        <v>1</v>
      </c>
      <c r="I529" s="356">
        <v>166</v>
      </c>
      <c r="J529" s="356">
        <v>2</v>
      </c>
      <c r="K529" s="356">
        <v>332</v>
      </c>
      <c r="L529" s="356">
        <v>0.5</v>
      </c>
      <c r="M529" s="356">
        <v>166</v>
      </c>
      <c r="N529" s="356">
        <v>3</v>
      </c>
      <c r="O529" s="356">
        <v>498</v>
      </c>
      <c r="P529" s="395">
        <v>0.75</v>
      </c>
      <c r="Q529" s="357">
        <v>166</v>
      </c>
    </row>
    <row r="530" spans="1:17" ht="14.4" customHeight="1" x14ac:dyDescent="0.3">
      <c r="A530" s="352" t="s">
        <v>1534</v>
      </c>
      <c r="B530" s="353" t="s">
        <v>1330</v>
      </c>
      <c r="C530" s="353" t="s">
        <v>1331</v>
      </c>
      <c r="D530" s="353" t="s">
        <v>1354</v>
      </c>
      <c r="E530" s="353" t="s">
        <v>1355</v>
      </c>
      <c r="F530" s="356"/>
      <c r="G530" s="356"/>
      <c r="H530" s="356"/>
      <c r="I530" s="356"/>
      <c r="J530" s="356">
        <v>1</v>
      </c>
      <c r="K530" s="356">
        <v>324</v>
      </c>
      <c r="L530" s="356"/>
      <c r="M530" s="356">
        <v>324</v>
      </c>
      <c r="N530" s="356"/>
      <c r="O530" s="356"/>
      <c r="P530" s="395"/>
      <c r="Q530" s="357"/>
    </row>
    <row r="531" spans="1:17" ht="14.4" customHeight="1" x14ac:dyDescent="0.3">
      <c r="A531" s="352" t="s">
        <v>1534</v>
      </c>
      <c r="B531" s="353" t="s">
        <v>1330</v>
      </c>
      <c r="C531" s="353" t="s">
        <v>1331</v>
      </c>
      <c r="D531" s="353" t="s">
        <v>1356</v>
      </c>
      <c r="E531" s="353" t="s">
        <v>1357</v>
      </c>
      <c r="F531" s="356">
        <v>4</v>
      </c>
      <c r="G531" s="356">
        <v>688</v>
      </c>
      <c r="H531" s="356">
        <v>1</v>
      </c>
      <c r="I531" s="356">
        <v>172</v>
      </c>
      <c r="J531" s="356">
        <v>2</v>
      </c>
      <c r="K531" s="356">
        <v>344</v>
      </c>
      <c r="L531" s="356">
        <v>0.5</v>
      </c>
      <c r="M531" s="356">
        <v>172</v>
      </c>
      <c r="N531" s="356">
        <v>3</v>
      </c>
      <c r="O531" s="356">
        <v>516</v>
      </c>
      <c r="P531" s="395">
        <v>0.75</v>
      </c>
      <c r="Q531" s="357">
        <v>172</v>
      </c>
    </row>
    <row r="532" spans="1:17" ht="14.4" customHeight="1" x14ac:dyDescent="0.3">
      <c r="A532" s="352" t="s">
        <v>1534</v>
      </c>
      <c r="B532" s="353" t="s">
        <v>1330</v>
      </c>
      <c r="C532" s="353" t="s">
        <v>1331</v>
      </c>
      <c r="D532" s="353" t="s">
        <v>1358</v>
      </c>
      <c r="E532" s="353" t="s">
        <v>1359</v>
      </c>
      <c r="F532" s="356">
        <v>9</v>
      </c>
      <c r="G532" s="356">
        <v>1323</v>
      </c>
      <c r="H532" s="356">
        <v>1</v>
      </c>
      <c r="I532" s="356">
        <v>147</v>
      </c>
      <c r="J532" s="356">
        <v>2</v>
      </c>
      <c r="K532" s="356">
        <v>294</v>
      </c>
      <c r="L532" s="356">
        <v>0.22222222222222221</v>
      </c>
      <c r="M532" s="356">
        <v>147</v>
      </c>
      <c r="N532" s="356">
        <v>1</v>
      </c>
      <c r="O532" s="356">
        <v>147</v>
      </c>
      <c r="P532" s="395">
        <v>0.1111111111111111</v>
      </c>
      <c r="Q532" s="357">
        <v>147</v>
      </c>
    </row>
    <row r="533" spans="1:17" ht="14.4" customHeight="1" x14ac:dyDescent="0.3">
      <c r="A533" s="352" t="s">
        <v>1534</v>
      </c>
      <c r="B533" s="353" t="s">
        <v>1330</v>
      </c>
      <c r="C533" s="353" t="s">
        <v>1331</v>
      </c>
      <c r="D533" s="353" t="s">
        <v>1360</v>
      </c>
      <c r="E533" s="353" t="s">
        <v>1361</v>
      </c>
      <c r="F533" s="356"/>
      <c r="G533" s="356"/>
      <c r="H533" s="356"/>
      <c r="I533" s="356"/>
      <c r="J533" s="356">
        <v>1</v>
      </c>
      <c r="K533" s="356">
        <v>349</v>
      </c>
      <c r="L533" s="356"/>
      <c r="M533" s="356">
        <v>349</v>
      </c>
      <c r="N533" s="356"/>
      <c r="O533" s="356"/>
      <c r="P533" s="395"/>
      <c r="Q533" s="357"/>
    </row>
    <row r="534" spans="1:17" ht="14.4" customHeight="1" x14ac:dyDescent="0.3">
      <c r="A534" s="352" t="s">
        <v>1534</v>
      </c>
      <c r="B534" s="353" t="s">
        <v>1330</v>
      </c>
      <c r="C534" s="353" t="s">
        <v>1331</v>
      </c>
      <c r="D534" s="353" t="s">
        <v>1362</v>
      </c>
      <c r="E534" s="353" t="s">
        <v>1363</v>
      </c>
      <c r="F534" s="356">
        <v>4</v>
      </c>
      <c r="G534" s="356">
        <v>676</v>
      </c>
      <c r="H534" s="356">
        <v>1</v>
      </c>
      <c r="I534" s="356">
        <v>169</v>
      </c>
      <c r="J534" s="356">
        <v>2</v>
      </c>
      <c r="K534" s="356">
        <v>338</v>
      </c>
      <c r="L534" s="356">
        <v>0.5</v>
      </c>
      <c r="M534" s="356">
        <v>169</v>
      </c>
      <c r="N534" s="356">
        <v>3</v>
      </c>
      <c r="O534" s="356">
        <v>507</v>
      </c>
      <c r="P534" s="395">
        <v>0.75</v>
      </c>
      <c r="Q534" s="357">
        <v>169</v>
      </c>
    </row>
    <row r="535" spans="1:17" ht="14.4" customHeight="1" x14ac:dyDescent="0.3">
      <c r="A535" s="352" t="s">
        <v>1534</v>
      </c>
      <c r="B535" s="353" t="s">
        <v>1330</v>
      </c>
      <c r="C535" s="353" t="s">
        <v>1331</v>
      </c>
      <c r="D535" s="353" t="s">
        <v>1378</v>
      </c>
      <c r="E535" s="353" t="s">
        <v>1379</v>
      </c>
      <c r="F535" s="356">
        <v>2</v>
      </c>
      <c r="G535" s="356">
        <v>1646</v>
      </c>
      <c r="H535" s="356">
        <v>1</v>
      </c>
      <c r="I535" s="356">
        <v>823</v>
      </c>
      <c r="J535" s="356">
        <v>2</v>
      </c>
      <c r="K535" s="356">
        <v>1650</v>
      </c>
      <c r="L535" s="356">
        <v>1.0024301336573511</v>
      </c>
      <c r="M535" s="356">
        <v>825</v>
      </c>
      <c r="N535" s="356"/>
      <c r="O535" s="356"/>
      <c r="P535" s="395"/>
      <c r="Q535" s="357"/>
    </row>
    <row r="536" spans="1:17" ht="14.4" customHeight="1" x14ac:dyDescent="0.3">
      <c r="A536" s="352" t="s">
        <v>1534</v>
      </c>
      <c r="B536" s="353" t="s">
        <v>1330</v>
      </c>
      <c r="C536" s="353" t="s">
        <v>1331</v>
      </c>
      <c r="D536" s="353" t="s">
        <v>1380</v>
      </c>
      <c r="E536" s="353" t="s">
        <v>1381</v>
      </c>
      <c r="F536" s="356">
        <v>2</v>
      </c>
      <c r="G536" s="356">
        <v>654</v>
      </c>
      <c r="H536" s="356">
        <v>1</v>
      </c>
      <c r="I536" s="356">
        <v>327</v>
      </c>
      <c r="J536" s="356"/>
      <c r="K536" s="356"/>
      <c r="L536" s="356"/>
      <c r="M536" s="356"/>
      <c r="N536" s="356"/>
      <c r="O536" s="356"/>
      <c r="P536" s="395"/>
      <c r="Q536" s="357"/>
    </row>
    <row r="537" spans="1:17" ht="14.4" customHeight="1" x14ac:dyDescent="0.3">
      <c r="A537" s="352" t="s">
        <v>1534</v>
      </c>
      <c r="B537" s="353" t="s">
        <v>1330</v>
      </c>
      <c r="C537" s="353" t="s">
        <v>1331</v>
      </c>
      <c r="D537" s="353" t="s">
        <v>1384</v>
      </c>
      <c r="E537" s="353" t="s">
        <v>1385</v>
      </c>
      <c r="F537" s="356"/>
      <c r="G537" s="356"/>
      <c r="H537" s="356"/>
      <c r="I537" s="356"/>
      <c r="J537" s="356">
        <v>1</v>
      </c>
      <c r="K537" s="356">
        <v>673</v>
      </c>
      <c r="L537" s="356"/>
      <c r="M537" s="356">
        <v>673</v>
      </c>
      <c r="N537" s="356"/>
      <c r="O537" s="356"/>
      <c r="P537" s="395"/>
      <c r="Q537" s="357"/>
    </row>
    <row r="538" spans="1:17" ht="14.4" customHeight="1" x14ac:dyDescent="0.3">
      <c r="A538" s="352" t="s">
        <v>1534</v>
      </c>
      <c r="B538" s="353" t="s">
        <v>1330</v>
      </c>
      <c r="C538" s="353" t="s">
        <v>1331</v>
      </c>
      <c r="D538" s="353" t="s">
        <v>1388</v>
      </c>
      <c r="E538" s="353" t="s">
        <v>1389</v>
      </c>
      <c r="F538" s="356"/>
      <c r="G538" s="356"/>
      <c r="H538" s="356"/>
      <c r="I538" s="356"/>
      <c r="J538" s="356"/>
      <c r="K538" s="356"/>
      <c r="L538" s="356"/>
      <c r="M538" s="356"/>
      <c r="N538" s="356">
        <v>2</v>
      </c>
      <c r="O538" s="356">
        <v>1642</v>
      </c>
      <c r="P538" s="395"/>
      <c r="Q538" s="357">
        <v>821</v>
      </c>
    </row>
    <row r="539" spans="1:17" ht="14.4" customHeight="1" x14ac:dyDescent="0.3">
      <c r="A539" s="352" t="s">
        <v>1534</v>
      </c>
      <c r="B539" s="353" t="s">
        <v>1330</v>
      </c>
      <c r="C539" s="353" t="s">
        <v>1331</v>
      </c>
      <c r="D539" s="353" t="s">
        <v>1390</v>
      </c>
      <c r="E539" s="353" t="s">
        <v>1391</v>
      </c>
      <c r="F539" s="356">
        <v>4</v>
      </c>
      <c r="G539" s="356">
        <v>1888</v>
      </c>
      <c r="H539" s="356">
        <v>1</v>
      </c>
      <c r="I539" s="356">
        <v>472</v>
      </c>
      <c r="J539" s="356">
        <v>3</v>
      </c>
      <c r="K539" s="356">
        <v>1416</v>
      </c>
      <c r="L539" s="356">
        <v>0.75</v>
      </c>
      <c r="M539" s="356">
        <v>472</v>
      </c>
      <c r="N539" s="356">
        <v>3</v>
      </c>
      <c r="O539" s="356">
        <v>1419</v>
      </c>
      <c r="P539" s="395">
        <v>0.75158898305084743</v>
      </c>
      <c r="Q539" s="357">
        <v>473</v>
      </c>
    </row>
    <row r="540" spans="1:17" ht="14.4" customHeight="1" x14ac:dyDescent="0.3">
      <c r="A540" s="352" t="s">
        <v>1534</v>
      </c>
      <c r="B540" s="353" t="s">
        <v>1330</v>
      </c>
      <c r="C540" s="353" t="s">
        <v>1331</v>
      </c>
      <c r="D540" s="353" t="s">
        <v>1392</v>
      </c>
      <c r="E540" s="353" t="s">
        <v>1393</v>
      </c>
      <c r="F540" s="356">
        <v>14</v>
      </c>
      <c r="G540" s="356">
        <v>4802</v>
      </c>
      <c r="H540" s="356">
        <v>1</v>
      </c>
      <c r="I540" s="356">
        <v>343</v>
      </c>
      <c r="J540" s="356">
        <v>5</v>
      </c>
      <c r="K540" s="356">
        <v>1715</v>
      </c>
      <c r="L540" s="356">
        <v>0.35714285714285715</v>
      </c>
      <c r="M540" s="356">
        <v>343</v>
      </c>
      <c r="N540" s="356">
        <v>6</v>
      </c>
      <c r="O540" s="356">
        <v>2064</v>
      </c>
      <c r="P540" s="395">
        <v>0.42982090795501876</v>
      </c>
      <c r="Q540" s="357">
        <v>344</v>
      </c>
    </row>
    <row r="541" spans="1:17" ht="14.4" customHeight="1" x14ac:dyDescent="0.3">
      <c r="A541" s="352" t="s">
        <v>1534</v>
      </c>
      <c r="B541" s="353" t="s">
        <v>1330</v>
      </c>
      <c r="C541" s="353" t="s">
        <v>1331</v>
      </c>
      <c r="D541" s="353" t="s">
        <v>1394</v>
      </c>
      <c r="E541" s="353" t="s">
        <v>1395</v>
      </c>
      <c r="F541" s="356">
        <v>1</v>
      </c>
      <c r="G541" s="356">
        <v>3852</v>
      </c>
      <c r="H541" s="356">
        <v>1</v>
      </c>
      <c r="I541" s="356">
        <v>3852</v>
      </c>
      <c r="J541" s="356"/>
      <c r="K541" s="356"/>
      <c r="L541" s="356"/>
      <c r="M541" s="356"/>
      <c r="N541" s="356"/>
      <c r="O541" s="356"/>
      <c r="P541" s="395"/>
      <c r="Q541" s="357"/>
    </row>
    <row r="542" spans="1:17" ht="14.4" customHeight="1" x14ac:dyDescent="0.3">
      <c r="A542" s="352" t="s">
        <v>1534</v>
      </c>
      <c r="B542" s="353" t="s">
        <v>1330</v>
      </c>
      <c r="C542" s="353" t="s">
        <v>1331</v>
      </c>
      <c r="D542" s="353" t="s">
        <v>1396</v>
      </c>
      <c r="E542" s="353" t="s">
        <v>1397</v>
      </c>
      <c r="F542" s="356"/>
      <c r="G542" s="356"/>
      <c r="H542" s="356"/>
      <c r="I542" s="356"/>
      <c r="J542" s="356"/>
      <c r="K542" s="356"/>
      <c r="L542" s="356"/>
      <c r="M542" s="356"/>
      <c r="N542" s="356">
        <v>11</v>
      </c>
      <c r="O542" s="356">
        <v>6314</v>
      </c>
      <c r="P542" s="395"/>
      <c r="Q542" s="357">
        <v>574</v>
      </c>
    </row>
    <row r="543" spans="1:17" ht="14.4" customHeight="1" x14ac:dyDescent="0.3">
      <c r="A543" s="352" t="s">
        <v>1534</v>
      </c>
      <c r="B543" s="353" t="s">
        <v>1330</v>
      </c>
      <c r="C543" s="353" t="s">
        <v>1331</v>
      </c>
      <c r="D543" s="353" t="s">
        <v>1398</v>
      </c>
      <c r="E543" s="353" t="s">
        <v>1399</v>
      </c>
      <c r="F543" s="356">
        <v>1</v>
      </c>
      <c r="G543" s="356">
        <v>237</v>
      </c>
      <c r="H543" s="356">
        <v>1</v>
      </c>
      <c r="I543" s="356">
        <v>237</v>
      </c>
      <c r="J543" s="356">
        <v>1</v>
      </c>
      <c r="K543" s="356">
        <v>237</v>
      </c>
      <c r="L543" s="356">
        <v>1</v>
      </c>
      <c r="M543" s="356">
        <v>237</v>
      </c>
      <c r="N543" s="356"/>
      <c r="O543" s="356"/>
      <c r="P543" s="395"/>
      <c r="Q543" s="357"/>
    </row>
    <row r="544" spans="1:17" ht="14.4" customHeight="1" x14ac:dyDescent="0.3">
      <c r="A544" s="352" t="s">
        <v>1534</v>
      </c>
      <c r="B544" s="353" t="s">
        <v>1330</v>
      </c>
      <c r="C544" s="353" t="s">
        <v>1331</v>
      </c>
      <c r="D544" s="353" t="s">
        <v>1400</v>
      </c>
      <c r="E544" s="353" t="s">
        <v>1401</v>
      </c>
      <c r="F544" s="356"/>
      <c r="G544" s="356"/>
      <c r="H544" s="356"/>
      <c r="I544" s="356"/>
      <c r="J544" s="356">
        <v>1</v>
      </c>
      <c r="K544" s="356">
        <v>673</v>
      </c>
      <c r="L544" s="356"/>
      <c r="M544" s="356">
        <v>673</v>
      </c>
      <c r="N544" s="356"/>
      <c r="O544" s="356"/>
      <c r="P544" s="395"/>
      <c r="Q544" s="357"/>
    </row>
    <row r="545" spans="1:17" ht="14.4" customHeight="1" x14ac:dyDescent="0.3">
      <c r="A545" s="352" t="s">
        <v>1534</v>
      </c>
      <c r="B545" s="353" t="s">
        <v>1330</v>
      </c>
      <c r="C545" s="353" t="s">
        <v>1331</v>
      </c>
      <c r="D545" s="353" t="s">
        <v>1402</v>
      </c>
      <c r="E545" s="353" t="s">
        <v>1403</v>
      </c>
      <c r="F545" s="356">
        <v>9</v>
      </c>
      <c r="G545" s="356">
        <v>4572</v>
      </c>
      <c r="H545" s="356">
        <v>1</v>
      </c>
      <c r="I545" s="356">
        <v>508</v>
      </c>
      <c r="J545" s="356">
        <v>3</v>
      </c>
      <c r="K545" s="356">
        <v>1524</v>
      </c>
      <c r="L545" s="356">
        <v>0.33333333333333331</v>
      </c>
      <c r="M545" s="356">
        <v>508</v>
      </c>
      <c r="N545" s="356">
        <v>5</v>
      </c>
      <c r="O545" s="356">
        <v>2545</v>
      </c>
      <c r="P545" s="395">
        <v>0.55664916885389326</v>
      </c>
      <c r="Q545" s="357">
        <v>509</v>
      </c>
    </row>
    <row r="546" spans="1:17" ht="14.4" customHeight="1" x14ac:dyDescent="0.3">
      <c r="A546" s="352" t="s">
        <v>1534</v>
      </c>
      <c r="B546" s="353" t="s">
        <v>1330</v>
      </c>
      <c r="C546" s="353" t="s">
        <v>1331</v>
      </c>
      <c r="D546" s="353" t="s">
        <v>1404</v>
      </c>
      <c r="E546" s="353" t="s">
        <v>1405</v>
      </c>
      <c r="F546" s="356">
        <v>4</v>
      </c>
      <c r="G546" s="356">
        <v>1388</v>
      </c>
      <c r="H546" s="356">
        <v>1</v>
      </c>
      <c r="I546" s="356">
        <v>347</v>
      </c>
      <c r="J546" s="356">
        <v>2</v>
      </c>
      <c r="K546" s="356">
        <v>694</v>
      </c>
      <c r="L546" s="356">
        <v>0.5</v>
      </c>
      <c r="M546" s="356">
        <v>347</v>
      </c>
      <c r="N546" s="356">
        <v>3</v>
      </c>
      <c r="O546" s="356">
        <v>1041</v>
      </c>
      <c r="P546" s="395">
        <v>0.75</v>
      </c>
      <c r="Q546" s="357">
        <v>347</v>
      </c>
    </row>
    <row r="547" spans="1:17" ht="14.4" customHeight="1" x14ac:dyDescent="0.3">
      <c r="A547" s="352" t="s">
        <v>1534</v>
      </c>
      <c r="B547" s="353" t="s">
        <v>1330</v>
      </c>
      <c r="C547" s="353" t="s">
        <v>1331</v>
      </c>
      <c r="D547" s="353" t="s">
        <v>1408</v>
      </c>
      <c r="E547" s="353" t="s">
        <v>1409</v>
      </c>
      <c r="F547" s="356">
        <v>8</v>
      </c>
      <c r="G547" s="356">
        <v>880</v>
      </c>
      <c r="H547" s="356">
        <v>1</v>
      </c>
      <c r="I547" s="356">
        <v>110</v>
      </c>
      <c r="J547" s="356">
        <v>3</v>
      </c>
      <c r="K547" s="356">
        <v>330</v>
      </c>
      <c r="L547" s="356">
        <v>0.375</v>
      </c>
      <c r="M547" s="356">
        <v>110</v>
      </c>
      <c r="N547" s="356">
        <v>2</v>
      </c>
      <c r="O547" s="356">
        <v>220</v>
      </c>
      <c r="P547" s="395">
        <v>0.25</v>
      </c>
      <c r="Q547" s="357">
        <v>110</v>
      </c>
    </row>
    <row r="548" spans="1:17" ht="14.4" customHeight="1" x14ac:dyDescent="0.3">
      <c r="A548" s="352" t="s">
        <v>1534</v>
      </c>
      <c r="B548" s="353" t="s">
        <v>1330</v>
      </c>
      <c r="C548" s="353" t="s">
        <v>1331</v>
      </c>
      <c r="D548" s="353" t="s">
        <v>1412</v>
      </c>
      <c r="E548" s="353" t="s">
        <v>1413</v>
      </c>
      <c r="F548" s="356">
        <v>1</v>
      </c>
      <c r="G548" s="356">
        <v>689</v>
      </c>
      <c r="H548" s="356">
        <v>1</v>
      </c>
      <c r="I548" s="356">
        <v>689</v>
      </c>
      <c r="J548" s="356"/>
      <c r="K548" s="356"/>
      <c r="L548" s="356"/>
      <c r="M548" s="356"/>
      <c r="N548" s="356">
        <v>2</v>
      </c>
      <c r="O548" s="356">
        <v>1380</v>
      </c>
      <c r="P548" s="395">
        <v>2.0029027576197387</v>
      </c>
      <c r="Q548" s="357">
        <v>690</v>
      </c>
    </row>
    <row r="549" spans="1:17" ht="14.4" customHeight="1" x14ac:dyDescent="0.3">
      <c r="A549" s="352" t="s">
        <v>1534</v>
      </c>
      <c r="B549" s="353" t="s">
        <v>1330</v>
      </c>
      <c r="C549" s="353" t="s">
        <v>1331</v>
      </c>
      <c r="D549" s="353" t="s">
        <v>1416</v>
      </c>
      <c r="E549" s="353" t="s">
        <v>1417</v>
      </c>
      <c r="F549" s="356">
        <v>12</v>
      </c>
      <c r="G549" s="356">
        <v>2436</v>
      </c>
      <c r="H549" s="356">
        <v>1</v>
      </c>
      <c r="I549" s="356">
        <v>203</v>
      </c>
      <c r="J549" s="356">
        <v>4</v>
      </c>
      <c r="K549" s="356">
        <v>812</v>
      </c>
      <c r="L549" s="356">
        <v>0.33333333333333331</v>
      </c>
      <c r="M549" s="356">
        <v>203</v>
      </c>
      <c r="N549" s="356">
        <v>6</v>
      </c>
      <c r="O549" s="356">
        <v>1224</v>
      </c>
      <c r="P549" s="395">
        <v>0.50246305418719217</v>
      </c>
      <c r="Q549" s="357">
        <v>204</v>
      </c>
    </row>
    <row r="550" spans="1:17" ht="14.4" customHeight="1" x14ac:dyDescent="0.3">
      <c r="A550" s="352" t="s">
        <v>1534</v>
      </c>
      <c r="B550" s="353" t="s">
        <v>1330</v>
      </c>
      <c r="C550" s="353" t="s">
        <v>1331</v>
      </c>
      <c r="D550" s="353" t="s">
        <v>1418</v>
      </c>
      <c r="E550" s="353" t="s">
        <v>1419</v>
      </c>
      <c r="F550" s="356">
        <v>8</v>
      </c>
      <c r="G550" s="356">
        <v>304</v>
      </c>
      <c r="H550" s="356">
        <v>1</v>
      </c>
      <c r="I550" s="356">
        <v>38</v>
      </c>
      <c r="J550" s="356">
        <v>4</v>
      </c>
      <c r="K550" s="356">
        <v>152</v>
      </c>
      <c r="L550" s="356">
        <v>0.5</v>
      </c>
      <c r="M550" s="356">
        <v>38</v>
      </c>
      <c r="N550" s="356">
        <v>4</v>
      </c>
      <c r="O550" s="356">
        <v>152</v>
      </c>
      <c r="P550" s="395">
        <v>0.5</v>
      </c>
      <c r="Q550" s="357">
        <v>38</v>
      </c>
    </row>
    <row r="551" spans="1:17" ht="14.4" customHeight="1" x14ac:dyDescent="0.3">
      <c r="A551" s="352" t="s">
        <v>1534</v>
      </c>
      <c r="B551" s="353" t="s">
        <v>1330</v>
      </c>
      <c r="C551" s="353" t="s">
        <v>1331</v>
      </c>
      <c r="D551" s="353" t="s">
        <v>1424</v>
      </c>
      <c r="E551" s="353" t="s">
        <v>1425</v>
      </c>
      <c r="F551" s="356">
        <v>1</v>
      </c>
      <c r="G551" s="356">
        <v>571</v>
      </c>
      <c r="H551" s="356">
        <v>1</v>
      </c>
      <c r="I551" s="356">
        <v>571</v>
      </c>
      <c r="J551" s="356"/>
      <c r="K551" s="356"/>
      <c r="L551" s="356"/>
      <c r="M551" s="356"/>
      <c r="N551" s="356"/>
      <c r="O551" s="356"/>
      <c r="P551" s="395"/>
      <c r="Q551" s="357"/>
    </row>
    <row r="552" spans="1:17" ht="14.4" customHeight="1" x14ac:dyDescent="0.3">
      <c r="A552" s="352" t="s">
        <v>1534</v>
      </c>
      <c r="B552" s="353" t="s">
        <v>1330</v>
      </c>
      <c r="C552" s="353" t="s">
        <v>1331</v>
      </c>
      <c r="D552" s="353" t="s">
        <v>1426</v>
      </c>
      <c r="E552" s="353" t="s">
        <v>1427</v>
      </c>
      <c r="F552" s="356">
        <v>4</v>
      </c>
      <c r="G552" s="356">
        <v>1592</v>
      </c>
      <c r="H552" s="356">
        <v>1</v>
      </c>
      <c r="I552" s="356">
        <v>398</v>
      </c>
      <c r="J552" s="356"/>
      <c r="K552" s="356"/>
      <c r="L552" s="356"/>
      <c r="M552" s="356"/>
      <c r="N552" s="356"/>
      <c r="O552" s="356"/>
      <c r="P552" s="395"/>
      <c r="Q552" s="357"/>
    </row>
    <row r="553" spans="1:17" ht="14.4" customHeight="1" x14ac:dyDescent="0.3">
      <c r="A553" s="352" t="s">
        <v>1534</v>
      </c>
      <c r="B553" s="353" t="s">
        <v>1330</v>
      </c>
      <c r="C553" s="353" t="s">
        <v>1331</v>
      </c>
      <c r="D553" s="353" t="s">
        <v>1428</v>
      </c>
      <c r="E553" s="353" t="s">
        <v>1429</v>
      </c>
      <c r="F553" s="356">
        <v>1</v>
      </c>
      <c r="G553" s="356">
        <v>647</v>
      </c>
      <c r="H553" s="356">
        <v>1</v>
      </c>
      <c r="I553" s="356">
        <v>647</v>
      </c>
      <c r="J553" s="356"/>
      <c r="K553" s="356"/>
      <c r="L553" s="356"/>
      <c r="M553" s="356"/>
      <c r="N553" s="356">
        <v>1</v>
      </c>
      <c r="O553" s="356">
        <v>650</v>
      </c>
      <c r="P553" s="395">
        <v>1.0046367851622875</v>
      </c>
      <c r="Q553" s="357">
        <v>650</v>
      </c>
    </row>
    <row r="554" spans="1:17" ht="14.4" customHeight="1" x14ac:dyDescent="0.3">
      <c r="A554" s="352" t="s">
        <v>1534</v>
      </c>
      <c r="B554" s="353" t="s">
        <v>1330</v>
      </c>
      <c r="C554" s="353" t="s">
        <v>1331</v>
      </c>
      <c r="D554" s="353" t="s">
        <v>1438</v>
      </c>
      <c r="E554" s="353" t="s">
        <v>1439</v>
      </c>
      <c r="F554" s="356">
        <v>9</v>
      </c>
      <c r="G554" s="356">
        <v>1548</v>
      </c>
      <c r="H554" s="356">
        <v>1</v>
      </c>
      <c r="I554" s="356">
        <v>172</v>
      </c>
      <c r="J554" s="356">
        <v>5</v>
      </c>
      <c r="K554" s="356">
        <v>860</v>
      </c>
      <c r="L554" s="356">
        <v>0.55555555555555558</v>
      </c>
      <c r="M554" s="356">
        <v>172</v>
      </c>
      <c r="N554" s="356">
        <v>6</v>
      </c>
      <c r="O554" s="356">
        <v>1032</v>
      </c>
      <c r="P554" s="395">
        <v>0.66666666666666663</v>
      </c>
      <c r="Q554" s="357">
        <v>172</v>
      </c>
    </row>
    <row r="555" spans="1:17" ht="14.4" customHeight="1" x14ac:dyDescent="0.3">
      <c r="A555" s="352" t="s">
        <v>1534</v>
      </c>
      <c r="B555" s="353" t="s">
        <v>1330</v>
      </c>
      <c r="C555" s="353" t="s">
        <v>1331</v>
      </c>
      <c r="D555" s="353" t="s">
        <v>1440</v>
      </c>
      <c r="E555" s="353" t="s">
        <v>1441</v>
      </c>
      <c r="F555" s="356">
        <v>1</v>
      </c>
      <c r="G555" s="356">
        <v>685</v>
      </c>
      <c r="H555" s="356">
        <v>1</v>
      </c>
      <c r="I555" s="356">
        <v>685</v>
      </c>
      <c r="J555" s="356"/>
      <c r="K555" s="356"/>
      <c r="L555" s="356"/>
      <c r="M555" s="356"/>
      <c r="N555" s="356">
        <v>1</v>
      </c>
      <c r="O555" s="356">
        <v>686</v>
      </c>
      <c r="P555" s="395">
        <v>1.0014598540145985</v>
      </c>
      <c r="Q555" s="357">
        <v>686</v>
      </c>
    </row>
    <row r="556" spans="1:17" ht="14.4" customHeight="1" x14ac:dyDescent="0.3">
      <c r="A556" s="352" t="s">
        <v>1534</v>
      </c>
      <c r="B556" s="353" t="s">
        <v>1330</v>
      </c>
      <c r="C556" s="353" t="s">
        <v>1331</v>
      </c>
      <c r="D556" s="353" t="s">
        <v>1442</v>
      </c>
      <c r="E556" s="353" t="s">
        <v>1443</v>
      </c>
      <c r="F556" s="356">
        <v>9</v>
      </c>
      <c r="G556" s="356">
        <v>1494</v>
      </c>
      <c r="H556" s="356">
        <v>1</v>
      </c>
      <c r="I556" s="356">
        <v>166</v>
      </c>
      <c r="J556" s="356">
        <v>5</v>
      </c>
      <c r="K556" s="356">
        <v>830</v>
      </c>
      <c r="L556" s="356">
        <v>0.55555555555555558</v>
      </c>
      <c r="M556" s="356">
        <v>166</v>
      </c>
      <c r="N556" s="356">
        <v>6</v>
      </c>
      <c r="O556" s="356">
        <v>996</v>
      </c>
      <c r="P556" s="395">
        <v>0.66666666666666663</v>
      </c>
      <c r="Q556" s="357">
        <v>166</v>
      </c>
    </row>
    <row r="557" spans="1:17" ht="14.4" customHeight="1" x14ac:dyDescent="0.3">
      <c r="A557" s="352" t="s">
        <v>1534</v>
      </c>
      <c r="B557" s="353" t="s">
        <v>1330</v>
      </c>
      <c r="C557" s="353" t="s">
        <v>1331</v>
      </c>
      <c r="D557" s="353" t="s">
        <v>1452</v>
      </c>
      <c r="E557" s="353" t="s">
        <v>1453</v>
      </c>
      <c r="F557" s="356">
        <v>5</v>
      </c>
      <c r="G557" s="356">
        <v>2720</v>
      </c>
      <c r="H557" s="356">
        <v>1</v>
      </c>
      <c r="I557" s="356">
        <v>544</v>
      </c>
      <c r="J557" s="356">
        <v>3</v>
      </c>
      <c r="K557" s="356">
        <v>1632</v>
      </c>
      <c r="L557" s="356">
        <v>0.6</v>
      </c>
      <c r="M557" s="356">
        <v>544</v>
      </c>
      <c r="N557" s="356">
        <v>2</v>
      </c>
      <c r="O557" s="356">
        <v>1090</v>
      </c>
      <c r="P557" s="395">
        <v>0.40073529411764708</v>
      </c>
      <c r="Q557" s="357">
        <v>545</v>
      </c>
    </row>
    <row r="558" spans="1:17" ht="14.4" customHeight="1" x14ac:dyDescent="0.3">
      <c r="A558" s="352" t="s">
        <v>1534</v>
      </c>
      <c r="B558" s="353" t="s">
        <v>1330</v>
      </c>
      <c r="C558" s="353" t="s">
        <v>1331</v>
      </c>
      <c r="D558" s="353" t="s">
        <v>1454</v>
      </c>
      <c r="E558" s="353" t="s">
        <v>1455</v>
      </c>
      <c r="F558" s="356">
        <v>9</v>
      </c>
      <c r="G558" s="356">
        <v>2574</v>
      </c>
      <c r="H558" s="356">
        <v>1</v>
      </c>
      <c r="I558" s="356">
        <v>286</v>
      </c>
      <c r="J558" s="356">
        <v>3</v>
      </c>
      <c r="K558" s="356">
        <v>858</v>
      </c>
      <c r="L558" s="356">
        <v>0.33333333333333331</v>
      </c>
      <c r="M558" s="356">
        <v>286</v>
      </c>
      <c r="N558" s="356">
        <v>5</v>
      </c>
      <c r="O558" s="356">
        <v>1435</v>
      </c>
      <c r="P558" s="395">
        <v>0.55749805749805748</v>
      </c>
      <c r="Q558" s="357">
        <v>287</v>
      </c>
    </row>
    <row r="559" spans="1:17" ht="14.4" customHeight="1" x14ac:dyDescent="0.3">
      <c r="A559" s="352" t="s">
        <v>1534</v>
      </c>
      <c r="B559" s="353" t="s">
        <v>1330</v>
      </c>
      <c r="C559" s="353" t="s">
        <v>1331</v>
      </c>
      <c r="D559" s="353" t="s">
        <v>1456</v>
      </c>
      <c r="E559" s="353" t="s">
        <v>1457</v>
      </c>
      <c r="F559" s="356">
        <v>9</v>
      </c>
      <c r="G559" s="356">
        <v>3762</v>
      </c>
      <c r="H559" s="356">
        <v>1</v>
      </c>
      <c r="I559" s="356">
        <v>418</v>
      </c>
      <c r="J559" s="356">
        <v>3</v>
      </c>
      <c r="K559" s="356">
        <v>1254</v>
      </c>
      <c r="L559" s="356">
        <v>0.33333333333333331</v>
      </c>
      <c r="M559" s="356">
        <v>418</v>
      </c>
      <c r="N559" s="356">
        <v>5</v>
      </c>
      <c r="O559" s="356">
        <v>2095</v>
      </c>
      <c r="P559" s="395">
        <v>0.5568846358320042</v>
      </c>
      <c r="Q559" s="357">
        <v>419</v>
      </c>
    </row>
    <row r="560" spans="1:17" ht="14.4" customHeight="1" x14ac:dyDescent="0.3">
      <c r="A560" s="352" t="s">
        <v>1535</v>
      </c>
      <c r="B560" s="353" t="s">
        <v>1330</v>
      </c>
      <c r="C560" s="353" t="s">
        <v>1331</v>
      </c>
      <c r="D560" s="353" t="s">
        <v>1336</v>
      </c>
      <c r="E560" s="353" t="s">
        <v>1337</v>
      </c>
      <c r="F560" s="356">
        <v>688</v>
      </c>
      <c r="G560" s="356">
        <v>338496</v>
      </c>
      <c r="H560" s="356">
        <v>1</v>
      </c>
      <c r="I560" s="356">
        <v>492</v>
      </c>
      <c r="J560" s="356">
        <v>819</v>
      </c>
      <c r="K560" s="356">
        <v>404586</v>
      </c>
      <c r="L560" s="356">
        <v>1.1952460294951788</v>
      </c>
      <c r="M560" s="356">
        <v>494</v>
      </c>
      <c r="N560" s="356">
        <v>748</v>
      </c>
      <c r="O560" s="356">
        <v>371756</v>
      </c>
      <c r="P560" s="395">
        <v>1.0982581773492153</v>
      </c>
      <c r="Q560" s="357">
        <v>497</v>
      </c>
    </row>
    <row r="561" spans="1:17" ht="14.4" customHeight="1" x14ac:dyDescent="0.3">
      <c r="A561" s="352" t="s">
        <v>1535</v>
      </c>
      <c r="B561" s="353" t="s">
        <v>1330</v>
      </c>
      <c r="C561" s="353" t="s">
        <v>1331</v>
      </c>
      <c r="D561" s="353" t="s">
        <v>1344</v>
      </c>
      <c r="E561" s="353" t="s">
        <v>1345</v>
      </c>
      <c r="F561" s="356"/>
      <c r="G561" s="356"/>
      <c r="H561" s="356"/>
      <c r="I561" s="356"/>
      <c r="J561" s="356">
        <v>1</v>
      </c>
      <c r="K561" s="356">
        <v>216</v>
      </c>
      <c r="L561" s="356"/>
      <c r="M561" s="356">
        <v>216</v>
      </c>
      <c r="N561" s="356">
        <v>18</v>
      </c>
      <c r="O561" s="356">
        <v>3906</v>
      </c>
      <c r="P561" s="395"/>
      <c r="Q561" s="357">
        <v>217</v>
      </c>
    </row>
    <row r="562" spans="1:17" ht="14.4" customHeight="1" x14ac:dyDescent="0.3">
      <c r="A562" s="352" t="s">
        <v>1535</v>
      </c>
      <c r="B562" s="353" t="s">
        <v>1330</v>
      </c>
      <c r="C562" s="353" t="s">
        <v>1331</v>
      </c>
      <c r="D562" s="353" t="s">
        <v>1346</v>
      </c>
      <c r="E562" s="353" t="s">
        <v>1347</v>
      </c>
      <c r="F562" s="356">
        <v>11</v>
      </c>
      <c r="G562" s="356">
        <v>176</v>
      </c>
      <c r="H562" s="356">
        <v>1</v>
      </c>
      <c r="I562" s="356">
        <v>16</v>
      </c>
      <c r="J562" s="356">
        <v>9</v>
      </c>
      <c r="K562" s="356">
        <v>144</v>
      </c>
      <c r="L562" s="356">
        <v>0.81818181818181823</v>
      </c>
      <c r="M562" s="356">
        <v>16</v>
      </c>
      <c r="N562" s="356">
        <v>14</v>
      </c>
      <c r="O562" s="356">
        <v>224</v>
      </c>
      <c r="P562" s="395">
        <v>1.2727272727272727</v>
      </c>
      <c r="Q562" s="357">
        <v>16</v>
      </c>
    </row>
    <row r="563" spans="1:17" ht="14.4" customHeight="1" x14ac:dyDescent="0.3">
      <c r="A563" s="352" t="s">
        <v>1535</v>
      </c>
      <c r="B563" s="353" t="s">
        <v>1330</v>
      </c>
      <c r="C563" s="353" t="s">
        <v>1331</v>
      </c>
      <c r="D563" s="353" t="s">
        <v>1348</v>
      </c>
      <c r="E563" s="353" t="s">
        <v>1349</v>
      </c>
      <c r="F563" s="356">
        <v>831</v>
      </c>
      <c r="G563" s="356">
        <v>288357</v>
      </c>
      <c r="H563" s="356">
        <v>1</v>
      </c>
      <c r="I563" s="356">
        <v>347</v>
      </c>
      <c r="J563" s="356">
        <v>1122</v>
      </c>
      <c r="K563" s="356">
        <v>389334</v>
      </c>
      <c r="L563" s="356">
        <v>1.3501805054151625</v>
      </c>
      <c r="M563" s="356">
        <v>347</v>
      </c>
      <c r="N563" s="356">
        <v>990</v>
      </c>
      <c r="O563" s="356">
        <v>344520</v>
      </c>
      <c r="P563" s="395">
        <v>1.194768984279903</v>
      </c>
      <c r="Q563" s="357">
        <v>348</v>
      </c>
    </row>
    <row r="564" spans="1:17" ht="14.4" customHeight="1" x14ac:dyDescent="0.3">
      <c r="A564" s="352" t="s">
        <v>1535</v>
      </c>
      <c r="B564" s="353" t="s">
        <v>1330</v>
      </c>
      <c r="C564" s="353" t="s">
        <v>1331</v>
      </c>
      <c r="D564" s="353" t="s">
        <v>1352</v>
      </c>
      <c r="E564" s="353" t="s">
        <v>1353</v>
      </c>
      <c r="F564" s="356">
        <v>186</v>
      </c>
      <c r="G564" s="356">
        <v>30876</v>
      </c>
      <c r="H564" s="356">
        <v>1</v>
      </c>
      <c r="I564" s="356">
        <v>166</v>
      </c>
      <c r="J564" s="356">
        <v>166</v>
      </c>
      <c r="K564" s="356">
        <v>27556</v>
      </c>
      <c r="L564" s="356">
        <v>0.89247311827956988</v>
      </c>
      <c r="M564" s="356">
        <v>166</v>
      </c>
      <c r="N564" s="356">
        <v>161</v>
      </c>
      <c r="O564" s="356">
        <v>26726</v>
      </c>
      <c r="P564" s="395">
        <v>0.86559139784946237</v>
      </c>
      <c r="Q564" s="357">
        <v>166</v>
      </c>
    </row>
    <row r="565" spans="1:17" ht="14.4" customHeight="1" x14ac:dyDescent="0.3">
      <c r="A565" s="352" t="s">
        <v>1535</v>
      </c>
      <c r="B565" s="353" t="s">
        <v>1330</v>
      </c>
      <c r="C565" s="353" t="s">
        <v>1331</v>
      </c>
      <c r="D565" s="353" t="s">
        <v>1354</v>
      </c>
      <c r="E565" s="353" t="s">
        <v>1355</v>
      </c>
      <c r="F565" s="356">
        <v>1</v>
      </c>
      <c r="G565" s="356">
        <v>323</v>
      </c>
      <c r="H565" s="356">
        <v>1</v>
      </c>
      <c r="I565" s="356">
        <v>323</v>
      </c>
      <c r="J565" s="356"/>
      <c r="K565" s="356"/>
      <c r="L565" s="356"/>
      <c r="M565" s="356"/>
      <c r="N565" s="356">
        <v>1</v>
      </c>
      <c r="O565" s="356">
        <v>324</v>
      </c>
      <c r="P565" s="395">
        <v>1.0030959752321982</v>
      </c>
      <c r="Q565" s="357">
        <v>324</v>
      </c>
    </row>
    <row r="566" spans="1:17" ht="14.4" customHeight="1" x14ac:dyDescent="0.3">
      <c r="A566" s="352" t="s">
        <v>1535</v>
      </c>
      <c r="B566" s="353" t="s">
        <v>1330</v>
      </c>
      <c r="C566" s="353" t="s">
        <v>1331</v>
      </c>
      <c r="D566" s="353" t="s">
        <v>1356</v>
      </c>
      <c r="E566" s="353" t="s">
        <v>1357</v>
      </c>
      <c r="F566" s="356">
        <v>187</v>
      </c>
      <c r="G566" s="356">
        <v>32164</v>
      </c>
      <c r="H566" s="356">
        <v>1</v>
      </c>
      <c r="I566" s="356">
        <v>172</v>
      </c>
      <c r="J566" s="356">
        <v>163</v>
      </c>
      <c r="K566" s="356">
        <v>28036</v>
      </c>
      <c r="L566" s="356">
        <v>0.87165775401069523</v>
      </c>
      <c r="M566" s="356">
        <v>172</v>
      </c>
      <c r="N566" s="356">
        <v>159</v>
      </c>
      <c r="O566" s="356">
        <v>27348</v>
      </c>
      <c r="P566" s="395">
        <v>0.85026737967914434</v>
      </c>
      <c r="Q566" s="357">
        <v>172</v>
      </c>
    </row>
    <row r="567" spans="1:17" ht="14.4" customHeight="1" x14ac:dyDescent="0.3">
      <c r="A567" s="352" t="s">
        <v>1535</v>
      </c>
      <c r="B567" s="353" t="s">
        <v>1330</v>
      </c>
      <c r="C567" s="353" t="s">
        <v>1331</v>
      </c>
      <c r="D567" s="353" t="s">
        <v>1358</v>
      </c>
      <c r="E567" s="353" t="s">
        <v>1359</v>
      </c>
      <c r="F567" s="356">
        <v>3</v>
      </c>
      <c r="G567" s="356">
        <v>441</v>
      </c>
      <c r="H567" s="356">
        <v>1</v>
      </c>
      <c r="I567" s="356">
        <v>147</v>
      </c>
      <c r="J567" s="356">
        <v>2</v>
      </c>
      <c r="K567" s="356">
        <v>294</v>
      </c>
      <c r="L567" s="356">
        <v>0.66666666666666663</v>
      </c>
      <c r="M567" s="356">
        <v>147</v>
      </c>
      <c r="N567" s="356"/>
      <c r="O567" s="356"/>
      <c r="P567" s="395"/>
      <c r="Q567" s="357"/>
    </row>
    <row r="568" spans="1:17" ht="14.4" customHeight="1" x14ac:dyDescent="0.3">
      <c r="A568" s="352" t="s">
        <v>1535</v>
      </c>
      <c r="B568" s="353" t="s">
        <v>1330</v>
      </c>
      <c r="C568" s="353" t="s">
        <v>1331</v>
      </c>
      <c r="D568" s="353" t="s">
        <v>1360</v>
      </c>
      <c r="E568" s="353" t="s">
        <v>1361</v>
      </c>
      <c r="F568" s="356">
        <v>14</v>
      </c>
      <c r="G568" s="356">
        <v>4872</v>
      </c>
      <c r="H568" s="356">
        <v>1</v>
      </c>
      <c r="I568" s="356">
        <v>348</v>
      </c>
      <c r="J568" s="356">
        <v>19</v>
      </c>
      <c r="K568" s="356">
        <v>6631</v>
      </c>
      <c r="L568" s="356">
        <v>1.3610426929392447</v>
      </c>
      <c r="M568" s="356">
        <v>349</v>
      </c>
      <c r="N568" s="356">
        <v>8</v>
      </c>
      <c r="O568" s="356">
        <v>2792</v>
      </c>
      <c r="P568" s="395">
        <v>0.57307060755336614</v>
      </c>
      <c r="Q568" s="357">
        <v>349</v>
      </c>
    </row>
    <row r="569" spans="1:17" ht="14.4" customHeight="1" x14ac:dyDescent="0.3">
      <c r="A569" s="352" t="s">
        <v>1535</v>
      </c>
      <c r="B569" s="353" t="s">
        <v>1330</v>
      </c>
      <c r="C569" s="353" t="s">
        <v>1331</v>
      </c>
      <c r="D569" s="353" t="s">
        <v>1362</v>
      </c>
      <c r="E569" s="353" t="s">
        <v>1363</v>
      </c>
      <c r="F569" s="356">
        <v>189</v>
      </c>
      <c r="G569" s="356">
        <v>31941</v>
      </c>
      <c r="H569" s="356">
        <v>1</v>
      </c>
      <c r="I569" s="356">
        <v>169</v>
      </c>
      <c r="J569" s="356">
        <v>165</v>
      </c>
      <c r="K569" s="356">
        <v>27885</v>
      </c>
      <c r="L569" s="356">
        <v>0.87301587301587302</v>
      </c>
      <c r="M569" s="356">
        <v>169</v>
      </c>
      <c r="N569" s="356">
        <v>160</v>
      </c>
      <c r="O569" s="356">
        <v>27040</v>
      </c>
      <c r="P569" s="395">
        <v>0.84656084656084651</v>
      </c>
      <c r="Q569" s="357">
        <v>169</v>
      </c>
    </row>
    <row r="570" spans="1:17" ht="14.4" customHeight="1" x14ac:dyDescent="0.3">
      <c r="A570" s="352" t="s">
        <v>1535</v>
      </c>
      <c r="B570" s="353" t="s">
        <v>1330</v>
      </c>
      <c r="C570" s="353" t="s">
        <v>1331</v>
      </c>
      <c r="D570" s="353" t="s">
        <v>1364</v>
      </c>
      <c r="E570" s="353" t="s">
        <v>1365</v>
      </c>
      <c r="F570" s="356">
        <v>11</v>
      </c>
      <c r="G570" s="356">
        <v>11374</v>
      </c>
      <c r="H570" s="356">
        <v>1</v>
      </c>
      <c r="I570" s="356">
        <v>1034</v>
      </c>
      <c r="J570" s="356">
        <v>2</v>
      </c>
      <c r="K570" s="356">
        <v>2070</v>
      </c>
      <c r="L570" s="356">
        <v>0.18199402145243537</v>
      </c>
      <c r="M570" s="356">
        <v>1035</v>
      </c>
      <c r="N570" s="356">
        <v>36</v>
      </c>
      <c r="O570" s="356">
        <v>37260</v>
      </c>
      <c r="P570" s="395">
        <v>3.2758923861438367</v>
      </c>
      <c r="Q570" s="357">
        <v>1035</v>
      </c>
    </row>
    <row r="571" spans="1:17" ht="14.4" customHeight="1" x14ac:dyDescent="0.3">
      <c r="A571" s="352" t="s">
        <v>1535</v>
      </c>
      <c r="B571" s="353" t="s">
        <v>1330</v>
      </c>
      <c r="C571" s="353" t="s">
        <v>1331</v>
      </c>
      <c r="D571" s="353" t="s">
        <v>1366</v>
      </c>
      <c r="E571" s="353" t="s">
        <v>1367</v>
      </c>
      <c r="F571" s="356"/>
      <c r="G571" s="356"/>
      <c r="H571" s="356"/>
      <c r="I571" s="356"/>
      <c r="J571" s="356">
        <v>2</v>
      </c>
      <c r="K571" s="356">
        <v>1704</v>
      </c>
      <c r="L571" s="356"/>
      <c r="M571" s="356">
        <v>852</v>
      </c>
      <c r="N571" s="356">
        <v>2</v>
      </c>
      <c r="O571" s="356">
        <v>1704</v>
      </c>
      <c r="P571" s="395"/>
      <c r="Q571" s="357">
        <v>852</v>
      </c>
    </row>
    <row r="572" spans="1:17" ht="14.4" customHeight="1" x14ac:dyDescent="0.3">
      <c r="A572" s="352" t="s">
        <v>1535</v>
      </c>
      <c r="B572" s="353" t="s">
        <v>1330</v>
      </c>
      <c r="C572" s="353" t="s">
        <v>1331</v>
      </c>
      <c r="D572" s="353" t="s">
        <v>1368</v>
      </c>
      <c r="E572" s="353" t="s">
        <v>1369</v>
      </c>
      <c r="F572" s="356"/>
      <c r="G572" s="356"/>
      <c r="H572" s="356"/>
      <c r="I572" s="356"/>
      <c r="J572" s="356"/>
      <c r="K572" s="356"/>
      <c r="L572" s="356"/>
      <c r="M572" s="356"/>
      <c r="N572" s="356">
        <v>4</v>
      </c>
      <c r="O572" s="356">
        <v>19972</v>
      </c>
      <c r="P572" s="395"/>
      <c r="Q572" s="357">
        <v>4993</v>
      </c>
    </row>
    <row r="573" spans="1:17" ht="14.4" customHeight="1" x14ac:dyDescent="0.3">
      <c r="A573" s="352" t="s">
        <v>1535</v>
      </c>
      <c r="B573" s="353" t="s">
        <v>1330</v>
      </c>
      <c r="C573" s="353" t="s">
        <v>1331</v>
      </c>
      <c r="D573" s="353" t="s">
        <v>1372</v>
      </c>
      <c r="E573" s="353" t="s">
        <v>1373</v>
      </c>
      <c r="F573" s="356">
        <v>2</v>
      </c>
      <c r="G573" s="356">
        <v>370</v>
      </c>
      <c r="H573" s="356">
        <v>1</v>
      </c>
      <c r="I573" s="356">
        <v>185</v>
      </c>
      <c r="J573" s="356">
        <v>2</v>
      </c>
      <c r="K573" s="356">
        <v>370</v>
      </c>
      <c r="L573" s="356">
        <v>1</v>
      </c>
      <c r="M573" s="356">
        <v>185</v>
      </c>
      <c r="N573" s="356">
        <v>1</v>
      </c>
      <c r="O573" s="356">
        <v>185</v>
      </c>
      <c r="P573" s="395">
        <v>0.5</v>
      </c>
      <c r="Q573" s="357">
        <v>185</v>
      </c>
    </row>
    <row r="574" spans="1:17" ht="14.4" customHeight="1" x14ac:dyDescent="0.3">
      <c r="A574" s="352" t="s">
        <v>1535</v>
      </c>
      <c r="B574" s="353" t="s">
        <v>1330</v>
      </c>
      <c r="C574" s="353" t="s">
        <v>1331</v>
      </c>
      <c r="D574" s="353" t="s">
        <v>1374</v>
      </c>
      <c r="E574" s="353" t="s">
        <v>1375</v>
      </c>
      <c r="F574" s="356">
        <v>2</v>
      </c>
      <c r="G574" s="356">
        <v>376</v>
      </c>
      <c r="H574" s="356">
        <v>1</v>
      </c>
      <c r="I574" s="356">
        <v>188</v>
      </c>
      <c r="J574" s="356">
        <v>2</v>
      </c>
      <c r="K574" s="356">
        <v>376</v>
      </c>
      <c r="L574" s="356">
        <v>1</v>
      </c>
      <c r="M574" s="356">
        <v>188</v>
      </c>
      <c r="N574" s="356">
        <v>1</v>
      </c>
      <c r="O574" s="356">
        <v>188</v>
      </c>
      <c r="P574" s="395">
        <v>0.5</v>
      </c>
      <c r="Q574" s="357">
        <v>188</v>
      </c>
    </row>
    <row r="575" spans="1:17" ht="14.4" customHeight="1" x14ac:dyDescent="0.3">
      <c r="A575" s="352" t="s">
        <v>1535</v>
      </c>
      <c r="B575" s="353" t="s">
        <v>1330</v>
      </c>
      <c r="C575" s="353" t="s">
        <v>1331</v>
      </c>
      <c r="D575" s="353" t="s">
        <v>1376</v>
      </c>
      <c r="E575" s="353" t="s">
        <v>1377</v>
      </c>
      <c r="F575" s="356">
        <v>2</v>
      </c>
      <c r="G575" s="356">
        <v>584</v>
      </c>
      <c r="H575" s="356">
        <v>1</v>
      </c>
      <c r="I575" s="356">
        <v>292</v>
      </c>
      <c r="J575" s="356">
        <v>3</v>
      </c>
      <c r="K575" s="356">
        <v>879</v>
      </c>
      <c r="L575" s="356">
        <v>1.5051369863013699</v>
      </c>
      <c r="M575" s="356">
        <v>293</v>
      </c>
      <c r="N575" s="356"/>
      <c r="O575" s="356"/>
      <c r="P575" s="395"/>
      <c r="Q575" s="357"/>
    </row>
    <row r="576" spans="1:17" ht="14.4" customHeight="1" x14ac:dyDescent="0.3">
      <c r="A576" s="352" t="s">
        <v>1535</v>
      </c>
      <c r="B576" s="353" t="s">
        <v>1330</v>
      </c>
      <c r="C576" s="353" t="s">
        <v>1331</v>
      </c>
      <c r="D576" s="353" t="s">
        <v>1384</v>
      </c>
      <c r="E576" s="353" t="s">
        <v>1385</v>
      </c>
      <c r="F576" s="356">
        <v>47</v>
      </c>
      <c r="G576" s="356">
        <v>31631</v>
      </c>
      <c r="H576" s="356">
        <v>1</v>
      </c>
      <c r="I576" s="356">
        <v>673</v>
      </c>
      <c r="J576" s="356">
        <v>45</v>
      </c>
      <c r="K576" s="356">
        <v>30285</v>
      </c>
      <c r="L576" s="356">
        <v>0.95744680851063835</v>
      </c>
      <c r="M576" s="356">
        <v>673</v>
      </c>
      <c r="N576" s="356">
        <v>57</v>
      </c>
      <c r="O576" s="356">
        <v>38418</v>
      </c>
      <c r="P576" s="395">
        <v>1.2145679871012613</v>
      </c>
      <c r="Q576" s="357">
        <v>674</v>
      </c>
    </row>
    <row r="577" spans="1:17" ht="14.4" customHeight="1" x14ac:dyDescent="0.3">
      <c r="A577" s="352" t="s">
        <v>1535</v>
      </c>
      <c r="B577" s="353" t="s">
        <v>1330</v>
      </c>
      <c r="C577" s="353" t="s">
        <v>1331</v>
      </c>
      <c r="D577" s="353" t="s">
        <v>1388</v>
      </c>
      <c r="E577" s="353" t="s">
        <v>1389</v>
      </c>
      <c r="F577" s="356">
        <v>13</v>
      </c>
      <c r="G577" s="356">
        <v>10673</v>
      </c>
      <c r="H577" s="356">
        <v>1</v>
      </c>
      <c r="I577" s="356">
        <v>821</v>
      </c>
      <c r="J577" s="356">
        <v>10</v>
      </c>
      <c r="K577" s="356">
        <v>8210</v>
      </c>
      <c r="L577" s="356">
        <v>0.76923076923076927</v>
      </c>
      <c r="M577" s="356">
        <v>821</v>
      </c>
      <c r="N577" s="356">
        <v>11</v>
      </c>
      <c r="O577" s="356">
        <v>9031</v>
      </c>
      <c r="P577" s="395">
        <v>0.84615384615384615</v>
      </c>
      <c r="Q577" s="357">
        <v>821</v>
      </c>
    </row>
    <row r="578" spans="1:17" ht="14.4" customHeight="1" x14ac:dyDescent="0.3">
      <c r="A578" s="352" t="s">
        <v>1535</v>
      </c>
      <c r="B578" s="353" t="s">
        <v>1330</v>
      </c>
      <c r="C578" s="353" t="s">
        <v>1331</v>
      </c>
      <c r="D578" s="353" t="s">
        <v>1390</v>
      </c>
      <c r="E578" s="353" t="s">
        <v>1391</v>
      </c>
      <c r="F578" s="356">
        <v>24</v>
      </c>
      <c r="G578" s="356">
        <v>11328</v>
      </c>
      <c r="H578" s="356">
        <v>1</v>
      </c>
      <c r="I578" s="356">
        <v>472</v>
      </c>
      <c r="J578" s="356">
        <v>14</v>
      </c>
      <c r="K578" s="356">
        <v>6608</v>
      </c>
      <c r="L578" s="356">
        <v>0.58333333333333337</v>
      </c>
      <c r="M578" s="356">
        <v>472</v>
      </c>
      <c r="N578" s="356">
        <v>15</v>
      </c>
      <c r="O578" s="356">
        <v>7095</v>
      </c>
      <c r="P578" s="395">
        <v>0.62632415254237284</v>
      </c>
      <c r="Q578" s="357">
        <v>473</v>
      </c>
    </row>
    <row r="579" spans="1:17" ht="14.4" customHeight="1" x14ac:dyDescent="0.3">
      <c r="A579" s="352" t="s">
        <v>1535</v>
      </c>
      <c r="B579" s="353" t="s">
        <v>1330</v>
      </c>
      <c r="C579" s="353" t="s">
        <v>1331</v>
      </c>
      <c r="D579" s="353" t="s">
        <v>1392</v>
      </c>
      <c r="E579" s="353" t="s">
        <v>1393</v>
      </c>
      <c r="F579" s="356">
        <v>186</v>
      </c>
      <c r="G579" s="356">
        <v>63798</v>
      </c>
      <c r="H579" s="356">
        <v>1</v>
      </c>
      <c r="I579" s="356">
        <v>343</v>
      </c>
      <c r="J579" s="356">
        <v>165</v>
      </c>
      <c r="K579" s="356">
        <v>56595</v>
      </c>
      <c r="L579" s="356">
        <v>0.88709677419354838</v>
      </c>
      <c r="M579" s="356">
        <v>343</v>
      </c>
      <c r="N579" s="356">
        <v>159</v>
      </c>
      <c r="O579" s="356">
        <v>54696</v>
      </c>
      <c r="P579" s="395">
        <v>0.85733095081350508</v>
      </c>
      <c r="Q579" s="357">
        <v>344</v>
      </c>
    </row>
    <row r="580" spans="1:17" ht="14.4" customHeight="1" x14ac:dyDescent="0.3">
      <c r="A580" s="352" t="s">
        <v>1535</v>
      </c>
      <c r="B580" s="353" t="s">
        <v>1330</v>
      </c>
      <c r="C580" s="353" t="s">
        <v>1331</v>
      </c>
      <c r="D580" s="353" t="s">
        <v>1396</v>
      </c>
      <c r="E580" s="353" t="s">
        <v>1397</v>
      </c>
      <c r="F580" s="356">
        <v>146</v>
      </c>
      <c r="G580" s="356">
        <v>83804</v>
      </c>
      <c r="H580" s="356">
        <v>1</v>
      </c>
      <c r="I580" s="356">
        <v>574</v>
      </c>
      <c r="J580" s="356">
        <v>121</v>
      </c>
      <c r="K580" s="356">
        <v>69454</v>
      </c>
      <c r="L580" s="356">
        <v>0.82876712328767121</v>
      </c>
      <c r="M580" s="356">
        <v>574</v>
      </c>
      <c r="N580" s="356">
        <v>143</v>
      </c>
      <c r="O580" s="356">
        <v>82082</v>
      </c>
      <c r="P580" s="395">
        <v>0.97945205479452058</v>
      </c>
      <c r="Q580" s="357">
        <v>574</v>
      </c>
    </row>
    <row r="581" spans="1:17" ht="14.4" customHeight="1" x14ac:dyDescent="0.3">
      <c r="A581" s="352" t="s">
        <v>1535</v>
      </c>
      <c r="B581" s="353" t="s">
        <v>1330</v>
      </c>
      <c r="C581" s="353" t="s">
        <v>1331</v>
      </c>
      <c r="D581" s="353" t="s">
        <v>1398</v>
      </c>
      <c r="E581" s="353" t="s">
        <v>1399</v>
      </c>
      <c r="F581" s="356">
        <v>2</v>
      </c>
      <c r="G581" s="356">
        <v>474</v>
      </c>
      <c r="H581" s="356">
        <v>1</v>
      </c>
      <c r="I581" s="356">
        <v>237</v>
      </c>
      <c r="J581" s="356">
        <v>3</v>
      </c>
      <c r="K581" s="356">
        <v>711</v>
      </c>
      <c r="L581" s="356">
        <v>1.5</v>
      </c>
      <c r="M581" s="356">
        <v>237</v>
      </c>
      <c r="N581" s="356"/>
      <c r="O581" s="356"/>
      <c r="P581" s="395"/>
      <c r="Q581" s="357"/>
    </row>
    <row r="582" spans="1:17" ht="14.4" customHeight="1" x14ac:dyDescent="0.3">
      <c r="A582" s="352" t="s">
        <v>1535</v>
      </c>
      <c r="B582" s="353" t="s">
        <v>1330</v>
      </c>
      <c r="C582" s="353" t="s">
        <v>1331</v>
      </c>
      <c r="D582" s="353" t="s">
        <v>1400</v>
      </c>
      <c r="E582" s="353" t="s">
        <v>1401</v>
      </c>
      <c r="F582" s="356">
        <v>47</v>
      </c>
      <c r="G582" s="356">
        <v>31631</v>
      </c>
      <c r="H582" s="356">
        <v>1</v>
      </c>
      <c r="I582" s="356">
        <v>673</v>
      </c>
      <c r="J582" s="356">
        <v>45</v>
      </c>
      <c r="K582" s="356">
        <v>30285</v>
      </c>
      <c r="L582" s="356">
        <v>0.95744680851063835</v>
      </c>
      <c r="M582" s="356">
        <v>673</v>
      </c>
      <c r="N582" s="356">
        <v>57</v>
      </c>
      <c r="O582" s="356">
        <v>38418</v>
      </c>
      <c r="P582" s="395">
        <v>1.2145679871012613</v>
      </c>
      <c r="Q582" s="357">
        <v>674</v>
      </c>
    </row>
    <row r="583" spans="1:17" ht="14.4" customHeight="1" x14ac:dyDescent="0.3">
      <c r="A583" s="352" t="s">
        <v>1535</v>
      </c>
      <c r="B583" s="353" t="s">
        <v>1330</v>
      </c>
      <c r="C583" s="353" t="s">
        <v>1331</v>
      </c>
      <c r="D583" s="353" t="s">
        <v>1402</v>
      </c>
      <c r="E583" s="353" t="s">
        <v>1403</v>
      </c>
      <c r="F583" s="356">
        <v>37</v>
      </c>
      <c r="G583" s="356">
        <v>18796</v>
      </c>
      <c r="H583" s="356">
        <v>1</v>
      </c>
      <c r="I583" s="356">
        <v>508</v>
      </c>
      <c r="J583" s="356">
        <v>64</v>
      </c>
      <c r="K583" s="356">
        <v>32512</v>
      </c>
      <c r="L583" s="356">
        <v>1.7297297297297298</v>
      </c>
      <c r="M583" s="356">
        <v>508</v>
      </c>
      <c r="N583" s="356">
        <v>77</v>
      </c>
      <c r="O583" s="356">
        <v>39193</v>
      </c>
      <c r="P583" s="395">
        <v>2.0851776973824219</v>
      </c>
      <c r="Q583" s="357">
        <v>509</v>
      </c>
    </row>
    <row r="584" spans="1:17" ht="14.4" customHeight="1" x14ac:dyDescent="0.3">
      <c r="A584" s="352" t="s">
        <v>1535</v>
      </c>
      <c r="B584" s="353" t="s">
        <v>1330</v>
      </c>
      <c r="C584" s="353" t="s">
        <v>1331</v>
      </c>
      <c r="D584" s="353" t="s">
        <v>1404</v>
      </c>
      <c r="E584" s="353" t="s">
        <v>1405</v>
      </c>
      <c r="F584" s="356">
        <v>222</v>
      </c>
      <c r="G584" s="356">
        <v>77034</v>
      </c>
      <c r="H584" s="356">
        <v>1</v>
      </c>
      <c r="I584" s="356">
        <v>347</v>
      </c>
      <c r="J584" s="356">
        <v>196</v>
      </c>
      <c r="K584" s="356">
        <v>68012</v>
      </c>
      <c r="L584" s="356">
        <v>0.88288288288288286</v>
      </c>
      <c r="M584" s="356">
        <v>347</v>
      </c>
      <c r="N584" s="356">
        <v>192</v>
      </c>
      <c r="O584" s="356">
        <v>66624</v>
      </c>
      <c r="P584" s="395">
        <v>0.86486486486486491</v>
      </c>
      <c r="Q584" s="357">
        <v>347</v>
      </c>
    </row>
    <row r="585" spans="1:17" ht="14.4" customHeight="1" x14ac:dyDescent="0.3">
      <c r="A585" s="352" t="s">
        <v>1535</v>
      </c>
      <c r="B585" s="353" t="s">
        <v>1330</v>
      </c>
      <c r="C585" s="353" t="s">
        <v>1331</v>
      </c>
      <c r="D585" s="353" t="s">
        <v>1406</v>
      </c>
      <c r="E585" s="353" t="s">
        <v>1407</v>
      </c>
      <c r="F585" s="356">
        <v>11</v>
      </c>
      <c r="G585" s="356">
        <v>7139</v>
      </c>
      <c r="H585" s="356">
        <v>1</v>
      </c>
      <c r="I585" s="356">
        <v>649</v>
      </c>
      <c r="J585" s="356">
        <v>16</v>
      </c>
      <c r="K585" s="356">
        <v>10384</v>
      </c>
      <c r="L585" s="356">
        <v>1.4545454545454546</v>
      </c>
      <c r="M585" s="356">
        <v>649</v>
      </c>
      <c r="N585" s="356">
        <v>15</v>
      </c>
      <c r="O585" s="356">
        <v>9750</v>
      </c>
      <c r="P585" s="395">
        <v>1.3657374982490544</v>
      </c>
      <c r="Q585" s="357">
        <v>650</v>
      </c>
    </row>
    <row r="586" spans="1:17" ht="14.4" customHeight="1" x14ac:dyDescent="0.3">
      <c r="A586" s="352" t="s">
        <v>1535</v>
      </c>
      <c r="B586" s="353" t="s">
        <v>1330</v>
      </c>
      <c r="C586" s="353" t="s">
        <v>1331</v>
      </c>
      <c r="D586" s="353" t="s">
        <v>1408</v>
      </c>
      <c r="E586" s="353" t="s">
        <v>1409</v>
      </c>
      <c r="F586" s="356">
        <v>141</v>
      </c>
      <c r="G586" s="356">
        <v>15510</v>
      </c>
      <c r="H586" s="356">
        <v>1</v>
      </c>
      <c r="I586" s="356">
        <v>110</v>
      </c>
      <c r="J586" s="356">
        <v>97</v>
      </c>
      <c r="K586" s="356">
        <v>10670</v>
      </c>
      <c r="L586" s="356">
        <v>0.68794326241134751</v>
      </c>
      <c r="M586" s="356">
        <v>110</v>
      </c>
      <c r="N586" s="356">
        <v>85</v>
      </c>
      <c r="O586" s="356">
        <v>9350</v>
      </c>
      <c r="P586" s="395">
        <v>0.6028368794326241</v>
      </c>
      <c r="Q586" s="357">
        <v>110</v>
      </c>
    </row>
    <row r="587" spans="1:17" ht="14.4" customHeight="1" x14ac:dyDescent="0.3">
      <c r="A587" s="352" t="s">
        <v>1535</v>
      </c>
      <c r="B587" s="353" t="s">
        <v>1330</v>
      </c>
      <c r="C587" s="353" t="s">
        <v>1331</v>
      </c>
      <c r="D587" s="353" t="s">
        <v>1412</v>
      </c>
      <c r="E587" s="353" t="s">
        <v>1413</v>
      </c>
      <c r="F587" s="356">
        <v>3</v>
      </c>
      <c r="G587" s="356">
        <v>2067</v>
      </c>
      <c r="H587" s="356">
        <v>1</v>
      </c>
      <c r="I587" s="356">
        <v>689</v>
      </c>
      <c r="J587" s="356">
        <v>3</v>
      </c>
      <c r="K587" s="356">
        <v>2067</v>
      </c>
      <c r="L587" s="356">
        <v>1</v>
      </c>
      <c r="M587" s="356">
        <v>689</v>
      </c>
      <c r="N587" s="356">
        <v>4</v>
      </c>
      <c r="O587" s="356">
        <v>2760</v>
      </c>
      <c r="P587" s="395">
        <v>1.3352685050798259</v>
      </c>
      <c r="Q587" s="357">
        <v>690</v>
      </c>
    </row>
    <row r="588" spans="1:17" ht="14.4" customHeight="1" x14ac:dyDescent="0.3">
      <c r="A588" s="352" t="s">
        <v>1535</v>
      </c>
      <c r="B588" s="353" t="s">
        <v>1330</v>
      </c>
      <c r="C588" s="353" t="s">
        <v>1331</v>
      </c>
      <c r="D588" s="353" t="s">
        <v>1414</v>
      </c>
      <c r="E588" s="353" t="s">
        <v>1415</v>
      </c>
      <c r="F588" s="356">
        <v>11</v>
      </c>
      <c r="G588" s="356">
        <v>15334</v>
      </c>
      <c r="H588" s="356">
        <v>1</v>
      </c>
      <c r="I588" s="356">
        <v>1394</v>
      </c>
      <c r="J588" s="356">
        <v>16</v>
      </c>
      <c r="K588" s="356">
        <v>22304</v>
      </c>
      <c r="L588" s="356">
        <v>1.4545454545454546</v>
      </c>
      <c r="M588" s="356">
        <v>1394</v>
      </c>
      <c r="N588" s="356">
        <v>15</v>
      </c>
      <c r="O588" s="356">
        <v>20925</v>
      </c>
      <c r="P588" s="395">
        <v>1.3646145819746966</v>
      </c>
      <c r="Q588" s="357">
        <v>1395</v>
      </c>
    </row>
    <row r="589" spans="1:17" ht="14.4" customHeight="1" x14ac:dyDescent="0.3">
      <c r="A589" s="352" t="s">
        <v>1535</v>
      </c>
      <c r="B589" s="353" t="s">
        <v>1330</v>
      </c>
      <c r="C589" s="353" t="s">
        <v>1331</v>
      </c>
      <c r="D589" s="353" t="s">
        <v>1416</v>
      </c>
      <c r="E589" s="353" t="s">
        <v>1417</v>
      </c>
      <c r="F589" s="356">
        <v>189</v>
      </c>
      <c r="G589" s="356">
        <v>38367</v>
      </c>
      <c r="H589" s="356">
        <v>1</v>
      </c>
      <c r="I589" s="356">
        <v>203</v>
      </c>
      <c r="J589" s="356">
        <v>160</v>
      </c>
      <c r="K589" s="356">
        <v>32480</v>
      </c>
      <c r="L589" s="356">
        <v>0.84656084656084651</v>
      </c>
      <c r="M589" s="356">
        <v>203</v>
      </c>
      <c r="N589" s="356">
        <v>162</v>
      </c>
      <c r="O589" s="356">
        <v>33048</v>
      </c>
      <c r="P589" s="395">
        <v>0.86136523574947221</v>
      </c>
      <c r="Q589" s="357">
        <v>204</v>
      </c>
    </row>
    <row r="590" spans="1:17" ht="14.4" customHeight="1" x14ac:dyDescent="0.3">
      <c r="A590" s="352" t="s">
        <v>1535</v>
      </c>
      <c r="B590" s="353" t="s">
        <v>1330</v>
      </c>
      <c r="C590" s="353" t="s">
        <v>1331</v>
      </c>
      <c r="D590" s="353" t="s">
        <v>1418</v>
      </c>
      <c r="E590" s="353" t="s">
        <v>1419</v>
      </c>
      <c r="F590" s="356">
        <v>185</v>
      </c>
      <c r="G590" s="356">
        <v>7030</v>
      </c>
      <c r="H590" s="356">
        <v>1</v>
      </c>
      <c r="I590" s="356">
        <v>38</v>
      </c>
      <c r="J590" s="356">
        <v>159</v>
      </c>
      <c r="K590" s="356">
        <v>6042</v>
      </c>
      <c r="L590" s="356">
        <v>0.85945945945945945</v>
      </c>
      <c r="M590" s="356">
        <v>38</v>
      </c>
      <c r="N590" s="356">
        <v>154</v>
      </c>
      <c r="O590" s="356">
        <v>5852</v>
      </c>
      <c r="P590" s="395">
        <v>0.83243243243243248</v>
      </c>
      <c r="Q590" s="357">
        <v>38</v>
      </c>
    </row>
    <row r="591" spans="1:17" ht="14.4" customHeight="1" x14ac:dyDescent="0.3">
      <c r="A591" s="352" t="s">
        <v>1535</v>
      </c>
      <c r="B591" s="353" t="s">
        <v>1330</v>
      </c>
      <c r="C591" s="353" t="s">
        <v>1331</v>
      </c>
      <c r="D591" s="353" t="s">
        <v>1420</v>
      </c>
      <c r="E591" s="353" t="s">
        <v>1421</v>
      </c>
      <c r="F591" s="356">
        <v>229</v>
      </c>
      <c r="G591" s="356">
        <v>269533</v>
      </c>
      <c r="H591" s="356">
        <v>1</v>
      </c>
      <c r="I591" s="356">
        <v>1177</v>
      </c>
      <c r="J591" s="356">
        <v>209</v>
      </c>
      <c r="K591" s="356">
        <v>246202</v>
      </c>
      <c r="L591" s="356">
        <v>0.91343917071379011</v>
      </c>
      <c r="M591" s="356">
        <v>1178</v>
      </c>
      <c r="N591" s="356">
        <v>150</v>
      </c>
      <c r="O591" s="356">
        <v>177000</v>
      </c>
      <c r="P591" s="395">
        <v>0.65669138843852148</v>
      </c>
      <c r="Q591" s="357">
        <v>1180</v>
      </c>
    </row>
    <row r="592" spans="1:17" ht="14.4" customHeight="1" x14ac:dyDescent="0.3">
      <c r="A592" s="352" t="s">
        <v>1535</v>
      </c>
      <c r="B592" s="353" t="s">
        <v>1330</v>
      </c>
      <c r="C592" s="353" t="s">
        <v>1331</v>
      </c>
      <c r="D592" s="353" t="s">
        <v>1422</v>
      </c>
      <c r="E592" s="353" t="s">
        <v>1423</v>
      </c>
      <c r="F592" s="356">
        <v>1</v>
      </c>
      <c r="G592" s="356">
        <v>806</v>
      </c>
      <c r="H592" s="356">
        <v>1</v>
      </c>
      <c r="I592" s="356">
        <v>806</v>
      </c>
      <c r="J592" s="356">
        <v>2</v>
      </c>
      <c r="K592" s="356">
        <v>1614</v>
      </c>
      <c r="L592" s="356">
        <v>2.0024813895781639</v>
      </c>
      <c r="M592" s="356">
        <v>807</v>
      </c>
      <c r="N592" s="356">
        <v>1</v>
      </c>
      <c r="O592" s="356">
        <v>809</v>
      </c>
      <c r="P592" s="395">
        <v>1.0037220843672456</v>
      </c>
      <c r="Q592" s="357">
        <v>809</v>
      </c>
    </row>
    <row r="593" spans="1:17" ht="14.4" customHeight="1" x14ac:dyDescent="0.3">
      <c r="A593" s="352" t="s">
        <v>1535</v>
      </c>
      <c r="B593" s="353" t="s">
        <v>1330</v>
      </c>
      <c r="C593" s="353" t="s">
        <v>1331</v>
      </c>
      <c r="D593" s="353" t="s">
        <v>1424</v>
      </c>
      <c r="E593" s="353" t="s">
        <v>1425</v>
      </c>
      <c r="F593" s="356">
        <v>2</v>
      </c>
      <c r="G593" s="356">
        <v>1142</v>
      </c>
      <c r="H593" s="356">
        <v>1</v>
      </c>
      <c r="I593" s="356">
        <v>571</v>
      </c>
      <c r="J593" s="356">
        <v>4</v>
      </c>
      <c r="K593" s="356">
        <v>2288</v>
      </c>
      <c r="L593" s="356">
        <v>2.0035026269702279</v>
      </c>
      <c r="M593" s="356">
        <v>572</v>
      </c>
      <c r="N593" s="356">
        <v>3</v>
      </c>
      <c r="O593" s="356">
        <v>1716</v>
      </c>
      <c r="P593" s="395">
        <v>1.5026269702276707</v>
      </c>
      <c r="Q593" s="357">
        <v>572</v>
      </c>
    </row>
    <row r="594" spans="1:17" ht="14.4" customHeight="1" x14ac:dyDescent="0.3">
      <c r="A594" s="352" t="s">
        <v>1535</v>
      </c>
      <c r="B594" s="353" t="s">
        <v>1330</v>
      </c>
      <c r="C594" s="353" t="s">
        <v>1331</v>
      </c>
      <c r="D594" s="353" t="s">
        <v>1426</v>
      </c>
      <c r="E594" s="353" t="s">
        <v>1427</v>
      </c>
      <c r="F594" s="356">
        <v>8</v>
      </c>
      <c r="G594" s="356">
        <v>3184</v>
      </c>
      <c r="H594" s="356">
        <v>1</v>
      </c>
      <c r="I594" s="356">
        <v>398</v>
      </c>
      <c r="J594" s="356">
        <v>16</v>
      </c>
      <c r="K594" s="356">
        <v>6384</v>
      </c>
      <c r="L594" s="356">
        <v>2.0050251256281406</v>
      </c>
      <c r="M594" s="356">
        <v>399</v>
      </c>
      <c r="N594" s="356">
        <v>12</v>
      </c>
      <c r="O594" s="356">
        <v>4788</v>
      </c>
      <c r="P594" s="395">
        <v>1.5037688442211055</v>
      </c>
      <c r="Q594" s="357">
        <v>399</v>
      </c>
    </row>
    <row r="595" spans="1:17" ht="14.4" customHeight="1" x14ac:dyDescent="0.3">
      <c r="A595" s="352" t="s">
        <v>1535</v>
      </c>
      <c r="B595" s="353" t="s">
        <v>1330</v>
      </c>
      <c r="C595" s="353" t="s">
        <v>1331</v>
      </c>
      <c r="D595" s="353" t="s">
        <v>1428</v>
      </c>
      <c r="E595" s="353" t="s">
        <v>1429</v>
      </c>
      <c r="F595" s="356"/>
      <c r="G595" s="356"/>
      <c r="H595" s="356"/>
      <c r="I595" s="356"/>
      <c r="J595" s="356">
        <v>1</v>
      </c>
      <c r="K595" s="356">
        <v>649</v>
      </c>
      <c r="L595" s="356"/>
      <c r="M595" s="356">
        <v>649</v>
      </c>
      <c r="N595" s="356"/>
      <c r="O595" s="356"/>
      <c r="P595" s="395"/>
      <c r="Q595" s="357"/>
    </row>
    <row r="596" spans="1:17" ht="14.4" customHeight="1" x14ac:dyDescent="0.3">
      <c r="A596" s="352" t="s">
        <v>1535</v>
      </c>
      <c r="B596" s="353" t="s">
        <v>1330</v>
      </c>
      <c r="C596" s="353" t="s">
        <v>1331</v>
      </c>
      <c r="D596" s="353" t="s">
        <v>1432</v>
      </c>
      <c r="E596" s="353" t="s">
        <v>1433</v>
      </c>
      <c r="F596" s="356">
        <v>6</v>
      </c>
      <c r="G596" s="356">
        <v>1530</v>
      </c>
      <c r="H596" s="356">
        <v>1</v>
      </c>
      <c r="I596" s="356">
        <v>255</v>
      </c>
      <c r="J596" s="356">
        <v>1</v>
      </c>
      <c r="K596" s="356">
        <v>255</v>
      </c>
      <c r="L596" s="356">
        <v>0.16666666666666666</v>
      </c>
      <c r="M596" s="356">
        <v>255</v>
      </c>
      <c r="N596" s="356">
        <v>7</v>
      </c>
      <c r="O596" s="356">
        <v>1792</v>
      </c>
      <c r="P596" s="395">
        <v>1.1712418300653595</v>
      </c>
      <c r="Q596" s="357">
        <v>256</v>
      </c>
    </row>
    <row r="597" spans="1:17" ht="14.4" customHeight="1" x14ac:dyDescent="0.3">
      <c r="A597" s="352" t="s">
        <v>1535</v>
      </c>
      <c r="B597" s="353" t="s">
        <v>1330</v>
      </c>
      <c r="C597" s="353" t="s">
        <v>1331</v>
      </c>
      <c r="D597" s="353" t="s">
        <v>1434</v>
      </c>
      <c r="E597" s="353" t="s">
        <v>1435</v>
      </c>
      <c r="F597" s="356">
        <v>11</v>
      </c>
      <c r="G597" s="356">
        <v>3399</v>
      </c>
      <c r="H597" s="356">
        <v>1</v>
      </c>
      <c r="I597" s="356">
        <v>309</v>
      </c>
      <c r="J597" s="356">
        <v>24</v>
      </c>
      <c r="K597" s="356">
        <v>7440</v>
      </c>
      <c r="L597" s="356">
        <v>2.1888790820829658</v>
      </c>
      <c r="M597" s="356">
        <v>310</v>
      </c>
      <c r="N597" s="356">
        <v>24</v>
      </c>
      <c r="O597" s="356">
        <v>7440</v>
      </c>
      <c r="P597" s="395">
        <v>2.1888790820829658</v>
      </c>
      <c r="Q597" s="357">
        <v>310</v>
      </c>
    </row>
    <row r="598" spans="1:17" ht="14.4" customHeight="1" x14ac:dyDescent="0.3">
      <c r="A598" s="352" t="s">
        <v>1535</v>
      </c>
      <c r="B598" s="353" t="s">
        <v>1330</v>
      </c>
      <c r="C598" s="353" t="s">
        <v>1331</v>
      </c>
      <c r="D598" s="353" t="s">
        <v>1436</v>
      </c>
      <c r="E598" s="353" t="s">
        <v>1437</v>
      </c>
      <c r="F598" s="356">
        <v>1</v>
      </c>
      <c r="G598" s="356">
        <v>806</v>
      </c>
      <c r="H598" s="356">
        <v>1</v>
      </c>
      <c r="I598" s="356">
        <v>806</v>
      </c>
      <c r="J598" s="356">
        <v>2</v>
      </c>
      <c r="K598" s="356">
        <v>1614</v>
      </c>
      <c r="L598" s="356">
        <v>2.0024813895781639</v>
      </c>
      <c r="M598" s="356">
        <v>807</v>
      </c>
      <c r="N598" s="356">
        <v>1</v>
      </c>
      <c r="O598" s="356">
        <v>809</v>
      </c>
      <c r="P598" s="395">
        <v>1.0037220843672456</v>
      </c>
      <c r="Q598" s="357">
        <v>809</v>
      </c>
    </row>
    <row r="599" spans="1:17" ht="14.4" customHeight="1" x14ac:dyDescent="0.3">
      <c r="A599" s="352" t="s">
        <v>1535</v>
      </c>
      <c r="B599" s="353" t="s">
        <v>1330</v>
      </c>
      <c r="C599" s="353" t="s">
        <v>1331</v>
      </c>
      <c r="D599" s="353" t="s">
        <v>1438</v>
      </c>
      <c r="E599" s="353" t="s">
        <v>1439</v>
      </c>
      <c r="F599" s="356">
        <v>183</v>
      </c>
      <c r="G599" s="356">
        <v>31476</v>
      </c>
      <c r="H599" s="356">
        <v>1</v>
      </c>
      <c r="I599" s="356">
        <v>172</v>
      </c>
      <c r="J599" s="356">
        <v>143</v>
      </c>
      <c r="K599" s="356">
        <v>24596</v>
      </c>
      <c r="L599" s="356">
        <v>0.78142076502732238</v>
      </c>
      <c r="M599" s="356">
        <v>172</v>
      </c>
      <c r="N599" s="356">
        <v>150</v>
      </c>
      <c r="O599" s="356">
        <v>25800</v>
      </c>
      <c r="P599" s="395">
        <v>0.81967213114754101</v>
      </c>
      <c r="Q599" s="357">
        <v>172</v>
      </c>
    </row>
    <row r="600" spans="1:17" ht="14.4" customHeight="1" x14ac:dyDescent="0.3">
      <c r="A600" s="352" t="s">
        <v>1535</v>
      </c>
      <c r="B600" s="353" t="s">
        <v>1330</v>
      </c>
      <c r="C600" s="353" t="s">
        <v>1331</v>
      </c>
      <c r="D600" s="353" t="s">
        <v>1440</v>
      </c>
      <c r="E600" s="353" t="s">
        <v>1441</v>
      </c>
      <c r="F600" s="356">
        <v>4</v>
      </c>
      <c r="G600" s="356">
        <v>2740</v>
      </c>
      <c r="H600" s="356">
        <v>1</v>
      </c>
      <c r="I600" s="356">
        <v>685</v>
      </c>
      <c r="J600" s="356">
        <v>8</v>
      </c>
      <c r="K600" s="356">
        <v>5480</v>
      </c>
      <c r="L600" s="356">
        <v>2</v>
      </c>
      <c r="M600" s="356">
        <v>685</v>
      </c>
      <c r="N600" s="356">
        <v>19</v>
      </c>
      <c r="O600" s="356">
        <v>13034</v>
      </c>
      <c r="P600" s="395">
        <v>4.7569343065693435</v>
      </c>
      <c r="Q600" s="357">
        <v>686</v>
      </c>
    </row>
    <row r="601" spans="1:17" ht="14.4" customHeight="1" x14ac:dyDescent="0.3">
      <c r="A601" s="352" t="s">
        <v>1535</v>
      </c>
      <c r="B601" s="353" t="s">
        <v>1330</v>
      </c>
      <c r="C601" s="353" t="s">
        <v>1331</v>
      </c>
      <c r="D601" s="353" t="s">
        <v>1442</v>
      </c>
      <c r="E601" s="353" t="s">
        <v>1443</v>
      </c>
      <c r="F601" s="356">
        <v>183</v>
      </c>
      <c r="G601" s="356">
        <v>30378</v>
      </c>
      <c r="H601" s="356">
        <v>1</v>
      </c>
      <c r="I601" s="356">
        <v>166</v>
      </c>
      <c r="J601" s="356">
        <v>143</v>
      </c>
      <c r="K601" s="356">
        <v>23738</v>
      </c>
      <c r="L601" s="356">
        <v>0.78142076502732238</v>
      </c>
      <c r="M601" s="356">
        <v>166</v>
      </c>
      <c r="N601" s="356">
        <v>150</v>
      </c>
      <c r="O601" s="356">
        <v>24900</v>
      </c>
      <c r="P601" s="395">
        <v>0.81967213114754101</v>
      </c>
      <c r="Q601" s="357">
        <v>166</v>
      </c>
    </row>
    <row r="602" spans="1:17" ht="14.4" customHeight="1" x14ac:dyDescent="0.3">
      <c r="A602" s="352" t="s">
        <v>1535</v>
      </c>
      <c r="B602" s="353" t="s">
        <v>1330</v>
      </c>
      <c r="C602" s="353" t="s">
        <v>1331</v>
      </c>
      <c r="D602" s="353" t="s">
        <v>1444</v>
      </c>
      <c r="E602" s="353" t="s">
        <v>1445</v>
      </c>
      <c r="F602" s="356">
        <v>1</v>
      </c>
      <c r="G602" s="356">
        <v>806</v>
      </c>
      <c r="H602" s="356">
        <v>1</v>
      </c>
      <c r="I602" s="356">
        <v>806</v>
      </c>
      <c r="J602" s="356">
        <v>2</v>
      </c>
      <c r="K602" s="356">
        <v>1614</v>
      </c>
      <c r="L602" s="356">
        <v>2.0024813895781639</v>
      </c>
      <c r="M602" s="356">
        <v>807</v>
      </c>
      <c r="N602" s="356">
        <v>1</v>
      </c>
      <c r="O602" s="356">
        <v>809</v>
      </c>
      <c r="P602" s="395">
        <v>1.0037220843672456</v>
      </c>
      <c r="Q602" s="357">
        <v>809</v>
      </c>
    </row>
    <row r="603" spans="1:17" ht="14.4" customHeight="1" x14ac:dyDescent="0.3">
      <c r="A603" s="352" t="s">
        <v>1535</v>
      </c>
      <c r="B603" s="353" t="s">
        <v>1330</v>
      </c>
      <c r="C603" s="353" t="s">
        <v>1331</v>
      </c>
      <c r="D603" s="353" t="s">
        <v>1446</v>
      </c>
      <c r="E603" s="353" t="s">
        <v>1447</v>
      </c>
      <c r="F603" s="356"/>
      <c r="G603" s="356"/>
      <c r="H603" s="356"/>
      <c r="I603" s="356"/>
      <c r="J603" s="356">
        <v>1</v>
      </c>
      <c r="K603" s="356">
        <v>144</v>
      </c>
      <c r="L603" s="356"/>
      <c r="M603" s="356">
        <v>144</v>
      </c>
      <c r="N603" s="356"/>
      <c r="O603" s="356"/>
      <c r="P603" s="395"/>
      <c r="Q603" s="357"/>
    </row>
    <row r="604" spans="1:17" ht="14.4" customHeight="1" x14ac:dyDescent="0.3">
      <c r="A604" s="352" t="s">
        <v>1535</v>
      </c>
      <c r="B604" s="353" t="s">
        <v>1330</v>
      </c>
      <c r="C604" s="353" t="s">
        <v>1331</v>
      </c>
      <c r="D604" s="353" t="s">
        <v>1448</v>
      </c>
      <c r="E604" s="353" t="s">
        <v>1449</v>
      </c>
      <c r="F604" s="356">
        <v>59</v>
      </c>
      <c r="G604" s="356">
        <v>11092</v>
      </c>
      <c r="H604" s="356">
        <v>1</v>
      </c>
      <c r="I604" s="356">
        <v>188</v>
      </c>
      <c r="J604" s="356">
        <v>76</v>
      </c>
      <c r="K604" s="356">
        <v>14288</v>
      </c>
      <c r="L604" s="356">
        <v>1.2881355932203389</v>
      </c>
      <c r="M604" s="356">
        <v>188</v>
      </c>
      <c r="N604" s="356">
        <v>92</v>
      </c>
      <c r="O604" s="356">
        <v>17296</v>
      </c>
      <c r="P604" s="395">
        <v>1.5593220338983051</v>
      </c>
      <c r="Q604" s="357">
        <v>188</v>
      </c>
    </row>
    <row r="605" spans="1:17" ht="14.4" customHeight="1" x14ac:dyDescent="0.3">
      <c r="A605" s="352" t="s">
        <v>1535</v>
      </c>
      <c r="B605" s="353" t="s">
        <v>1330</v>
      </c>
      <c r="C605" s="353" t="s">
        <v>1331</v>
      </c>
      <c r="D605" s="353" t="s">
        <v>1450</v>
      </c>
      <c r="E605" s="353" t="s">
        <v>1451</v>
      </c>
      <c r="F605" s="356">
        <v>11</v>
      </c>
      <c r="G605" s="356">
        <v>7139</v>
      </c>
      <c r="H605" s="356">
        <v>1</v>
      </c>
      <c r="I605" s="356">
        <v>649</v>
      </c>
      <c r="J605" s="356">
        <v>16</v>
      </c>
      <c r="K605" s="356">
        <v>10384</v>
      </c>
      <c r="L605" s="356">
        <v>1.4545454545454546</v>
      </c>
      <c r="M605" s="356">
        <v>649</v>
      </c>
      <c r="N605" s="356">
        <v>15</v>
      </c>
      <c r="O605" s="356">
        <v>9750</v>
      </c>
      <c r="P605" s="395">
        <v>1.3657374982490544</v>
      </c>
      <c r="Q605" s="357">
        <v>650</v>
      </c>
    </row>
    <row r="606" spans="1:17" ht="14.4" customHeight="1" x14ac:dyDescent="0.3">
      <c r="A606" s="352" t="s">
        <v>1535</v>
      </c>
      <c r="B606" s="353" t="s">
        <v>1330</v>
      </c>
      <c r="C606" s="353" t="s">
        <v>1331</v>
      </c>
      <c r="D606" s="353" t="s">
        <v>1452</v>
      </c>
      <c r="E606" s="353" t="s">
        <v>1453</v>
      </c>
      <c r="F606" s="356">
        <v>184</v>
      </c>
      <c r="G606" s="356">
        <v>100096</v>
      </c>
      <c r="H606" s="356">
        <v>1</v>
      </c>
      <c r="I606" s="356">
        <v>544</v>
      </c>
      <c r="J606" s="356">
        <v>166</v>
      </c>
      <c r="K606" s="356">
        <v>90304</v>
      </c>
      <c r="L606" s="356">
        <v>0.90217391304347827</v>
      </c>
      <c r="M606" s="356">
        <v>544</v>
      </c>
      <c r="N606" s="356">
        <v>154</v>
      </c>
      <c r="O606" s="356">
        <v>83930</v>
      </c>
      <c r="P606" s="395">
        <v>0.83849504475703329</v>
      </c>
      <c r="Q606" s="357">
        <v>545</v>
      </c>
    </row>
    <row r="607" spans="1:17" ht="14.4" customHeight="1" x14ac:dyDescent="0.3">
      <c r="A607" s="352" t="s">
        <v>1535</v>
      </c>
      <c r="B607" s="353" t="s">
        <v>1330</v>
      </c>
      <c r="C607" s="353" t="s">
        <v>1331</v>
      </c>
      <c r="D607" s="353" t="s">
        <v>1454</v>
      </c>
      <c r="E607" s="353" t="s">
        <v>1455</v>
      </c>
      <c r="F607" s="356">
        <v>37</v>
      </c>
      <c r="G607" s="356">
        <v>10582</v>
      </c>
      <c r="H607" s="356">
        <v>1</v>
      </c>
      <c r="I607" s="356">
        <v>286</v>
      </c>
      <c r="J607" s="356">
        <v>64</v>
      </c>
      <c r="K607" s="356">
        <v>18304</v>
      </c>
      <c r="L607" s="356">
        <v>1.7297297297297298</v>
      </c>
      <c r="M607" s="356">
        <v>286</v>
      </c>
      <c r="N607" s="356">
        <v>77</v>
      </c>
      <c r="O607" s="356">
        <v>22099</v>
      </c>
      <c r="P607" s="395">
        <v>2.0883575883575882</v>
      </c>
      <c r="Q607" s="357">
        <v>287</v>
      </c>
    </row>
    <row r="608" spans="1:17" ht="14.4" customHeight="1" x14ac:dyDescent="0.3">
      <c r="A608" s="352" t="s">
        <v>1535</v>
      </c>
      <c r="B608" s="353" t="s">
        <v>1330</v>
      </c>
      <c r="C608" s="353" t="s">
        <v>1331</v>
      </c>
      <c r="D608" s="353" t="s">
        <v>1456</v>
      </c>
      <c r="E608" s="353" t="s">
        <v>1457</v>
      </c>
      <c r="F608" s="356">
        <v>37</v>
      </c>
      <c r="G608" s="356">
        <v>15466</v>
      </c>
      <c r="H608" s="356">
        <v>1</v>
      </c>
      <c r="I608" s="356">
        <v>418</v>
      </c>
      <c r="J608" s="356">
        <v>64</v>
      </c>
      <c r="K608" s="356">
        <v>26752</v>
      </c>
      <c r="L608" s="356">
        <v>1.7297297297297298</v>
      </c>
      <c r="M608" s="356">
        <v>418</v>
      </c>
      <c r="N608" s="356">
        <v>77</v>
      </c>
      <c r="O608" s="356">
        <v>32263</v>
      </c>
      <c r="P608" s="395">
        <v>2.0860597439544808</v>
      </c>
      <c r="Q608" s="357">
        <v>419</v>
      </c>
    </row>
    <row r="609" spans="1:17" ht="14.4" customHeight="1" x14ac:dyDescent="0.3">
      <c r="A609" s="352" t="s">
        <v>1535</v>
      </c>
      <c r="B609" s="353" t="s">
        <v>1330</v>
      </c>
      <c r="C609" s="353" t="s">
        <v>1331</v>
      </c>
      <c r="D609" s="353" t="s">
        <v>1458</v>
      </c>
      <c r="E609" s="353" t="s">
        <v>1459</v>
      </c>
      <c r="F609" s="356">
        <v>2</v>
      </c>
      <c r="G609" s="356">
        <v>68</v>
      </c>
      <c r="H609" s="356">
        <v>1</v>
      </c>
      <c r="I609" s="356">
        <v>34</v>
      </c>
      <c r="J609" s="356"/>
      <c r="K609" s="356"/>
      <c r="L609" s="356"/>
      <c r="M609" s="356"/>
      <c r="N609" s="356"/>
      <c r="O609" s="356"/>
      <c r="P609" s="395"/>
      <c r="Q609" s="357"/>
    </row>
    <row r="610" spans="1:17" ht="14.4" customHeight="1" x14ac:dyDescent="0.3">
      <c r="A610" s="352" t="s">
        <v>1535</v>
      </c>
      <c r="B610" s="353" t="s">
        <v>1330</v>
      </c>
      <c r="C610" s="353" t="s">
        <v>1331</v>
      </c>
      <c r="D610" s="353" t="s">
        <v>1460</v>
      </c>
      <c r="E610" s="353" t="s">
        <v>1461</v>
      </c>
      <c r="F610" s="356">
        <v>11</v>
      </c>
      <c r="G610" s="356">
        <v>7139</v>
      </c>
      <c r="H610" s="356">
        <v>1</v>
      </c>
      <c r="I610" s="356">
        <v>649</v>
      </c>
      <c r="J610" s="356">
        <v>16</v>
      </c>
      <c r="K610" s="356">
        <v>10384</v>
      </c>
      <c r="L610" s="356">
        <v>1.4545454545454546</v>
      </c>
      <c r="M610" s="356">
        <v>649</v>
      </c>
      <c r="N610" s="356">
        <v>15</v>
      </c>
      <c r="O610" s="356">
        <v>9750</v>
      </c>
      <c r="P610" s="395">
        <v>1.3657374982490544</v>
      </c>
      <c r="Q610" s="357">
        <v>650</v>
      </c>
    </row>
    <row r="611" spans="1:17" ht="14.4" customHeight="1" x14ac:dyDescent="0.3">
      <c r="A611" s="352" t="s">
        <v>1535</v>
      </c>
      <c r="B611" s="353" t="s">
        <v>1330</v>
      </c>
      <c r="C611" s="353" t="s">
        <v>1331</v>
      </c>
      <c r="D611" s="353" t="s">
        <v>1462</v>
      </c>
      <c r="E611" s="353" t="s">
        <v>1463</v>
      </c>
      <c r="F611" s="356"/>
      <c r="G611" s="356"/>
      <c r="H611" s="356"/>
      <c r="I611" s="356"/>
      <c r="J611" s="356">
        <v>1</v>
      </c>
      <c r="K611" s="356">
        <v>104</v>
      </c>
      <c r="L611" s="356"/>
      <c r="M611" s="356">
        <v>104</v>
      </c>
      <c r="N611" s="356"/>
      <c r="O611" s="356"/>
      <c r="P611" s="395"/>
      <c r="Q611" s="357"/>
    </row>
    <row r="612" spans="1:17" ht="14.4" customHeight="1" x14ac:dyDescent="0.3">
      <c r="A612" s="352" t="s">
        <v>1535</v>
      </c>
      <c r="B612" s="353" t="s">
        <v>1330</v>
      </c>
      <c r="C612" s="353" t="s">
        <v>1331</v>
      </c>
      <c r="D612" s="353" t="s">
        <v>1464</v>
      </c>
      <c r="E612" s="353" t="s">
        <v>1465</v>
      </c>
      <c r="F612" s="356">
        <v>11</v>
      </c>
      <c r="G612" s="356">
        <v>7139</v>
      </c>
      <c r="H612" s="356">
        <v>1</v>
      </c>
      <c r="I612" s="356">
        <v>649</v>
      </c>
      <c r="J612" s="356">
        <v>16</v>
      </c>
      <c r="K612" s="356">
        <v>10384</v>
      </c>
      <c r="L612" s="356">
        <v>1.4545454545454546</v>
      </c>
      <c r="M612" s="356">
        <v>649</v>
      </c>
      <c r="N612" s="356">
        <v>15</v>
      </c>
      <c r="O612" s="356">
        <v>9750</v>
      </c>
      <c r="P612" s="395">
        <v>1.3657374982490544</v>
      </c>
      <c r="Q612" s="357">
        <v>650</v>
      </c>
    </row>
    <row r="613" spans="1:17" ht="14.4" customHeight="1" x14ac:dyDescent="0.3">
      <c r="A613" s="352" t="s">
        <v>1535</v>
      </c>
      <c r="B613" s="353" t="s">
        <v>1330</v>
      </c>
      <c r="C613" s="353" t="s">
        <v>1331</v>
      </c>
      <c r="D613" s="353" t="s">
        <v>1466</v>
      </c>
      <c r="E613" s="353" t="s">
        <v>1467</v>
      </c>
      <c r="F613" s="356">
        <v>1</v>
      </c>
      <c r="G613" s="356">
        <v>806</v>
      </c>
      <c r="H613" s="356">
        <v>1</v>
      </c>
      <c r="I613" s="356">
        <v>806</v>
      </c>
      <c r="J613" s="356">
        <v>2</v>
      </c>
      <c r="K613" s="356">
        <v>1614</v>
      </c>
      <c r="L613" s="356">
        <v>2.0024813895781639</v>
      </c>
      <c r="M613" s="356">
        <v>807</v>
      </c>
      <c r="N613" s="356">
        <v>1</v>
      </c>
      <c r="O613" s="356">
        <v>809</v>
      </c>
      <c r="P613" s="395">
        <v>1.0037220843672456</v>
      </c>
      <c r="Q613" s="357">
        <v>809</v>
      </c>
    </row>
    <row r="614" spans="1:17" ht="14.4" customHeight="1" x14ac:dyDescent="0.3">
      <c r="A614" s="352" t="s">
        <v>1535</v>
      </c>
      <c r="B614" s="353" t="s">
        <v>1330</v>
      </c>
      <c r="C614" s="353" t="s">
        <v>1331</v>
      </c>
      <c r="D614" s="353" t="s">
        <v>1484</v>
      </c>
      <c r="E614" s="353" t="s">
        <v>1485</v>
      </c>
      <c r="F614" s="356">
        <v>33</v>
      </c>
      <c r="G614" s="356">
        <v>6204</v>
      </c>
      <c r="H614" s="356">
        <v>1</v>
      </c>
      <c r="I614" s="356">
        <v>188</v>
      </c>
      <c r="J614" s="356">
        <v>6</v>
      </c>
      <c r="K614" s="356">
        <v>1140</v>
      </c>
      <c r="L614" s="356">
        <v>0.18375241779497098</v>
      </c>
      <c r="M614" s="356">
        <v>190</v>
      </c>
      <c r="N614" s="356"/>
      <c r="O614" s="356"/>
      <c r="P614" s="395"/>
      <c r="Q614" s="357"/>
    </row>
    <row r="615" spans="1:17" ht="14.4" customHeight="1" x14ac:dyDescent="0.3">
      <c r="A615" s="352" t="s">
        <v>1536</v>
      </c>
      <c r="B615" s="353" t="s">
        <v>1330</v>
      </c>
      <c r="C615" s="353" t="s">
        <v>1331</v>
      </c>
      <c r="D615" s="353" t="s">
        <v>1336</v>
      </c>
      <c r="E615" s="353" t="s">
        <v>1337</v>
      </c>
      <c r="F615" s="356"/>
      <c r="G615" s="356"/>
      <c r="H615" s="356"/>
      <c r="I615" s="356"/>
      <c r="J615" s="356"/>
      <c r="K615" s="356"/>
      <c r="L615" s="356"/>
      <c r="M615" s="356"/>
      <c r="N615" s="356">
        <v>4</v>
      </c>
      <c r="O615" s="356">
        <v>1988</v>
      </c>
      <c r="P615" s="395"/>
      <c r="Q615" s="357">
        <v>497</v>
      </c>
    </row>
    <row r="616" spans="1:17" ht="14.4" customHeight="1" x14ac:dyDescent="0.3">
      <c r="A616" s="352" t="s">
        <v>1536</v>
      </c>
      <c r="B616" s="353" t="s">
        <v>1330</v>
      </c>
      <c r="C616" s="353" t="s">
        <v>1331</v>
      </c>
      <c r="D616" s="353" t="s">
        <v>1344</v>
      </c>
      <c r="E616" s="353" t="s">
        <v>1345</v>
      </c>
      <c r="F616" s="356">
        <v>8</v>
      </c>
      <c r="G616" s="356">
        <v>1728</v>
      </c>
      <c r="H616" s="356">
        <v>1</v>
      </c>
      <c r="I616" s="356">
        <v>216</v>
      </c>
      <c r="J616" s="356">
        <v>1</v>
      </c>
      <c r="K616" s="356">
        <v>216</v>
      </c>
      <c r="L616" s="356">
        <v>0.125</v>
      </c>
      <c r="M616" s="356">
        <v>216</v>
      </c>
      <c r="N616" s="356">
        <v>4</v>
      </c>
      <c r="O616" s="356">
        <v>868</v>
      </c>
      <c r="P616" s="395">
        <v>0.50231481481481477</v>
      </c>
      <c r="Q616" s="357">
        <v>217</v>
      </c>
    </row>
    <row r="617" spans="1:17" ht="14.4" customHeight="1" x14ac:dyDescent="0.3">
      <c r="A617" s="352" t="s">
        <v>1536</v>
      </c>
      <c r="B617" s="353" t="s">
        <v>1330</v>
      </c>
      <c r="C617" s="353" t="s">
        <v>1331</v>
      </c>
      <c r="D617" s="353" t="s">
        <v>1346</v>
      </c>
      <c r="E617" s="353" t="s">
        <v>1347</v>
      </c>
      <c r="F617" s="356">
        <v>2</v>
      </c>
      <c r="G617" s="356">
        <v>32</v>
      </c>
      <c r="H617" s="356">
        <v>1</v>
      </c>
      <c r="I617" s="356">
        <v>16</v>
      </c>
      <c r="J617" s="356">
        <v>3</v>
      </c>
      <c r="K617" s="356">
        <v>48</v>
      </c>
      <c r="L617" s="356">
        <v>1.5</v>
      </c>
      <c r="M617" s="356">
        <v>16</v>
      </c>
      <c r="N617" s="356">
        <v>3</v>
      </c>
      <c r="O617" s="356">
        <v>48</v>
      </c>
      <c r="P617" s="395">
        <v>1.5</v>
      </c>
      <c r="Q617" s="357">
        <v>16</v>
      </c>
    </row>
    <row r="618" spans="1:17" ht="14.4" customHeight="1" x14ac:dyDescent="0.3">
      <c r="A618" s="352" t="s">
        <v>1536</v>
      </c>
      <c r="B618" s="353" t="s">
        <v>1330</v>
      </c>
      <c r="C618" s="353" t="s">
        <v>1331</v>
      </c>
      <c r="D618" s="353" t="s">
        <v>1348</v>
      </c>
      <c r="E618" s="353" t="s">
        <v>1349</v>
      </c>
      <c r="F618" s="356">
        <v>5</v>
      </c>
      <c r="G618" s="356">
        <v>1735</v>
      </c>
      <c r="H618" s="356">
        <v>1</v>
      </c>
      <c r="I618" s="356">
        <v>347</v>
      </c>
      <c r="J618" s="356">
        <v>17</v>
      </c>
      <c r="K618" s="356">
        <v>5899</v>
      </c>
      <c r="L618" s="356">
        <v>3.4</v>
      </c>
      <c r="M618" s="356">
        <v>347</v>
      </c>
      <c r="N618" s="356">
        <v>4</v>
      </c>
      <c r="O618" s="356">
        <v>1392</v>
      </c>
      <c r="P618" s="395">
        <v>0.80230547550432274</v>
      </c>
      <c r="Q618" s="357">
        <v>348</v>
      </c>
    </row>
    <row r="619" spans="1:17" ht="14.4" customHeight="1" x14ac:dyDescent="0.3">
      <c r="A619" s="352" t="s">
        <v>1536</v>
      </c>
      <c r="B619" s="353" t="s">
        <v>1330</v>
      </c>
      <c r="C619" s="353" t="s">
        <v>1331</v>
      </c>
      <c r="D619" s="353" t="s">
        <v>1352</v>
      </c>
      <c r="E619" s="353" t="s">
        <v>1353</v>
      </c>
      <c r="F619" s="356">
        <v>24</v>
      </c>
      <c r="G619" s="356">
        <v>3984</v>
      </c>
      <c r="H619" s="356">
        <v>1</v>
      </c>
      <c r="I619" s="356">
        <v>166</v>
      </c>
      <c r="J619" s="356">
        <v>90</v>
      </c>
      <c r="K619" s="356">
        <v>14940</v>
      </c>
      <c r="L619" s="356">
        <v>3.75</v>
      </c>
      <c r="M619" s="356">
        <v>166</v>
      </c>
      <c r="N619" s="356">
        <v>69</v>
      </c>
      <c r="O619" s="356">
        <v>11454</v>
      </c>
      <c r="P619" s="395">
        <v>2.875</v>
      </c>
      <c r="Q619" s="357">
        <v>166</v>
      </c>
    </row>
    <row r="620" spans="1:17" ht="14.4" customHeight="1" x14ac:dyDescent="0.3">
      <c r="A620" s="352" t="s">
        <v>1536</v>
      </c>
      <c r="B620" s="353" t="s">
        <v>1330</v>
      </c>
      <c r="C620" s="353" t="s">
        <v>1331</v>
      </c>
      <c r="D620" s="353" t="s">
        <v>1354</v>
      </c>
      <c r="E620" s="353" t="s">
        <v>1355</v>
      </c>
      <c r="F620" s="356">
        <v>1</v>
      </c>
      <c r="G620" s="356">
        <v>323</v>
      </c>
      <c r="H620" s="356">
        <v>1</v>
      </c>
      <c r="I620" s="356">
        <v>323</v>
      </c>
      <c r="J620" s="356">
        <v>1</v>
      </c>
      <c r="K620" s="356">
        <v>324</v>
      </c>
      <c r="L620" s="356">
        <v>1.0030959752321982</v>
      </c>
      <c r="M620" s="356">
        <v>324</v>
      </c>
      <c r="N620" s="356"/>
      <c r="O620" s="356"/>
      <c r="P620" s="395"/>
      <c r="Q620" s="357"/>
    </row>
    <row r="621" spans="1:17" ht="14.4" customHeight="1" x14ac:dyDescent="0.3">
      <c r="A621" s="352" t="s">
        <v>1536</v>
      </c>
      <c r="B621" s="353" t="s">
        <v>1330</v>
      </c>
      <c r="C621" s="353" t="s">
        <v>1331</v>
      </c>
      <c r="D621" s="353" t="s">
        <v>1356</v>
      </c>
      <c r="E621" s="353" t="s">
        <v>1357</v>
      </c>
      <c r="F621" s="356">
        <v>29</v>
      </c>
      <c r="G621" s="356">
        <v>4988</v>
      </c>
      <c r="H621" s="356">
        <v>1</v>
      </c>
      <c r="I621" s="356">
        <v>172</v>
      </c>
      <c r="J621" s="356">
        <v>94</v>
      </c>
      <c r="K621" s="356">
        <v>16168</v>
      </c>
      <c r="L621" s="356">
        <v>3.2413793103448274</v>
      </c>
      <c r="M621" s="356">
        <v>172</v>
      </c>
      <c r="N621" s="356">
        <v>68</v>
      </c>
      <c r="O621" s="356">
        <v>11696</v>
      </c>
      <c r="P621" s="395">
        <v>2.3448275862068964</v>
      </c>
      <c r="Q621" s="357">
        <v>172</v>
      </c>
    </row>
    <row r="622" spans="1:17" ht="14.4" customHeight="1" x14ac:dyDescent="0.3">
      <c r="A622" s="352" t="s">
        <v>1536</v>
      </c>
      <c r="B622" s="353" t="s">
        <v>1330</v>
      </c>
      <c r="C622" s="353" t="s">
        <v>1331</v>
      </c>
      <c r="D622" s="353" t="s">
        <v>1358</v>
      </c>
      <c r="E622" s="353" t="s">
        <v>1359</v>
      </c>
      <c r="F622" s="356">
        <v>2</v>
      </c>
      <c r="G622" s="356">
        <v>294</v>
      </c>
      <c r="H622" s="356">
        <v>1</v>
      </c>
      <c r="I622" s="356">
        <v>147</v>
      </c>
      <c r="J622" s="356">
        <v>5</v>
      </c>
      <c r="K622" s="356">
        <v>735</v>
      </c>
      <c r="L622" s="356">
        <v>2.5</v>
      </c>
      <c r="M622" s="356">
        <v>147</v>
      </c>
      <c r="N622" s="356">
        <v>8</v>
      </c>
      <c r="O622" s="356">
        <v>1176</v>
      </c>
      <c r="P622" s="395">
        <v>4</v>
      </c>
      <c r="Q622" s="357">
        <v>147</v>
      </c>
    </row>
    <row r="623" spans="1:17" ht="14.4" customHeight="1" x14ac:dyDescent="0.3">
      <c r="A623" s="352" t="s">
        <v>1536</v>
      </c>
      <c r="B623" s="353" t="s">
        <v>1330</v>
      </c>
      <c r="C623" s="353" t="s">
        <v>1331</v>
      </c>
      <c r="D623" s="353" t="s">
        <v>1360</v>
      </c>
      <c r="E623" s="353" t="s">
        <v>1361</v>
      </c>
      <c r="F623" s="356">
        <v>12</v>
      </c>
      <c r="G623" s="356">
        <v>4176</v>
      </c>
      <c r="H623" s="356">
        <v>1</v>
      </c>
      <c r="I623" s="356">
        <v>348</v>
      </c>
      <c r="J623" s="356">
        <v>18</v>
      </c>
      <c r="K623" s="356">
        <v>6282</v>
      </c>
      <c r="L623" s="356">
        <v>1.5043103448275863</v>
      </c>
      <c r="M623" s="356">
        <v>349</v>
      </c>
      <c r="N623" s="356">
        <v>39</v>
      </c>
      <c r="O623" s="356">
        <v>13611</v>
      </c>
      <c r="P623" s="395">
        <v>3.2593390804597702</v>
      </c>
      <c r="Q623" s="357">
        <v>349</v>
      </c>
    </row>
    <row r="624" spans="1:17" ht="14.4" customHeight="1" x14ac:dyDescent="0.3">
      <c r="A624" s="352" t="s">
        <v>1536</v>
      </c>
      <c r="B624" s="353" t="s">
        <v>1330</v>
      </c>
      <c r="C624" s="353" t="s">
        <v>1331</v>
      </c>
      <c r="D624" s="353" t="s">
        <v>1362</v>
      </c>
      <c r="E624" s="353" t="s">
        <v>1363</v>
      </c>
      <c r="F624" s="356">
        <v>27</v>
      </c>
      <c r="G624" s="356">
        <v>4563</v>
      </c>
      <c r="H624" s="356">
        <v>1</v>
      </c>
      <c r="I624" s="356">
        <v>169</v>
      </c>
      <c r="J624" s="356">
        <v>82</v>
      </c>
      <c r="K624" s="356">
        <v>13858</v>
      </c>
      <c r="L624" s="356">
        <v>3.0370370370370372</v>
      </c>
      <c r="M624" s="356">
        <v>169</v>
      </c>
      <c r="N624" s="356">
        <v>63</v>
      </c>
      <c r="O624" s="356">
        <v>10647</v>
      </c>
      <c r="P624" s="395">
        <v>2.3333333333333335</v>
      </c>
      <c r="Q624" s="357">
        <v>169</v>
      </c>
    </row>
    <row r="625" spans="1:17" ht="14.4" customHeight="1" x14ac:dyDescent="0.3">
      <c r="A625" s="352" t="s">
        <v>1536</v>
      </c>
      <c r="B625" s="353" t="s">
        <v>1330</v>
      </c>
      <c r="C625" s="353" t="s">
        <v>1331</v>
      </c>
      <c r="D625" s="353" t="s">
        <v>1368</v>
      </c>
      <c r="E625" s="353" t="s">
        <v>1369</v>
      </c>
      <c r="F625" s="356"/>
      <c r="G625" s="356"/>
      <c r="H625" s="356"/>
      <c r="I625" s="356"/>
      <c r="J625" s="356">
        <v>2</v>
      </c>
      <c r="K625" s="356">
        <v>9980</v>
      </c>
      <c r="L625" s="356"/>
      <c r="M625" s="356">
        <v>4990</v>
      </c>
      <c r="N625" s="356">
        <v>1</v>
      </c>
      <c r="O625" s="356">
        <v>4993</v>
      </c>
      <c r="P625" s="395"/>
      <c r="Q625" s="357">
        <v>4993</v>
      </c>
    </row>
    <row r="626" spans="1:17" ht="14.4" customHeight="1" x14ac:dyDescent="0.3">
      <c r="A626" s="352" t="s">
        <v>1536</v>
      </c>
      <c r="B626" s="353" t="s">
        <v>1330</v>
      </c>
      <c r="C626" s="353" t="s">
        <v>1331</v>
      </c>
      <c r="D626" s="353" t="s">
        <v>1372</v>
      </c>
      <c r="E626" s="353" t="s">
        <v>1373</v>
      </c>
      <c r="F626" s="356"/>
      <c r="G626" s="356"/>
      <c r="H626" s="356"/>
      <c r="I626" s="356"/>
      <c r="J626" s="356">
        <v>4</v>
      </c>
      <c r="K626" s="356">
        <v>740</v>
      </c>
      <c r="L626" s="356"/>
      <c r="M626" s="356">
        <v>185</v>
      </c>
      <c r="N626" s="356">
        <v>6</v>
      </c>
      <c r="O626" s="356">
        <v>1110</v>
      </c>
      <c r="P626" s="395"/>
      <c r="Q626" s="357">
        <v>185</v>
      </c>
    </row>
    <row r="627" spans="1:17" ht="14.4" customHeight="1" x14ac:dyDescent="0.3">
      <c r="A627" s="352" t="s">
        <v>1536</v>
      </c>
      <c r="B627" s="353" t="s">
        <v>1330</v>
      </c>
      <c r="C627" s="353" t="s">
        <v>1331</v>
      </c>
      <c r="D627" s="353" t="s">
        <v>1374</v>
      </c>
      <c r="E627" s="353" t="s">
        <v>1375</v>
      </c>
      <c r="F627" s="356"/>
      <c r="G627" s="356"/>
      <c r="H627" s="356"/>
      <c r="I627" s="356"/>
      <c r="J627" s="356">
        <v>4</v>
      </c>
      <c r="K627" s="356">
        <v>752</v>
      </c>
      <c r="L627" s="356"/>
      <c r="M627" s="356">
        <v>188</v>
      </c>
      <c r="N627" s="356">
        <v>6</v>
      </c>
      <c r="O627" s="356">
        <v>1128</v>
      </c>
      <c r="P627" s="395"/>
      <c r="Q627" s="357">
        <v>188</v>
      </c>
    </row>
    <row r="628" spans="1:17" ht="14.4" customHeight="1" x14ac:dyDescent="0.3">
      <c r="A628" s="352" t="s">
        <v>1536</v>
      </c>
      <c r="B628" s="353" t="s">
        <v>1330</v>
      </c>
      <c r="C628" s="353" t="s">
        <v>1331</v>
      </c>
      <c r="D628" s="353" t="s">
        <v>1376</v>
      </c>
      <c r="E628" s="353" t="s">
        <v>1377</v>
      </c>
      <c r="F628" s="356"/>
      <c r="G628" s="356"/>
      <c r="H628" s="356"/>
      <c r="I628" s="356"/>
      <c r="J628" s="356">
        <v>2</v>
      </c>
      <c r="K628" s="356">
        <v>586</v>
      </c>
      <c r="L628" s="356"/>
      <c r="M628" s="356">
        <v>293</v>
      </c>
      <c r="N628" s="356">
        <v>5</v>
      </c>
      <c r="O628" s="356">
        <v>1465</v>
      </c>
      <c r="P628" s="395"/>
      <c r="Q628" s="357">
        <v>293</v>
      </c>
    </row>
    <row r="629" spans="1:17" ht="14.4" customHeight="1" x14ac:dyDescent="0.3">
      <c r="A629" s="352" t="s">
        <v>1536</v>
      </c>
      <c r="B629" s="353" t="s">
        <v>1330</v>
      </c>
      <c r="C629" s="353" t="s">
        <v>1331</v>
      </c>
      <c r="D629" s="353" t="s">
        <v>1378</v>
      </c>
      <c r="E629" s="353" t="s">
        <v>1379</v>
      </c>
      <c r="F629" s="356"/>
      <c r="G629" s="356"/>
      <c r="H629" s="356"/>
      <c r="I629" s="356"/>
      <c r="J629" s="356"/>
      <c r="K629" s="356"/>
      <c r="L629" s="356"/>
      <c r="M629" s="356"/>
      <c r="N629" s="356">
        <v>2</v>
      </c>
      <c r="O629" s="356">
        <v>1652</v>
      </c>
      <c r="P629" s="395"/>
      <c r="Q629" s="357">
        <v>826</v>
      </c>
    </row>
    <row r="630" spans="1:17" ht="14.4" customHeight="1" x14ac:dyDescent="0.3">
      <c r="A630" s="352" t="s">
        <v>1536</v>
      </c>
      <c r="B630" s="353" t="s">
        <v>1330</v>
      </c>
      <c r="C630" s="353" t="s">
        <v>1331</v>
      </c>
      <c r="D630" s="353" t="s">
        <v>1380</v>
      </c>
      <c r="E630" s="353" t="s">
        <v>1381</v>
      </c>
      <c r="F630" s="356"/>
      <c r="G630" s="356"/>
      <c r="H630" s="356"/>
      <c r="I630" s="356"/>
      <c r="J630" s="356">
        <v>2</v>
      </c>
      <c r="K630" s="356">
        <v>654</v>
      </c>
      <c r="L630" s="356"/>
      <c r="M630" s="356">
        <v>327</v>
      </c>
      <c r="N630" s="356"/>
      <c r="O630" s="356"/>
      <c r="P630" s="395"/>
      <c r="Q630" s="357"/>
    </row>
    <row r="631" spans="1:17" ht="14.4" customHeight="1" x14ac:dyDescent="0.3">
      <c r="A631" s="352" t="s">
        <v>1536</v>
      </c>
      <c r="B631" s="353" t="s">
        <v>1330</v>
      </c>
      <c r="C631" s="353" t="s">
        <v>1331</v>
      </c>
      <c r="D631" s="353" t="s">
        <v>1384</v>
      </c>
      <c r="E631" s="353" t="s">
        <v>1385</v>
      </c>
      <c r="F631" s="356">
        <v>22</v>
      </c>
      <c r="G631" s="356">
        <v>14806</v>
      </c>
      <c r="H631" s="356">
        <v>1</v>
      </c>
      <c r="I631" s="356">
        <v>673</v>
      </c>
      <c r="J631" s="356">
        <v>24</v>
      </c>
      <c r="K631" s="356">
        <v>16152</v>
      </c>
      <c r="L631" s="356">
        <v>1.0909090909090908</v>
      </c>
      <c r="M631" s="356">
        <v>673</v>
      </c>
      <c r="N631" s="356">
        <v>26</v>
      </c>
      <c r="O631" s="356">
        <v>17524</v>
      </c>
      <c r="P631" s="395">
        <v>1.1835742266648657</v>
      </c>
      <c r="Q631" s="357">
        <v>674</v>
      </c>
    </row>
    <row r="632" spans="1:17" ht="14.4" customHeight="1" x14ac:dyDescent="0.3">
      <c r="A632" s="352" t="s">
        <v>1536</v>
      </c>
      <c r="B632" s="353" t="s">
        <v>1330</v>
      </c>
      <c r="C632" s="353" t="s">
        <v>1331</v>
      </c>
      <c r="D632" s="353" t="s">
        <v>1388</v>
      </c>
      <c r="E632" s="353" t="s">
        <v>1389</v>
      </c>
      <c r="F632" s="356"/>
      <c r="G632" s="356"/>
      <c r="H632" s="356"/>
      <c r="I632" s="356"/>
      <c r="J632" s="356">
        <v>1</v>
      </c>
      <c r="K632" s="356">
        <v>821</v>
      </c>
      <c r="L632" s="356"/>
      <c r="M632" s="356">
        <v>821</v>
      </c>
      <c r="N632" s="356"/>
      <c r="O632" s="356"/>
      <c r="P632" s="395"/>
      <c r="Q632" s="357"/>
    </row>
    <row r="633" spans="1:17" ht="14.4" customHeight="1" x14ac:dyDescent="0.3">
      <c r="A633" s="352" t="s">
        <v>1536</v>
      </c>
      <c r="B633" s="353" t="s">
        <v>1330</v>
      </c>
      <c r="C633" s="353" t="s">
        <v>1331</v>
      </c>
      <c r="D633" s="353" t="s">
        <v>1390</v>
      </c>
      <c r="E633" s="353" t="s">
        <v>1391</v>
      </c>
      <c r="F633" s="356">
        <v>113</v>
      </c>
      <c r="G633" s="356">
        <v>53336</v>
      </c>
      <c r="H633" s="356">
        <v>1</v>
      </c>
      <c r="I633" s="356">
        <v>472</v>
      </c>
      <c r="J633" s="356">
        <v>132</v>
      </c>
      <c r="K633" s="356">
        <v>62304</v>
      </c>
      <c r="L633" s="356">
        <v>1.168141592920354</v>
      </c>
      <c r="M633" s="356">
        <v>472</v>
      </c>
      <c r="N633" s="356">
        <v>152</v>
      </c>
      <c r="O633" s="356">
        <v>71896</v>
      </c>
      <c r="P633" s="395">
        <v>1.3479826008699565</v>
      </c>
      <c r="Q633" s="357">
        <v>473</v>
      </c>
    </row>
    <row r="634" spans="1:17" ht="14.4" customHeight="1" x14ac:dyDescent="0.3">
      <c r="A634" s="352" t="s">
        <v>1536</v>
      </c>
      <c r="B634" s="353" t="s">
        <v>1330</v>
      </c>
      <c r="C634" s="353" t="s">
        <v>1331</v>
      </c>
      <c r="D634" s="353" t="s">
        <v>1392</v>
      </c>
      <c r="E634" s="353" t="s">
        <v>1393</v>
      </c>
      <c r="F634" s="356">
        <v>115</v>
      </c>
      <c r="G634" s="356">
        <v>39445</v>
      </c>
      <c r="H634" s="356">
        <v>1</v>
      </c>
      <c r="I634" s="356">
        <v>343</v>
      </c>
      <c r="J634" s="356">
        <v>136</v>
      </c>
      <c r="K634" s="356">
        <v>46648</v>
      </c>
      <c r="L634" s="356">
        <v>1.182608695652174</v>
      </c>
      <c r="M634" s="356">
        <v>343</v>
      </c>
      <c r="N634" s="356">
        <v>144</v>
      </c>
      <c r="O634" s="356">
        <v>49536</v>
      </c>
      <c r="P634" s="395">
        <v>1.2558245658511853</v>
      </c>
      <c r="Q634" s="357">
        <v>344</v>
      </c>
    </row>
    <row r="635" spans="1:17" ht="14.4" customHeight="1" x14ac:dyDescent="0.3">
      <c r="A635" s="352" t="s">
        <v>1536</v>
      </c>
      <c r="B635" s="353" t="s">
        <v>1330</v>
      </c>
      <c r="C635" s="353" t="s">
        <v>1331</v>
      </c>
      <c r="D635" s="353" t="s">
        <v>1396</v>
      </c>
      <c r="E635" s="353" t="s">
        <v>1397</v>
      </c>
      <c r="F635" s="356"/>
      <c r="G635" s="356"/>
      <c r="H635" s="356"/>
      <c r="I635" s="356"/>
      <c r="J635" s="356">
        <v>4</v>
      </c>
      <c r="K635" s="356">
        <v>2296</v>
      </c>
      <c r="L635" s="356"/>
      <c r="M635" s="356">
        <v>574</v>
      </c>
      <c r="N635" s="356"/>
      <c r="O635" s="356"/>
      <c r="P635" s="395"/>
      <c r="Q635" s="357"/>
    </row>
    <row r="636" spans="1:17" ht="14.4" customHeight="1" x14ac:dyDescent="0.3">
      <c r="A636" s="352" t="s">
        <v>1536</v>
      </c>
      <c r="B636" s="353" t="s">
        <v>1330</v>
      </c>
      <c r="C636" s="353" t="s">
        <v>1331</v>
      </c>
      <c r="D636" s="353" t="s">
        <v>1398</v>
      </c>
      <c r="E636" s="353" t="s">
        <v>1399</v>
      </c>
      <c r="F636" s="356"/>
      <c r="G636" s="356"/>
      <c r="H636" s="356"/>
      <c r="I636" s="356"/>
      <c r="J636" s="356">
        <v>2</v>
      </c>
      <c r="K636" s="356">
        <v>474</v>
      </c>
      <c r="L636" s="356"/>
      <c r="M636" s="356">
        <v>237</v>
      </c>
      <c r="N636" s="356">
        <v>1</v>
      </c>
      <c r="O636" s="356">
        <v>237</v>
      </c>
      <c r="P636" s="395"/>
      <c r="Q636" s="357">
        <v>237</v>
      </c>
    </row>
    <row r="637" spans="1:17" ht="14.4" customHeight="1" x14ac:dyDescent="0.3">
      <c r="A637" s="352" t="s">
        <v>1536</v>
      </c>
      <c r="B637" s="353" t="s">
        <v>1330</v>
      </c>
      <c r="C637" s="353" t="s">
        <v>1331</v>
      </c>
      <c r="D637" s="353" t="s">
        <v>1400</v>
      </c>
      <c r="E637" s="353" t="s">
        <v>1401</v>
      </c>
      <c r="F637" s="356">
        <v>22</v>
      </c>
      <c r="G637" s="356">
        <v>14806</v>
      </c>
      <c r="H637" s="356">
        <v>1</v>
      </c>
      <c r="I637" s="356">
        <v>673</v>
      </c>
      <c r="J637" s="356">
        <v>24</v>
      </c>
      <c r="K637" s="356">
        <v>16152</v>
      </c>
      <c r="L637" s="356">
        <v>1.0909090909090908</v>
      </c>
      <c r="M637" s="356">
        <v>673</v>
      </c>
      <c r="N637" s="356">
        <v>26</v>
      </c>
      <c r="O637" s="356">
        <v>17524</v>
      </c>
      <c r="P637" s="395">
        <v>1.1835742266648657</v>
      </c>
      <c r="Q637" s="357">
        <v>674</v>
      </c>
    </row>
    <row r="638" spans="1:17" ht="14.4" customHeight="1" x14ac:dyDescent="0.3">
      <c r="A638" s="352" t="s">
        <v>1536</v>
      </c>
      <c r="B638" s="353" t="s">
        <v>1330</v>
      </c>
      <c r="C638" s="353" t="s">
        <v>1331</v>
      </c>
      <c r="D638" s="353" t="s">
        <v>1402</v>
      </c>
      <c r="E638" s="353" t="s">
        <v>1403</v>
      </c>
      <c r="F638" s="356">
        <v>35</v>
      </c>
      <c r="G638" s="356">
        <v>17780</v>
      </c>
      <c r="H638" s="356">
        <v>1</v>
      </c>
      <c r="I638" s="356">
        <v>508</v>
      </c>
      <c r="J638" s="356">
        <v>48</v>
      </c>
      <c r="K638" s="356">
        <v>24384</v>
      </c>
      <c r="L638" s="356">
        <v>1.3714285714285714</v>
      </c>
      <c r="M638" s="356">
        <v>508</v>
      </c>
      <c r="N638" s="356">
        <v>76</v>
      </c>
      <c r="O638" s="356">
        <v>38684</v>
      </c>
      <c r="P638" s="395">
        <v>2.1757030371203601</v>
      </c>
      <c r="Q638" s="357">
        <v>509</v>
      </c>
    </row>
    <row r="639" spans="1:17" ht="14.4" customHeight="1" x14ac:dyDescent="0.3">
      <c r="A639" s="352" t="s">
        <v>1536</v>
      </c>
      <c r="B639" s="353" t="s">
        <v>1330</v>
      </c>
      <c r="C639" s="353" t="s">
        <v>1331</v>
      </c>
      <c r="D639" s="353" t="s">
        <v>1404</v>
      </c>
      <c r="E639" s="353" t="s">
        <v>1405</v>
      </c>
      <c r="F639" s="356">
        <v>13</v>
      </c>
      <c r="G639" s="356">
        <v>4511</v>
      </c>
      <c r="H639" s="356">
        <v>1</v>
      </c>
      <c r="I639" s="356">
        <v>347</v>
      </c>
      <c r="J639" s="356">
        <v>21</v>
      </c>
      <c r="K639" s="356">
        <v>7287</v>
      </c>
      <c r="L639" s="356">
        <v>1.6153846153846154</v>
      </c>
      <c r="M639" s="356">
        <v>347</v>
      </c>
      <c r="N639" s="356">
        <v>31</v>
      </c>
      <c r="O639" s="356">
        <v>10757</v>
      </c>
      <c r="P639" s="395">
        <v>2.3846153846153846</v>
      </c>
      <c r="Q639" s="357">
        <v>347</v>
      </c>
    </row>
    <row r="640" spans="1:17" ht="14.4" customHeight="1" x14ac:dyDescent="0.3">
      <c r="A640" s="352" t="s">
        <v>1536</v>
      </c>
      <c r="B640" s="353" t="s">
        <v>1330</v>
      </c>
      <c r="C640" s="353" t="s">
        <v>1331</v>
      </c>
      <c r="D640" s="353" t="s">
        <v>1406</v>
      </c>
      <c r="E640" s="353" t="s">
        <v>1407</v>
      </c>
      <c r="F640" s="356">
        <v>6</v>
      </c>
      <c r="G640" s="356">
        <v>3894</v>
      </c>
      <c r="H640" s="356">
        <v>1</v>
      </c>
      <c r="I640" s="356">
        <v>649</v>
      </c>
      <c r="J640" s="356">
        <v>5</v>
      </c>
      <c r="K640" s="356">
        <v>3245</v>
      </c>
      <c r="L640" s="356">
        <v>0.83333333333333337</v>
      </c>
      <c r="M640" s="356">
        <v>649</v>
      </c>
      <c r="N640" s="356">
        <v>10</v>
      </c>
      <c r="O640" s="356">
        <v>6500</v>
      </c>
      <c r="P640" s="395">
        <v>1.6692347200821778</v>
      </c>
      <c r="Q640" s="357">
        <v>650</v>
      </c>
    </row>
    <row r="641" spans="1:17" ht="14.4" customHeight="1" x14ac:dyDescent="0.3">
      <c r="A641" s="352" t="s">
        <v>1536</v>
      </c>
      <c r="B641" s="353" t="s">
        <v>1330</v>
      </c>
      <c r="C641" s="353" t="s">
        <v>1331</v>
      </c>
      <c r="D641" s="353" t="s">
        <v>1408</v>
      </c>
      <c r="E641" s="353" t="s">
        <v>1409</v>
      </c>
      <c r="F641" s="356">
        <v>78</v>
      </c>
      <c r="G641" s="356">
        <v>8580</v>
      </c>
      <c r="H641" s="356">
        <v>1</v>
      </c>
      <c r="I641" s="356">
        <v>110</v>
      </c>
      <c r="J641" s="356">
        <v>109</v>
      </c>
      <c r="K641" s="356">
        <v>11990</v>
      </c>
      <c r="L641" s="356">
        <v>1.3974358974358974</v>
      </c>
      <c r="M641" s="356">
        <v>110</v>
      </c>
      <c r="N641" s="356">
        <v>89</v>
      </c>
      <c r="O641" s="356">
        <v>9790</v>
      </c>
      <c r="P641" s="395">
        <v>1.141025641025641</v>
      </c>
      <c r="Q641" s="357">
        <v>110</v>
      </c>
    </row>
    <row r="642" spans="1:17" ht="14.4" customHeight="1" x14ac:dyDescent="0.3">
      <c r="A642" s="352" t="s">
        <v>1536</v>
      </c>
      <c r="B642" s="353" t="s">
        <v>1330</v>
      </c>
      <c r="C642" s="353" t="s">
        <v>1331</v>
      </c>
      <c r="D642" s="353" t="s">
        <v>1412</v>
      </c>
      <c r="E642" s="353" t="s">
        <v>1413</v>
      </c>
      <c r="F642" s="356">
        <v>88</v>
      </c>
      <c r="G642" s="356">
        <v>60632</v>
      </c>
      <c r="H642" s="356">
        <v>1</v>
      </c>
      <c r="I642" s="356">
        <v>689</v>
      </c>
      <c r="J642" s="356">
        <v>110</v>
      </c>
      <c r="K642" s="356">
        <v>75790</v>
      </c>
      <c r="L642" s="356">
        <v>1.25</v>
      </c>
      <c r="M642" s="356">
        <v>689</v>
      </c>
      <c r="N642" s="356">
        <v>136</v>
      </c>
      <c r="O642" s="356">
        <v>93840</v>
      </c>
      <c r="P642" s="395">
        <v>1.5476975854334345</v>
      </c>
      <c r="Q642" s="357">
        <v>690</v>
      </c>
    </row>
    <row r="643" spans="1:17" ht="14.4" customHeight="1" x14ac:dyDescent="0.3">
      <c r="A643" s="352" t="s">
        <v>1536</v>
      </c>
      <c r="B643" s="353" t="s">
        <v>1330</v>
      </c>
      <c r="C643" s="353" t="s">
        <v>1331</v>
      </c>
      <c r="D643" s="353" t="s">
        <v>1414</v>
      </c>
      <c r="E643" s="353" t="s">
        <v>1415</v>
      </c>
      <c r="F643" s="356">
        <v>6</v>
      </c>
      <c r="G643" s="356">
        <v>8364</v>
      </c>
      <c r="H643" s="356">
        <v>1</v>
      </c>
      <c r="I643" s="356">
        <v>1394</v>
      </c>
      <c r="J643" s="356">
        <v>5</v>
      </c>
      <c r="K643" s="356">
        <v>6970</v>
      </c>
      <c r="L643" s="356">
        <v>0.83333333333333337</v>
      </c>
      <c r="M643" s="356">
        <v>1394</v>
      </c>
      <c r="N643" s="356">
        <v>10</v>
      </c>
      <c r="O643" s="356">
        <v>13950</v>
      </c>
      <c r="P643" s="395">
        <v>1.6678622668579628</v>
      </c>
      <c r="Q643" s="357">
        <v>1395</v>
      </c>
    </row>
    <row r="644" spans="1:17" ht="14.4" customHeight="1" x14ac:dyDescent="0.3">
      <c r="A644" s="352" t="s">
        <v>1536</v>
      </c>
      <c r="B644" s="353" t="s">
        <v>1330</v>
      </c>
      <c r="C644" s="353" t="s">
        <v>1331</v>
      </c>
      <c r="D644" s="353" t="s">
        <v>1416</v>
      </c>
      <c r="E644" s="353" t="s">
        <v>1417</v>
      </c>
      <c r="F644" s="356">
        <v>114</v>
      </c>
      <c r="G644" s="356">
        <v>23142</v>
      </c>
      <c r="H644" s="356">
        <v>1</v>
      </c>
      <c r="I644" s="356">
        <v>203</v>
      </c>
      <c r="J644" s="356">
        <v>136</v>
      </c>
      <c r="K644" s="356">
        <v>27608</v>
      </c>
      <c r="L644" s="356">
        <v>1.1929824561403508</v>
      </c>
      <c r="M644" s="356">
        <v>203</v>
      </c>
      <c r="N644" s="356">
        <v>147</v>
      </c>
      <c r="O644" s="356">
        <v>29988</v>
      </c>
      <c r="P644" s="395">
        <v>1.295825771324864</v>
      </c>
      <c r="Q644" s="357">
        <v>204</v>
      </c>
    </row>
    <row r="645" spans="1:17" ht="14.4" customHeight="1" x14ac:dyDescent="0.3">
      <c r="A645" s="352" t="s">
        <v>1536</v>
      </c>
      <c r="B645" s="353" t="s">
        <v>1330</v>
      </c>
      <c r="C645" s="353" t="s">
        <v>1331</v>
      </c>
      <c r="D645" s="353" t="s">
        <v>1418</v>
      </c>
      <c r="E645" s="353" t="s">
        <v>1419</v>
      </c>
      <c r="F645" s="356">
        <v>116</v>
      </c>
      <c r="G645" s="356">
        <v>4408</v>
      </c>
      <c r="H645" s="356">
        <v>1</v>
      </c>
      <c r="I645" s="356">
        <v>38</v>
      </c>
      <c r="J645" s="356">
        <v>145</v>
      </c>
      <c r="K645" s="356">
        <v>5510</v>
      </c>
      <c r="L645" s="356">
        <v>1.25</v>
      </c>
      <c r="M645" s="356">
        <v>38</v>
      </c>
      <c r="N645" s="356">
        <v>153</v>
      </c>
      <c r="O645" s="356">
        <v>5814</v>
      </c>
      <c r="P645" s="395">
        <v>1.3189655172413792</v>
      </c>
      <c r="Q645" s="357">
        <v>38</v>
      </c>
    </row>
    <row r="646" spans="1:17" ht="14.4" customHeight="1" x14ac:dyDescent="0.3">
      <c r="A646" s="352" t="s">
        <v>1536</v>
      </c>
      <c r="B646" s="353" t="s">
        <v>1330</v>
      </c>
      <c r="C646" s="353" t="s">
        <v>1331</v>
      </c>
      <c r="D646" s="353" t="s">
        <v>1420</v>
      </c>
      <c r="E646" s="353" t="s">
        <v>1421</v>
      </c>
      <c r="F646" s="356"/>
      <c r="G646" s="356"/>
      <c r="H646" s="356"/>
      <c r="I646" s="356"/>
      <c r="J646" s="356">
        <v>1</v>
      </c>
      <c r="K646" s="356">
        <v>1178</v>
      </c>
      <c r="L646" s="356"/>
      <c r="M646" s="356">
        <v>1178</v>
      </c>
      <c r="N646" s="356">
        <v>2</v>
      </c>
      <c r="O646" s="356">
        <v>2360</v>
      </c>
      <c r="P646" s="395"/>
      <c r="Q646" s="357">
        <v>1180</v>
      </c>
    </row>
    <row r="647" spans="1:17" ht="14.4" customHeight="1" x14ac:dyDescent="0.3">
      <c r="A647" s="352" t="s">
        <v>1536</v>
      </c>
      <c r="B647" s="353" t="s">
        <v>1330</v>
      </c>
      <c r="C647" s="353" t="s">
        <v>1331</v>
      </c>
      <c r="D647" s="353" t="s">
        <v>1422</v>
      </c>
      <c r="E647" s="353" t="s">
        <v>1423</v>
      </c>
      <c r="F647" s="356">
        <v>3</v>
      </c>
      <c r="G647" s="356">
        <v>2418</v>
      </c>
      <c r="H647" s="356">
        <v>1</v>
      </c>
      <c r="I647" s="356">
        <v>806</v>
      </c>
      <c r="J647" s="356">
        <v>3</v>
      </c>
      <c r="K647" s="356">
        <v>2421</v>
      </c>
      <c r="L647" s="356">
        <v>1.001240694789082</v>
      </c>
      <c r="M647" s="356">
        <v>807</v>
      </c>
      <c r="N647" s="356"/>
      <c r="O647" s="356"/>
      <c r="P647" s="395"/>
      <c r="Q647" s="357"/>
    </row>
    <row r="648" spans="1:17" ht="14.4" customHeight="1" x14ac:dyDescent="0.3">
      <c r="A648" s="352" t="s">
        <v>1536</v>
      </c>
      <c r="B648" s="353" t="s">
        <v>1330</v>
      </c>
      <c r="C648" s="353" t="s">
        <v>1331</v>
      </c>
      <c r="D648" s="353" t="s">
        <v>1424</v>
      </c>
      <c r="E648" s="353" t="s">
        <v>1425</v>
      </c>
      <c r="F648" s="356"/>
      <c r="G648" s="356"/>
      <c r="H648" s="356"/>
      <c r="I648" s="356"/>
      <c r="J648" s="356">
        <v>1</v>
      </c>
      <c r="K648" s="356">
        <v>572</v>
      </c>
      <c r="L648" s="356"/>
      <c r="M648" s="356">
        <v>572</v>
      </c>
      <c r="N648" s="356">
        <v>1</v>
      </c>
      <c r="O648" s="356">
        <v>572</v>
      </c>
      <c r="P648" s="395"/>
      <c r="Q648" s="357">
        <v>572</v>
      </c>
    </row>
    <row r="649" spans="1:17" ht="14.4" customHeight="1" x14ac:dyDescent="0.3">
      <c r="A649" s="352" t="s">
        <v>1536</v>
      </c>
      <c r="B649" s="353" t="s">
        <v>1330</v>
      </c>
      <c r="C649" s="353" t="s">
        <v>1331</v>
      </c>
      <c r="D649" s="353" t="s">
        <v>1426</v>
      </c>
      <c r="E649" s="353" t="s">
        <v>1427</v>
      </c>
      <c r="F649" s="356"/>
      <c r="G649" s="356"/>
      <c r="H649" s="356"/>
      <c r="I649" s="356"/>
      <c r="J649" s="356">
        <v>4</v>
      </c>
      <c r="K649" s="356">
        <v>1596</v>
      </c>
      <c r="L649" s="356"/>
      <c r="M649" s="356">
        <v>399</v>
      </c>
      <c r="N649" s="356">
        <v>4</v>
      </c>
      <c r="O649" s="356">
        <v>1596</v>
      </c>
      <c r="P649" s="395"/>
      <c r="Q649" s="357">
        <v>399</v>
      </c>
    </row>
    <row r="650" spans="1:17" ht="14.4" customHeight="1" x14ac:dyDescent="0.3">
      <c r="A650" s="352" t="s">
        <v>1536</v>
      </c>
      <c r="B650" s="353" t="s">
        <v>1330</v>
      </c>
      <c r="C650" s="353" t="s">
        <v>1331</v>
      </c>
      <c r="D650" s="353" t="s">
        <v>1428</v>
      </c>
      <c r="E650" s="353" t="s">
        <v>1429</v>
      </c>
      <c r="F650" s="356">
        <v>8</v>
      </c>
      <c r="G650" s="356">
        <v>5176</v>
      </c>
      <c r="H650" s="356">
        <v>1</v>
      </c>
      <c r="I650" s="356">
        <v>647</v>
      </c>
      <c r="J650" s="356">
        <v>1</v>
      </c>
      <c r="K650" s="356">
        <v>649</v>
      </c>
      <c r="L650" s="356">
        <v>0.12538639876352395</v>
      </c>
      <c r="M650" s="356">
        <v>649</v>
      </c>
      <c r="N650" s="356">
        <v>4</v>
      </c>
      <c r="O650" s="356">
        <v>2600</v>
      </c>
      <c r="P650" s="395">
        <v>0.50231839258114375</v>
      </c>
      <c r="Q650" s="357">
        <v>650</v>
      </c>
    </row>
    <row r="651" spans="1:17" ht="14.4" customHeight="1" x14ac:dyDescent="0.3">
      <c r="A651" s="352" t="s">
        <v>1536</v>
      </c>
      <c r="B651" s="353" t="s">
        <v>1330</v>
      </c>
      <c r="C651" s="353" t="s">
        <v>1331</v>
      </c>
      <c r="D651" s="353" t="s">
        <v>1432</v>
      </c>
      <c r="E651" s="353" t="s">
        <v>1433</v>
      </c>
      <c r="F651" s="356"/>
      <c r="G651" s="356"/>
      <c r="H651" s="356"/>
      <c r="I651" s="356"/>
      <c r="J651" s="356">
        <v>1</v>
      </c>
      <c r="K651" s="356">
        <v>255</v>
      </c>
      <c r="L651" s="356"/>
      <c r="M651" s="356">
        <v>255</v>
      </c>
      <c r="N651" s="356"/>
      <c r="O651" s="356"/>
      <c r="P651" s="395"/>
      <c r="Q651" s="357"/>
    </row>
    <row r="652" spans="1:17" ht="14.4" customHeight="1" x14ac:dyDescent="0.3">
      <c r="A652" s="352" t="s">
        <v>1536</v>
      </c>
      <c r="B652" s="353" t="s">
        <v>1330</v>
      </c>
      <c r="C652" s="353" t="s">
        <v>1331</v>
      </c>
      <c r="D652" s="353" t="s">
        <v>1434</v>
      </c>
      <c r="E652" s="353" t="s">
        <v>1435</v>
      </c>
      <c r="F652" s="356">
        <v>8</v>
      </c>
      <c r="G652" s="356">
        <v>2472</v>
      </c>
      <c r="H652" s="356">
        <v>1</v>
      </c>
      <c r="I652" s="356">
        <v>309</v>
      </c>
      <c r="J652" s="356">
        <v>12</v>
      </c>
      <c r="K652" s="356">
        <v>3720</v>
      </c>
      <c r="L652" s="356">
        <v>1.5048543689320388</v>
      </c>
      <c r="M652" s="356">
        <v>310</v>
      </c>
      <c r="N652" s="356">
        <v>11</v>
      </c>
      <c r="O652" s="356">
        <v>3410</v>
      </c>
      <c r="P652" s="395">
        <v>1.3794498381877023</v>
      </c>
      <c r="Q652" s="357">
        <v>310</v>
      </c>
    </row>
    <row r="653" spans="1:17" ht="14.4" customHeight="1" x14ac:dyDescent="0.3">
      <c r="A653" s="352" t="s">
        <v>1536</v>
      </c>
      <c r="B653" s="353" t="s">
        <v>1330</v>
      </c>
      <c r="C653" s="353" t="s">
        <v>1331</v>
      </c>
      <c r="D653" s="353" t="s">
        <v>1436</v>
      </c>
      <c r="E653" s="353" t="s">
        <v>1437</v>
      </c>
      <c r="F653" s="356">
        <v>3</v>
      </c>
      <c r="G653" s="356">
        <v>2418</v>
      </c>
      <c r="H653" s="356">
        <v>1</v>
      </c>
      <c r="I653" s="356">
        <v>806</v>
      </c>
      <c r="J653" s="356">
        <v>3</v>
      </c>
      <c r="K653" s="356">
        <v>2421</v>
      </c>
      <c r="L653" s="356">
        <v>1.001240694789082</v>
      </c>
      <c r="M653" s="356">
        <v>807</v>
      </c>
      <c r="N653" s="356"/>
      <c r="O653" s="356"/>
      <c r="P653" s="395"/>
      <c r="Q653" s="357"/>
    </row>
    <row r="654" spans="1:17" ht="14.4" customHeight="1" x14ac:dyDescent="0.3">
      <c r="A654" s="352" t="s">
        <v>1536</v>
      </c>
      <c r="B654" s="353" t="s">
        <v>1330</v>
      </c>
      <c r="C654" s="353" t="s">
        <v>1331</v>
      </c>
      <c r="D654" s="353" t="s">
        <v>1438</v>
      </c>
      <c r="E654" s="353" t="s">
        <v>1439</v>
      </c>
      <c r="F654" s="356">
        <v>120</v>
      </c>
      <c r="G654" s="356">
        <v>20640</v>
      </c>
      <c r="H654" s="356">
        <v>1</v>
      </c>
      <c r="I654" s="356">
        <v>172</v>
      </c>
      <c r="J654" s="356">
        <v>144</v>
      </c>
      <c r="K654" s="356">
        <v>24768</v>
      </c>
      <c r="L654" s="356">
        <v>1.2</v>
      </c>
      <c r="M654" s="356">
        <v>172</v>
      </c>
      <c r="N654" s="356">
        <v>154</v>
      </c>
      <c r="O654" s="356">
        <v>26488</v>
      </c>
      <c r="P654" s="395">
        <v>1.2833333333333334</v>
      </c>
      <c r="Q654" s="357">
        <v>172</v>
      </c>
    </row>
    <row r="655" spans="1:17" ht="14.4" customHeight="1" x14ac:dyDescent="0.3">
      <c r="A655" s="352" t="s">
        <v>1536</v>
      </c>
      <c r="B655" s="353" t="s">
        <v>1330</v>
      </c>
      <c r="C655" s="353" t="s">
        <v>1331</v>
      </c>
      <c r="D655" s="353" t="s">
        <v>1440</v>
      </c>
      <c r="E655" s="353" t="s">
        <v>1441</v>
      </c>
      <c r="F655" s="356">
        <v>27</v>
      </c>
      <c r="G655" s="356">
        <v>18495</v>
      </c>
      <c r="H655" s="356">
        <v>1</v>
      </c>
      <c r="I655" s="356">
        <v>685</v>
      </c>
      <c r="J655" s="356">
        <v>18</v>
      </c>
      <c r="K655" s="356">
        <v>12330</v>
      </c>
      <c r="L655" s="356">
        <v>0.66666666666666663</v>
      </c>
      <c r="M655" s="356">
        <v>685</v>
      </c>
      <c r="N655" s="356">
        <v>38</v>
      </c>
      <c r="O655" s="356">
        <v>26068</v>
      </c>
      <c r="P655" s="395">
        <v>1.4094620167612868</v>
      </c>
      <c r="Q655" s="357">
        <v>686</v>
      </c>
    </row>
    <row r="656" spans="1:17" ht="14.4" customHeight="1" x14ac:dyDescent="0.3">
      <c r="A656" s="352" t="s">
        <v>1536</v>
      </c>
      <c r="B656" s="353" t="s">
        <v>1330</v>
      </c>
      <c r="C656" s="353" t="s">
        <v>1331</v>
      </c>
      <c r="D656" s="353" t="s">
        <v>1442</v>
      </c>
      <c r="E656" s="353" t="s">
        <v>1443</v>
      </c>
      <c r="F656" s="356">
        <v>120</v>
      </c>
      <c r="G656" s="356">
        <v>19920</v>
      </c>
      <c r="H656" s="356">
        <v>1</v>
      </c>
      <c r="I656" s="356">
        <v>166</v>
      </c>
      <c r="J656" s="356">
        <v>142</v>
      </c>
      <c r="K656" s="356">
        <v>23572</v>
      </c>
      <c r="L656" s="356">
        <v>1.1833333333333333</v>
      </c>
      <c r="M656" s="356">
        <v>166</v>
      </c>
      <c r="N656" s="356">
        <v>154</v>
      </c>
      <c r="O656" s="356">
        <v>25564</v>
      </c>
      <c r="P656" s="395">
        <v>1.2833333333333334</v>
      </c>
      <c r="Q656" s="357">
        <v>166</v>
      </c>
    </row>
    <row r="657" spans="1:17" ht="14.4" customHeight="1" x14ac:dyDescent="0.3">
      <c r="A657" s="352" t="s">
        <v>1536</v>
      </c>
      <c r="B657" s="353" t="s">
        <v>1330</v>
      </c>
      <c r="C657" s="353" t="s">
        <v>1331</v>
      </c>
      <c r="D657" s="353" t="s">
        <v>1444</v>
      </c>
      <c r="E657" s="353" t="s">
        <v>1445</v>
      </c>
      <c r="F657" s="356">
        <v>3</v>
      </c>
      <c r="G657" s="356">
        <v>2418</v>
      </c>
      <c r="H657" s="356">
        <v>1</v>
      </c>
      <c r="I657" s="356">
        <v>806</v>
      </c>
      <c r="J657" s="356">
        <v>3</v>
      </c>
      <c r="K657" s="356">
        <v>2421</v>
      </c>
      <c r="L657" s="356">
        <v>1.001240694789082</v>
      </c>
      <c r="M657" s="356">
        <v>807</v>
      </c>
      <c r="N657" s="356"/>
      <c r="O657" s="356"/>
      <c r="P657" s="395"/>
      <c r="Q657" s="357"/>
    </row>
    <row r="658" spans="1:17" ht="14.4" customHeight="1" x14ac:dyDescent="0.3">
      <c r="A658" s="352" t="s">
        <v>1536</v>
      </c>
      <c r="B658" s="353" t="s">
        <v>1330</v>
      </c>
      <c r="C658" s="353" t="s">
        <v>1331</v>
      </c>
      <c r="D658" s="353" t="s">
        <v>1446</v>
      </c>
      <c r="E658" s="353" t="s">
        <v>1447</v>
      </c>
      <c r="F658" s="356">
        <v>1</v>
      </c>
      <c r="G658" s="356">
        <v>144</v>
      </c>
      <c r="H658" s="356">
        <v>1</v>
      </c>
      <c r="I658" s="356">
        <v>144</v>
      </c>
      <c r="J658" s="356"/>
      <c r="K658" s="356"/>
      <c r="L658" s="356"/>
      <c r="M658" s="356"/>
      <c r="N658" s="356"/>
      <c r="O658" s="356"/>
      <c r="P658" s="395"/>
      <c r="Q658" s="357"/>
    </row>
    <row r="659" spans="1:17" ht="14.4" customHeight="1" x14ac:dyDescent="0.3">
      <c r="A659" s="352" t="s">
        <v>1536</v>
      </c>
      <c r="B659" s="353" t="s">
        <v>1330</v>
      </c>
      <c r="C659" s="353" t="s">
        <v>1331</v>
      </c>
      <c r="D659" s="353" t="s">
        <v>1448</v>
      </c>
      <c r="E659" s="353" t="s">
        <v>1449</v>
      </c>
      <c r="F659" s="356">
        <v>1</v>
      </c>
      <c r="G659" s="356">
        <v>188</v>
      </c>
      <c r="H659" s="356">
        <v>1</v>
      </c>
      <c r="I659" s="356">
        <v>188</v>
      </c>
      <c r="J659" s="356">
        <v>1</v>
      </c>
      <c r="K659" s="356">
        <v>188</v>
      </c>
      <c r="L659" s="356">
        <v>1</v>
      </c>
      <c r="M659" s="356">
        <v>188</v>
      </c>
      <c r="N659" s="356">
        <v>1</v>
      </c>
      <c r="O659" s="356">
        <v>188</v>
      </c>
      <c r="P659" s="395">
        <v>1</v>
      </c>
      <c r="Q659" s="357">
        <v>188</v>
      </c>
    </row>
    <row r="660" spans="1:17" ht="14.4" customHeight="1" x14ac:dyDescent="0.3">
      <c r="A660" s="352" t="s">
        <v>1536</v>
      </c>
      <c r="B660" s="353" t="s">
        <v>1330</v>
      </c>
      <c r="C660" s="353" t="s">
        <v>1331</v>
      </c>
      <c r="D660" s="353" t="s">
        <v>1450</v>
      </c>
      <c r="E660" s="353" t="s">
        <v>1451</v>
      </c>
      <c r="F660" s="356">
        <v>6</v>
      </c>
      <c r="G660" s="356">
        <v>3894</v>
      </c>
      <c r="H660" s="356">
        <v>1</v>
      </c>
      <c r="I660" s="356">
        <v>649</v>
      </c>
      <c r="J660" s="356">
        <v>5</v>
      </c>
      <c r="K660" s="356">
        <v>3245</v>
      </c>
      <c r="L660" s="356">
        <v>0.83333333333333337</v>
      </c>
      <c r="M660" s="356">
        <v>649</v>
      </c>
      <c r="N660" s="356">
        <v>10</v>
      </c>
      <c r="O660" s="356">
        <v>6500</v>
      </c>
      <c r="P660" s="395">
        <v>1.6692347200821778</v>
      </c>
      <c r="Q660" s="357">
        <v>650</v>
      </c>
    </row>
    <row r="661" spans="1:17" ht="14.4" customHeight="1" x14ac:dyDescent="0.3">
      <c r="A661" s="352" t="s">
        <v>1536</v>
      </c>
      <c r="B661" s="353" t="s">
        <v>1330</v>
      </c>
      <c r="C661" s="353" t="s">
        <v>1331</v>
      </c>
      <c r="D661" s="353" t="s">
        <v>1452</v>
      </c>
      <c r="E661" s="353" t="s">
        <v>1453</v>
      </c>
      <c r="F661" s="356">
        <v>118</v>
      </c>
      <c r="G661" s="356">
        <v>64192</v>
      </c>
      <c r="H661" s="356">
        <v>1</v>
      </c>
      <c r="I661" s="356">
        <v>544</v>
      </c>
      <c r="J661" s="356">
        <v>136</v>
      </c>
      <c r="K661" s="356">
        <v>73984</v>
      </c>
      <c r="L661" s="356">
        <v>1.152542372881356</v>
      </c>
      <c r="M661" s="356">
        <v>544</v>
      </c>
      <c r="N661" s="356">
        <v>143</v>
      </c>
      <c r="O661" s="356">
        <v>77935</v>
      </c>
      <c r="P661" s="395">
        <v>1.2140920987038883</v>
      </c>
      <c r="Q661" s="357">
        <v>545</v>
      </c>
    </row>
    <row r="662" spans="1:17" ht="14.4" customHeight="1" x14ac:dyDescent="0.3">
      <c r="A662" s="352" t="s">
        <v>1536</v>
      </c>
      <c r="B662" s="353" t="s">
        <v>1330</v>
      </c>
      <c r="C662" s="353" t="s">
        <v>1331</v>
      </c>
      <c r="D662" s="353" t="s">
        <v>1454</v>
      </c>
      <c r="E662" s="353" t="s">
        <v>1455</v>
      </c>
      <c r="F662" s="356">
        <v>35</v>
      </c>
      <c r="G662" s="356">
        <v>10010</v>
      </c>
      <c r="H662" s="356">
        <v>1</v>
      </c>
      <c r="I662" s="356">
        <v>286</v>
      </c>
      <c r="J662" s="356">
        <v>48</v>
      </c>
      <c r="K662" s="356">
        <v>13728</v>
      </c>
      <c r="L662" s="356">
        <v>1.3714285714285714</v>
      </c>
      <c r="M662" s="356">
        <v>286</v>
      </c>
      <c r="N662" s="356">
        <v>76</v>
      </c>
      <c r="O662" s="356">
        <v>21812</v>
      </c>
      <c r="P662" s="395">
        <v>2.1790209790209789</v>
      </c>
      <c r="Q662" s="357">
        <v>287</v>
      </c>
    </row>
    <row r="663" spans="1:17" ht="14.4" customHeight="1" x14ac:dyDescent="0.3">
      <c r="A663" s="352" t="s">
        <v>1536</v>
      </c>
      <c r="B663" s="353" t="s">
        <v>1330</v>
      </c>
      <c r="C663" s="353" t="s">
        <v>1331</v>
      </c>
      <c r="D663" s="353" t="s">
        <v>1456</v>
      </c>
      <c r="E663" s="353" t="s">
        <v>1457</v>
      </c>
      <c r="F663" s="356">
        <v>35</v>
      </c>
      <c r="G663" s="356">
        <v>14630</v>
      </c>
      <c r="H663" s="356">
        <v>1</v>
      </c>
      <c r="I663" s="356">
        <v>418</v>
      </c>
      <c r="J663" s="356">
        <v>48</v>
      </c>
      <c r="K663" s="356">
        <v>20064</v>
      </c>
      <c r="L663" s="356">
        <v>1.3714285714285714</v>
      </c>
      <c r="M663" s="356">
        <v>418</v>
      </c>
      <c r="N663" s="356">
        <v>76</v>
      </c>
      <c r="O663" s="356">
        <v>31844</v>
      </c>
      <c r="P663" s="395">
        <v>2.1766233766233767</v>
      </c>
      <c r="Q663" s="357">
        <v>419</v>
      </c>
    </row>
    <row r="664" spans="1:17" ht="14.4" customHeight="1" x14ac:dyDescent="0.3">
      <c r="A664" s="352" t="s">
        <v>1536</v>
      </c>
      <c r="B664" s="353" t="s">
        <v>1330</v>
      </c>
      <c r="C664" s="353" t="s">
        <v>1331</v>
      </c>
      <c r="D664" s="353" t="s">
        <v>1460</v>
      </c>
      <c r="E664" s="353" t="s">
        <v>1461</v>
      </c>
      <c r="F664" s="356">
        <v>6</v>
      </c>
      <c r="G664" s="356">
        <v>3894</v>
      </c>
      <c r="H664" s="356">
        <v>1</v>
      </c>
      <c r="I664" s="356">
        <v>649</v>
      </c>
      <c r="J664" s="356">
        <v>5</v>
      </c>
      <c r="K664" s="356">
        <v>3245</v>
      </c>
      <c r="L664" s="356">
        <v>0.83333333333333337</v>
      </c>
      <c r="M664" s="356">
        <v>649</v>
      </c>
      <c r="N664" s="356">
        <v>10</v>
      </c>
      <c r="O664" s="356">
        <v>6500</v>
      </c>
      <c r="P664" s="395">
        <v>1.6692347200821778</v>
      </c>
      <c r="Q664" s="357">
        <v>650</v>
      </c>
    </row>
    <row r="665" spans="1:17" ht="14.4" customHeight="1" x14ac:dyDescent="0.3">
      <c r="A665" s="352" t="s">
        <v>1536</v>
      </c>
      <c r="B665" s="353" t="s">
        <v>1330</v>
      </c>
      <c r="C665" s="353" t="s">
        <v>1331</v>
      </c>
      <c r="D665" s="353" t="s">
        <v>1462</v>
      </c>
      <c r="E665" s="353" t="s">
        <v>1463</v>
      </c>
      <c r="F665" s="356">
        <v>1</v>
      </c>
      <c r="G665" s="356">
        <v>104</v>
      </c>
      <c r="H665" s="356">
        <v>1</v>
      </c>
      <c r="I665" s="356">
        <v>104</v>
      </c>
      <c r="J665" s="356"/>
      <c r="K665" s="356"/>
      <c r="L665" s="356"/>
      <c r="M665" s="356"/>
      <c r="N665" s="356"/>
      <c r="O665" s="356"/>
      <c r="P665" s="395"/>
      <c r="Q665" s="357"/>
    </row>
    <row r="666" spans="1:17" ht="14.4" customHeight="1" x14ac:dyDescent="0.3">
      <c r="A666" s="352" t="s">
        <v>1536</v>
      </c>
      <c r="B666" s="353" t="s">
        <v>1330</v>
      </c>
      <c r="C666" s="353" t="s">
        <v>1331</v>
      </c>
      <c r="D666" s="353" t="s">
        <v>1464</v>
      </c>
      <c r="E666" s="353" t="s">
        <v>1465</v>
      </c>
      <c r="F666" s="356">
        <v>6</v>
      </c>
      <c r="G666" s="356">
        <v>3894</v>
      </c>
      <c r="H666" s="356">
        <v>1</v>
      </c>
      <c r="I666" s="356">
        <v>649</v>
      </c>
      <c r="J666" s="356">
        <v>5</v>
      </c>
      <c r="K666" s="356">
        <v>3245</v>
      </c>
      <c r="L666" s="356">
        <v>0.83333333333333337</v>
      </c>
      <c r="M666" s="356">
        <v>649</v>
      </c>
      <c r="N666" s="356">
        <v>10</v>
      </c>
      <c r="O666" s="356">
        <v>6500</v>
      </c>
      <c r="P666" s="395">
        <v>1.6692347200821778</v>
      </c>
      <c r="Q666" s="357">
        <v>650</v>
      </c>
    </row>
    <row r="667" spans="1:17" ht="14.4" customHeight="1" x14ac:dyDescent="0.3">
      <c r="A667" s="352" t="s">
        <v>1536</v>
      </c>
      <c r="B667" s="353" t="s">
        <v>1330</v>
      </c>
      <c r="C667" s="353" t="s">
        <v>1331</v>
      </c>
      <c r="D667" s="353" t="s">
        <v>1466</v>
      </c>
      <c r="E667" s="353" t="s">
        <v>1467</v>
      </c>
      <c r="F667" s="356">
        <v>3</v>
      </c>
      <c r="G667" s="356">
        <v>2418</v>
      </c>
      <c r="H667" s="356">
        <v>1</v>
      </c>
      <c r="I667" s="356">
        <v>806</v>
      </c>
      <c r="J667" s="356">
        <v>3</v>
      </c>
      <c r="K667" s="356">
        <v>2421</v>
      </c>
      <c r="L667" s="356">
        <v>1.001240694789082</v>
      </c>
      <c r="M667" s="356">
        <v>807</v>
      </c>
      <c r="N667" s="356"/>
      <c r="O667" s="356"/>
      <c r="P667" s="395"/>
      <c r="Q667" s="357"/>
    </row>
    <row r="668" spans="1:17" ht="14.4" customHeight="1" x14ac:dyDescent="0.3">
      <c r="A668" s="352" t="s">
        <v>1536</v>
      </c>
      <c r="B668" s="353" t="s">
        <v>1330</v>
      </c>
      <c r="C668" s="353" t="s">
        <v>1331</v>
      </c>
      <c r="D668" s="353" t="s">
        <v>1478</v>
      </c>
      <c r="E668" s="353" t="s">
        <v>1479</v>
      </c>
      <c r="F668" s="356"/>
      <c r="G668" s="356"/>
      <c r="H668" s="356"/>
      <c r="I668" s="356"/>
      <c r="J668" s="356">
        <v>1</v>
      </c>
      <c r="K668" s="356">
        <v>246</v>
      </c>
      <c r="L668" s="356"/>
      <c r="M668" s="356">
        <v>246</v>
      </c>
      <c r="N668" s="356"/>
      <c r="O668" s="356"/>
      <c r="P668" s="395"/>
      <c r="Q668" s="357"/>
    </row>
    <row r="669" spans="1:17" ht="14.4" customHeight="1" x14ac:dyDescent="0.3">
      <c r="A669" s="352" t="s">
        <v>1536</v>
      </c>
      <c r="B669" s="353" t="s">
        <v>1330</v>
      </c>
      <c r="C669" s="353" t="s">
        <v>1331</v>
      </c>
      <c r="D669" s="353" t="s">
        <v>1486</v>
      </c>
      <c r="E669" s="353" t="s">
        <v>1487</v>
      </c>
      <c r="F669" s="356"/>
      <c r="G669" s="356"/>
      <c r="H669" s="356"/>
      <c r="I669" s="356"/>
      <c r="J669" s="356">
        <v>1</v>
      </c>
      <c r="K669" s="356">
        <v>422</v>
      </c>
      <c r="L669" s="356"/>
      <c r="M669" s="356">
        <v>422</v>
      </c>
      <c r="N669" s="356"/>
      <c r="O669" s="356"/>
      <c r="P669" s="395"/>
      <c r="Q669" s="357"/>
    </row>
    <row r="670" spans="1:17" ht="14.4" customHeight="1" x14ac:dyDescent="0.3">
      <c r="A670" s="352" t="s">
        <v>1537</v>
      </c>
      <c r="B670" s="353" t="s">
        <v>1330</v>
      </c>
      <c r="C670" s="353" t="s">
        <v>1331</v>
      </c>
      <c r="D670" s="353" t="s">
        <v>1346</v>
      </c>
      <c r="E670" s="353" t="s">
        <v>1347</v>
      </c>
      <c r="F670" s="356"/>
      <c r="G670" s="356"/>
      <c r="H670" s="356"/>
      <c r="I670" s="356"/>
      <c r="J670" s="356">
        <v>1</v>
      </c>
      <c r="K670" s="356">
        <v>16</v>
      </c>
      <c r="L670" s="356"/>
      <c r="M670" s="356">
        <v>16</v>
      </c>
      <c r="N670" s="356"/>
      <c r="O670" s="356"/>
      <c r="P670" s="395"/>
      <c r="Q670" s="357"/>
    </row>
    <row r="671" spans="1:17" ht="14.4" customHeight="1" x14ac:dyDescent="0.3">
      <c r="A671" s="352" t="s">
        <v>1537</v>
      </c>
      <c r="B671" s="353" t="s">
        <v>1330</v>
      </c>
      <c r="C671" s="353" t="s">
        <v>1331</v>
      </c>
      <c r="D671" s="353" t="s">
        <v>1360</v>
      </c>
      <c r="E671" s="353" t="s">
        <v>1361</v>
      </c>
      <c r="F671" s="356"/>
      <c r="G671" s="356"/>
      <c r="H671" s="356"/>
      <c r="I671" s="356"/>
      <c r="J671" s="356">
        <v>1</v>
      </c>
      <c r="K671" s="356">
        <v>349</v>
      </c>
      <c r="L671" s="356"/>
      <c r="M671" s="356">
        <v>349</v>
      </c>
      <c r="N671" s="356"/>
      <c r="O671" s="356"/>
      <c r="P671" s="395"/>
      <c r="Q671" s="357"/>
    </row>
    <row r="672" spans="1:17" ht="14.4" customHeight="1" x14ac:dyDescent="0.3">
      <c r="A672" s="352" t="s">
        <v>1537</v>
      </c>
      <c r="B672" s="353" t="s">
        <v>1330</v>
      </c>
      <c r="C672" s="353" t="s">
        <v>1331</v>
      </c>
      <c r="D672" s="353" t="s">
        <v>1372</v>
      </c>
      <c r="E672" s="353" t="s">
        <v>1373</v>
      </c>
      <c r="F672" s="356"/>
      <c r="G672" s="356"/>
      <c r="H672" s="356"/>
      <c r="I672" s="356"/>
      <c r="J672" s="356">
        <v>2</v>
      </c>
      <c r="K672" s="356">
        <v>370</v>
      </c>
      <c r="L672" s="356"/>
      <c r="M672" s="356">
        <v>185</v>
      </c>
      <c r="N672" s="356"/>
      <c r="O672" s="356"/>
      <c r="P672" s="395"/>
      <c r="Q672" s="357"/>
    </row>
    <row r="673" spans="1:17" ht="14.4" customHeight="1" x14ac:dyDescent="0.3">
      <c r="A673" s="352" t="s">
        <v>1537</v>
      </c>
      <c r="B673" s="353" t="s">
        <v>1330</v>
      </c>
      <c r="C673" s="353" t="s">
        <v>1331</v>
      </c>
      <c r="D673" s="353" t="s">
        <v>1374</v>
      </c>
      <c r="E673" s="353" t="s">
        <v>1375</v>
      </c>
      <c r="F673" s="356"/>
      <c r="G673" s="356"/>
      <c r="H673" s="356"/>
      <c r="I673" s="356"/>
      <c r="J673" s="356">
        <v>2</v>
      </c>
      <c r="K673" s="356">
        <v>376</v>
      </c>
      <c r="L673" s="356"/>
      <c r="M673" s="356">
        <v>188</v>
      </c>
      <c r="N673" s="356"/>
      <c r="O673" s="356"/>
      <c r="P673" s="395"/>
      <c r="Q673" s="357"/>
    </row>
    <row r="674" spans="1:17" ht="14.4" customHeight="1" x14ac:dyDescent="0.3">
      <c r="A674" s="352" t="s">
        <v>1537</v>
      </c>
      <c r="B674" s="353" t="s">
        <v>1330</v>
      </c>
      <c r="C674" s="353" t="s">
        <v>1331</v>
      </c>
      <c r="D674" s="353" t="s">
        <v>1376</v>
      </c>
      <c r="E674" s="353" t="s">
        <v>1377</v>
      </c>
      <c r="F674" s="356"/>
      <c r="G674" s="356"/>
      <c r="H674" s="356"/>
      <c r="I674" s="356"/>
      <c r="J674" s="356">
        <v>1</v>
      </c>
      <c r="K674" s="356">
        <v>293</v>
      </c>
      <c r="L674" s="356"/>
      <c r="M674" s="356">
        <v>293</v>
      </c>
      <c r="N674" s="356"/>
      <c r="O674" s="356"/>
      <c r="P674" s="395"/>
      <c r="Q674" s="357"/>
    </row>
    <row r="675" spans="1:17" ht="14.4" customHeight="1" x14ac:dyDescent="0.3">
      <c r="A675" s="352" t="s">
        <v>1537</v>
      </c>
      <c r="B675" s="353" t="s">
        <v>1330</v>
      </c>
      <c r="C675" s="353" t="s">
        <v>1331</v>
      </c>
      <c r="D675" s="353" t="s">
        <v>1398</v>
      </c>
      <c r="E675" s="353" t="s">
        <v>1399</v>
      </c>
      <c r="F675" s="356"/>
      <c r="G675" s="356"/>
      <c r="H675" s="356"/>
      <c r="I675" s="356"/>
      <c r="J675" s="356">
        <v>1</v>
      </c>
      <c r="K675" s="356">
        <v>237</v>
      </c>
      <c r="L675" s="356"/>
      <c r="M675" s="356">
        <v>237</v>
      </c>
      <c r="N675" s="356"/>
      <c r="O675" s="356"/>
      <c r="P675" s="395"/>
      <c r="Q675" s="357"/>
    </row>
    <row r="676" spans="1:17" ht="14.4" customHeight="1" x14ac:dyDescent="0.3">
      <c r="A676" s="352" t="s">
        <v>1538</v>
      </c>
      <c r="B676" s="353" t="s">
        <v>1330</v>
      </c>
      <c r="C676" s="353" t="s">
        <v>1331</v>
      </c>
      <c r="D676" s="353" t="s">
        <v>1344</v>
      </c>
      <c r="E676" s="353" t="s">
        <v>1345</v>
      </c>
      <c r="F676" s="356"/>
      <c r="G676" s="356"/>
      <c r="H676" s="356"/>
      <c r="I676" s="356"/>
      <c r="J676" s="356">
        <v>1</v>
      </c>
      <c r="K676" s="356">
        <v>216</v>
      </c>
      <c r="L676" s="356"/>
      <c r="M676" s="356">
        <v>216</v>
      </c>
      <c r="N676" s="356"/>
      <c r="O676" s="356"/>
      <c r="P676" s="395"/>
      <c r="Q676" s="357"/>
    </row>
    <row r="677" spans="1:17" ht="14.4" customHeight="1" x14ac:dyDescent="0.3">
      <c r="A677" s="352" t="s">
        <v>1538</v>
      </c>
      <c r="B677" s="353" t="s">
        <v>1330</v>
      </c>
      <c r="C677" s="353" t="s">
        <v>1331</v>
      </c>
      <c r="D677" s="353" t="s">
        <v>1346</v>
      </c>
      <c r="E677" s="353" t="s">
        <v>1347</v>
      </c>
      <c r="F677" s="356">
        <v>1</v>
      </c>
      <c r="G677" s="356">
        <v>16</v>
      </c>
      <c r="H677" s="356">
        <v>1</v>
      </c>
      <c r="I677" s="356">
        <v>16</v>
      </c>
      <c r="J677" s="356">
        <v>0</v>
      </c>
      <c r="K677" s="356">
        <v>0</v>
      </c>
      <c r="L677" s="356">
        <v>0</v>
      </c>
      <c r="M677" s="356"/>
      <c r="N677" s="356"/>
      <c r="O677" s="356"/>
      <c r="P677" s="395"/>
      <c r="Q677" s="357"/>
    </row>
    <row r="678" spans="1:17" ht="14.4" customHeight="1" x14ac:dyDescent="0.3">
      <c r="A678" s="352" t="s">
        <v>1538</v>
      </c>
      <c r="B678" s="353" t="s">
        <v>1330</v>
      </c>
      <c r="C678" s="353" t="s">
        <v>1331</v>
      </c>
      <c r="D678" s="353" t="s">
        <v>1352</v>
      </c>
      <c r="E678" s="353" t="s">
        <v>1353</v>
      </c>
      <c r="F678" s="356">
        <v>1</v>
      </c>
      <c r="G678" s="356">
        <v>166</v>
      </c>
      <c r="H678" s="356">
        <v>1</v>
      </c>
      <c r="I678" s="356">
        <v>166</v>
      </c>
      <c r="J678" s="356">
        <v>1</v>
      </c>
      <c r="K678" s="356">
        <v>166</v>
      </c>
      <c r="L678" s="356">
        <v>1</v>
      </c>
      <c r="M678" s="356">
        <v>166</v>
      </c>
      <c r="N678" s="356"/>
      <c r="O678" s="356"/>
      <c r="P678" s="395"/>
      <c r="Q678" s="357"/>
    </row>
    <row r="679" spans="1:17" ht="14.4" customHeight="1" x14ac:dyDescent="0.3">
      <c r="A679" s="352" t="s">
        <v>1538</v>
      </c>
      <c r="B679" s="353" t="s">
        <v>1330</v>
      </c>
      <c r="C679" s="353" t="s">
        <v>1331</v>
      </c>
      <c r="D679" s="353" t="s">
        <v>1356</v>
      </c>
      <c r="E679" s="353" t="s">
        <v>1357</v>
      </c>
      <c r="F679" s="356">
        <v>1</v>
      </c>
      <c r="G679" s="356">
        <v>172</v>
      </c>
      <c r="H679" s="356">
        <v>1</v>
      </c>
      <c r="I679" s="356">
        <v>172</v>
      </c>
      <c r="J679" s="356">
        <v>1</v>
      </c>
      <c r="K679" s="356">
        <v>172</v>
      </c>
      <c r="L679" s="356">
        <v>1</v>
      </c>
      <c r="M679" s="356">
        <v>172</v>
      </c>
      <c r="N679" s="356"/>
      <c r="O679" s="356"/>
      <c r="P679" s="395"/>
      <c r="Q679" s="357"/>
    </row>
    <row r="680" spans="1:17" ht="14.4" customHeight="1" x14ac:dyDescent="0.3">
      <c r="A680" s="352" t="s">
        <v>1538</v>
      </c>
      <c r="B680" s="353" t="s">
        <v>1330</v>
      </c>
      <c r="C680" s="353" t="s">
        <v>1331</v>
      </c>
      <c r="D680" s="353" t="s">
        <v>1358</v>
      </c>
      <c r="E680" s="353" t="s">
        <v>1359</v>
      </c>
      <c r="F680" s="356"/>
      <c r="G680" s="356"/>
      <c r="H680" s="356"/>
      <c r="I680" s="356"/>
      <c r="J680" s="356">
        <v>1</v>
      </c>
      <c r="K680" s="356">
        <v>147</v>
      </c>
      <c r="L680" s="356"/>
      <c r="M680" s="356">
        <v>147</v>
      </c>
      <c r="N680" s="356"/>
      <c r="O680" s="356"/>
      <c r="P680" s="395"/>
      <c r="Q680" s="357"/>
    </row>
    <row r="681" spans="1:17" ht="14.4" customHeight="1" x14ac:dyDescent="0.3">
      <c r="A681" s="352" t="s">
        <v>1538</v>
      </c>
      <c r="B681" s="353" t="s">
        <v>1330</v>
      </c>
      <c r="C681" s="353" t="s">
        <v>1331</v>
      </c>
      <c r="D681" s="353" t="s">
        <v>1360</v>
      </c>
      <c r="E681" s="353" t="s">
        <v>1361</v>
      </c>
      <c r="F681" s="356">
        <v>1</v>
      </c>
      <c r="G681" s="356">
        <v>348</v>
      </c>
      <c r="H681" s="356">
        <v>1</v>
      </c>
      <c r="I681" s="356">
        <v>348</v>
      </c>
      <c r="J681" s="356"/>
      <c r="K681" s="356"/>
      <c r="L681" s="356"/>
      <c r="M681" s="356"/>
      <c r="N681" s="356"/>
      <c r="O681" s="356"/>
      <c r="P681" s="395"/>
      <c r="Q681" s="357"/>
    </row>
    <row r="682" spans="1:17" ht="14.4" customHeight="1" x14ac:dyDescent="0.3">
      <c r="A682" s="352" t="s">
        <v>1538</v>
      </c>
      <c r="B682" s="353" t="s">
        <v>1330</v>
      </c>
      <c r="C682" s="353" t="s">
        <v>1331</v>
      </c>
      <c r="D682" s="353" t="s">
        <v>1362</v>
      </c>
      <c r="E682" s="353" t="s">
        <v>1363</v>
      </c>
      <c r="F682" s="356">
        <v>1</v>
      </c>
      <c r="G682" s="356">
        <v>169</v>
      </c>
      <c r="H682" s="356">
        <v>1</v>
      </c>
      <c r="I682" s="356">
        <v>169</v>
      </c>
      <c r="J682" s="356">
        <v>1</v>
      </c>
      <c r="K682" s="356">
        <v>169</v>
      </c>
      <c r="L682" s="356">
        <v>1</v>
      </c>
      <c r="M682" s="356">
        <v>169</v>
      </c>
      <c r="N682" s="356"/>
      <c r="O682" s="356"/>
      <c r="P682" s="395"/>
      <c r="Q682" s="357"/>
    </row>
    <row r="683" spans="1:17" ht="14.4" customHeight="1" x14ac:dyDescent="0.3">
      <c r="A683" s="352" t="s">
        <v>1538</v>
      </c>
      <c r="B683" s="353" t="s">
        <v>1330</v>
      </c>
      <c r="C683" s="353" t="s">
        <v>1331</v>
      </c>
      <c r="D683" s="353" t="s">
        <v>1372</v>
      </c>
      <c r="E683" s="353" t="s">
        <v>1373</v>
      </c>
      <c r="F683" s="356">
        <v>1</v>
      </c>
      <c r="G683" s="356">
        <v>185</v>
      </c>
      <c r="H683" s="356">
        <v>1</v>
      </c>
      <c r="I683" s="356">
        <v>185</v>
      </c>
      <c r="J683" s="356"/>
      <c r="K683" s="356"/>
      <c r="L683" s="356"/>
      <c r="M683" s="356"/>
      <c r="N683" s="356"/>
      <c r="O683" s="356"/>
      <c r="P683" s="395"/>
      <c r="Q683" s="357"/>
    </row>
    <row r="684" spans="1:17" ht="14.4" customHeight="1" x14ac:dyDescent="0.3">
      <c r="A684" s="352" t="s">
        <v>1538</v>
      </c>
      <c r="B684" s="353" t="s">
        <v>1330</v>
      </c>
      <c r="C684" s="353" t="s">
        <v>1331</v>
      </c>
      <c r="D684" s="353" t="s">
        <v>1374</v>
      </c>
      <c r="E684" s="353" t="s">
        <v>1375</v>
      </c>
      <c r="F684" s="356">
        <v>1</v>
      </c>
      <c r="G684" s="356">
        <v>188</v>
      </c>
      <c r="H684" s="356">
        <v>1</v>
      </c>
      <c r="I684" s="356">
        <v>188</v>
      </c>
      <c r="J684" s="356"/>
      <c r="K684" s="356"/>
      <c r="L684" s="356"/>
      <c r="M684" s="356"/>
      <c r="N684" s="356"/>
      <c r="O684" s="356"/>
      <c r="P684" s="395"/>
      <c r="Q684" s="357"/>
    </row>
    <row r="685" spans="1:17" ht="14.4" customHeight="1" x14ac:dyDescent="0.3">
      <c r="A685" s="352" t="s">
        <v>1538</v>
      </c>
      <c r="B685" s="353" t="s">
        <v>1330</v>
      </c>
      <c r="C685" s="353" t="s">
        <v>1331</v>
      </c>
      <c r="D685" s="353" t="s">
        <v>1376</v>
      </c>
      <c r="E685" s="353" t="s">
        <v>1377</v>
      </c>
      <c r="F685" s="356">
        <v>1</v>
      </c>
      <c r="G685" s="356">
        <v>292</v>
      </c>
      <c r="H685" s="356">
        <v>1</v>
      </c>
      <c r="I685" s="356">
        <v>292</v>
      </c>
      <c r="J685" s="356"/>
      <c r="K685" s="356"/>
      <c r="L685" s="356"/>
      <c r="M685" s="356"/>
      <c r="N685" s="356"/>
      <c r="O685" s="356"/>
      <c r="P685" s="395"/>
      <c r="Q685" s="357"/>
    </row>
    <row r="686" spans="1:17" ht="14.4" customHeight="1" x14ac:dyDescent="0.3">
      <c r="A686" s="352" t="s">
        <v>1538</v>
      </c>
      <c r="B686" s="353" t="s">
        <v>1330</v>
      </c>
      <c r="C686" s="353" t="s">
        <v>1331</v>
      </c>
      <c r="D686" s="353" t="s">
        <v>1392</v>
      </c>
      <c r="E686" s="353" t="s">
        <v>1393</v>
      </c>
      <c r="F686" s="356">
        <v>4</v>
      </c>
      <c r="G686" s="356">
        <v>1372</v>
      </c>
      <c r="H686" s="356">
        <v>1</v>
      </c>
      <c r="I686" s="356">
        <v>343</v>
      </c>
      <c r="J686" s="356">
        <v>5</v>
      </c>
      <c r="K686" s="356">
        <v>1715</v>
      </c>
      <c r="L686" s="356">
        <v>1.25</v>
      </c>
      <c r="M686" s="356">
        <v>343</v>
      </c>
      <c r="N686" s="356"/>
      <c r="O686" s="356"/>
      <c r="P686" s="395"/>
      <c r="Q686" s="357"/>
    </row>
    <row r="687" spans="1:17" ht="14.4" customHeight="1" x14ac:dyDescent="0.3">
      <c r="A687" s="352" t="s">
        <v>1538</v>
      </c>
      <c r="B687" s="353" t="s">
        <v>1330</v>
      </c>
      <c r="C687" s="353" t="s">
        <v>1331</v>
      </c>
      <c r="D687" s="353" t="s">
        <v>1398</v>
      </c>
      <c r="E687" s="353" t="s">
        <v>1399</v>
      </c>
      <c r="F687" s="356">
        <v>1</v>
      </c>
      <c r="G687" s="356">
        <v>237</v>
      </c>
      <c r="H687" s="356">
        <v>1</v>
      </c>
      <c r="I687" s="356">
        <v>237</v>
      </c>
      <c r="J687" s="356"/>
      <c r="K687" s="356"/>
      <c r="L687" s="356"/>
      <c r="M687" s="356"/>
      <c r="N687" s="356"/>
      <c r="O687" s="356"/>
      <c r="P687" s="395"/>
      <c r="Q687" s="357"/>
    </row>
    <row r="688" spans="1:17" ht="14.4" customHeight="1" x14ac:dyDescent="0.3">
      <c r="A688" s="352" t="s">
        <v>1538</v>
      </c>
      <c r="B688" s="353" t="s">
        <v>1330</v>
      </c>
      <c r="C688" s="353" t="s">
        <v>1331</v>
      </c>
      <c r="D688" s="353" t="s">
        <v>1402</v>
      </c>
      <c r="E688" s="353" t="s">
        <v>1403</v>
      </c>
      <c r="F688" s="356">
        <v>4</v>
      </c>
      <c r="G688" s="356">
        <v>2032</v>
      </c>
      <c r="H688" s="356">
        <v>1</v>
      </c>
      <c r="I688" s="356">
        <v>508</v>
      </c>
      <c r="J688" s="356">
        <v>4</v>
      </c>
      <c r="K688" s="356">
        <v>2032</v>
      </c>
      <c r="L688" s="356">
        <v>1</v>
      </c>
      <c r="M688" s="356">
        <v>508</v>
      </c>
      <c r="N688" s="356"/>
      <c r="O688" s="356"/>
      <c r="P688" s="395"/>
      <c r="Q688" s="357"/>
    </row>
    <row r="689" spans="1:17" ht="14.4" customHeight="1" x14ac:dyDescent="0.3">
      <c r="A689" s="352" t="s">
        <v>1538</v>
      </c>
      <c r="B689" s="353" t="s">
        <v>1330</v>
      </c>
      <c r="C689" s="353" t="s">
        <v>1331</v>
      </c>
      <c r="D689" s="353" t="s">
        <v>1404</v>
      </c>
      <c r="E689" s="353" t="s">
        <v>1405</v>
      </c>
      <c r="F689" s="356">
        <v>2</v>
      </c>
      <c r="G689" s="356">
        <v>694</v>
      </c>
      <c r="H689" s="356">
        <v>1</v>
      </c>
      <c r="I689" s="356">
        <v>347</v>
      </c>
      <c r="J689" s="356">
        <v>3</v>
      </c>
      <c r="K689" s="356">
        <v>1041</v>
      </c>
      <c r="L689" s="356">
        <v>1.5</v>
      </c>
      <c r="M689" s="356">
        <v>347</v>
      </c>
      <c r="N689" s="356"/>
      <c r="O689" s="356"/>
      <c r="P689" s="395"/>
      <c r="Q689" s="357"/>
    </row>
    <row r="690" spans="1:17" ht="14.4" customHeight="1" x14ac:dyDescent="0.3">
      <c r="A690" s="352" t="s">
        <v>1538</v>
      </c>
      <c r="B690" s="353" t="s">
        <v>1330</v>
      </c>
      <c r="C690" s="353" t="s">
        <v>1331</v>
      </c>
      <c r="D690" s="353" t="s">
        <v>1408</v>
      </c>
      <c r="E690" s="353" t="s">
        <v>1409</v>
      </c>
      <c r="F690" s="356"/>
      <c r="G690" s="356"/>
      <c r="H690" s="356"/>
      <c r="I690" s="356"/>
      <c r="J690" s="356">
        <v>1</v>
      </c>
      <c r="K690" s="356">
        <v>110</v>
      </c>
      <c r="L690" s="356"/>
      <c r="M690" s="356">
        <v>110</v>
      </c>
      <c r="N690" s="356"/>
      <c r="O690" s="356"/>
      <c r="P690" s="395"/>
      <c r="Q690" s="357"/>
    </row>
    <row r="691" spans="1:17" ht="14.4" customHeight="1" x14ac:dyDescent="0.3">
      <c r="A691" s="352" t="s">
        <v>1538</v>
      </c>
      <c r="B691" s="353" t="s">
        <v>1330</v>
      </c>
      <c r="C691" s="353" t="s">
        <v>1331</v>
      </c>
      <c r="D691" s="353" t="s">
        <v>1418</v>
      </c>
      <c r="E691" s="353" t="s">
        <v>1419</v>
      </c>
      <c r="F691" s="356">
        <v>2</v>
      </c>
      <c r="G691" s="356">
        <v>76</v>
      </c>
      <c r="H691" s="356">
        <v>1</v>
      </c>
      <c r="I691" s="356">
        <v>38</v>
      </c>
      <c r="J691" s="356">
        <v>3</v>
      </c>
      <c r="K691" s="356">
        <v>114</v>
      </c>
      <c r="L691" s="356">
        <v>1.5</v>
      </c>
      <c r="M691" s="356">
        <v>38</v>
      </c>
      <c r="N691" s="356"/>
      <c r="O691" s="356"/>
      <c r="P691" s="395"/>
      <c r="Q691" s="357"/>
    </row>
    <row r="692" spans="1:17" ht="14.4" customHeight="1" x14ac:dyDescent="0.3">
      <c r="A692" s="352" t="s">
        <v>1538</v>
      </c>
      <c r="B692" s="353" t="s">
        <v>1330</v>
      </c>
      <c r="C692" s="353" t="s">
        <v>1331</v>
      </c>
      <c r="D692" s="353" t="s">
        <v>1428</v>
      </c>
      <c r="E692" s="353" t="s">
        <v>1429</v>
      </c>
      <c r="F692" s="356"/>
      <c r="G692" s="356"/>
      <c r="H692" s="356"/>
      <c r="I692" s="356"/>
      <c r="J692" s="356">
        <v>1</v>
      </c>
      <c r="K692" s="356">
        <v>649</v>
      </c>
      <c r="L692" s="356"/>
      <c r="M692" s="356">
        <v>649</v>
      </c>
      <c r="N692" s="356"/>
      <c r="O692" s="356"/>
      <c r="P692" s="395"/>
      <c r="Q692" s="357"/>
    </row>
    <row r="693" spans="1:17" ht="14.4" customHeight="1" x14ac:dyDescent="0.3">
      <c r="A693" s="352" t="s">
        <v>1538</v>
      </c>
      <c r="B693" s="353" t="s">
        <v>1330</v>
      </c>
      <c r="C693" s="353" t="s">
        <v>1331</v>
      </c>
      <c r="D693" s="353" t="s">
        <v>1438</v>
      </c>
      <c r="E693" s="353" t="s">
        <v>1439</v>
      </c>
      <c r="F693" s="356"/>
      <c r="G693" s="356"/>
      <c r="H693" s="356"/>
      <c r="I693" s="356"/>
      <c r="J693" s="356">
        <v>1</v>
      </c>
      <c r="K693" s="356">
        <v>172</v>
      </c>
      <c r="L693" s="356"/>
      <c r="M693" s="356">
        <v>172</v>
      </c>
      <c r="N693" s="356"/>
      <c r="O693" s="356"/>
      <c r="P693" s="395"/>
      <c r="Q693" s="357"/>
    </row>
    <row r="694" spans="1:17" ht="14.4" customHeight="1" x14ac:dyDescent="0.3">
      <c r="A694" s="352" t="s">
        <v>1538</v>
      </c>
      <c r="B694" s="353" t="s">
        <v>1330</v>
      </c>
      <c r="C694" s="353" t="s">
        <v>1331</v>
      </c>
      <c r="D694" s="353" t="s">
        <v>1442</v>
      </c>
      <c r="E694" s="353" t="s">
        <v>1443</v>
      </c>
      <c r="F694" s="356"/>
      <c r="G694" s="356"/>
      <c r="H694" s="356"/>
      <c r="I694" s="356"/>
      <c r="J694" s="356">
        <v>1</v>
      </c>
      <c r="K694" s="356">
        <v>166</v>
      </c>
      <c r="L694" s="356"/>
      <c r="M694" s="356">
        <v>166</v>
      </c>
      <c r="N694" s="356"/>
      <c r="O694" s="356"/>
      <c r="P694" s="395"/>
      <c r="Q694" s="357"/>
    </row>
    <row r="695" spans="1:17" ht="14.4" customHeight="1" x14ac:dyDescent="0.3">
      <c r="A695" s="352" t="s">
        <v>1538</v>
      </c>
      <c r="B695" s="353" t="s">
        <v>1330</v>
      </c>
      <c r="C695" s="353" t="s">
        <v>1331</v>
      </c>
      <c r="D695" s="353" t="s">
        <v>1452</v>
      </c>
      <c r="E695" s="353" t="s">
        <v>1453</v>
      </c>
      <c r="F695" s="356"/>
      <c r="G695" s="356"/>
      <c r="H695" s="356"/>
      <c r="I695" s="356"/>
      <c r="J695" s="356">
        <v>1</v>
      </c>
      <c r="K695" s="356">
        <v>544</v>
      </c>
      <c r="L695" s="356"/>
      <c r="M695" s="356">
        <v>544</v>
      </c>
      <c r="N695" s="356"/>
      <c r="O695" s="356"/>
      <c r="P695" s="395"/>
      <c r="Q695" s="357"/>
    </row>
    <row r="696" spans="1:17" ht="14.4" customHeight="1" x14ac:dyDescent="0.3">
      <c r="A696" s="352" t="s">
        <v>1538</v>
      </c>
      <c r="B696" s="353" t="s">
        <v>1330</v>
      </c>
      <c r="C696" s="353" t="s">
        <v>1331</v>
      </c>
      <c r="D696" s="353" t="s">
        <v>1454</v>
      </c>
      <c r="E696" s="353" t="s">
        <v>1455</v>
      </c>
      <c r="F696" s="356">
        <v>4</v>
      </c>
      <c r="G696" s="356">
        <v>1144</v>
      </c>
      <c r="H696" s="356">
        <v>1</v>
      </c>
      <c r="I696" s="356">
        <v>286</v>
      </c>
      <c r="J696" s="356">
        <v>4</v>
      </c>
      <c r="K696" s="356">
        <v>1144</v>
      </c>
      <c r="L696" s="356">
        <v>1</v>
      </c>
      <c r="M696" s="356">
        <v>286</v>
      </c>
      <c r="N696" s="356"/>
      <c r="O696" s="356"/>
      <c r="P696" s="395"/>
      <c r="Q696" s="357"/>
    </row>
    <row r="697" spans="1:17" ht="14.4" customHeight="1" x14ac:dyDescent="0.3">
      <c r="A697" s="352" t="s">
        <v>1538</v>
      </c>
      <c r="B697" s="353" t="s">
        <v>1330</v>
      </c>
      <c r="C697" s="353" t="s">
        <v>1331</v>
      </c>
      <c r="D697" s="353" t="s">
        <v>1456</v>
      </c>
      <c r="E697" s="353" t="s">
        <v>1457</v>
      </c>
      <c r="F697" s="356">
        <v>4</v>
      </c>
      <c r="G697" s="356">
        <v>1672</v>
      </c>
      <c r="H697" s="356">
        <v>1</v>
      </c>
      <c r="I697" s="356">
        <v>418</v>
      </c>
      <c r="J697" s="356">
        <v>4</v>
      </c>
      <c r="K697" s="356">
        <v>1672</v>
      </c>
      <c r="L697" s="356">
        <v>1</v>
      </c>
      <c r="M697" s="356">
        <v>418</v>
      </c>
      <c r="N697" s="356"/>
      <c r="O697" s="356"/>
      <c r="P697" s="395"/>
      <c r="Q697" s="357"/>
    </row>
    <row r="698" spans="1:17" ht="14.4" customHeight="1" x14ac:dyDescent="0.3">
      <c r="A698" s="352" t="s">
        <v>1539</v>
      </c>
      <c r="B698" s="353" t="s">
        <v>1330</v>
      </c>
      <c r="C698" s="353" t="s">
        <v>1331</v>
      </c>
      <c r="D698" s="353" t="s">
        <v>1344</v>
      </c>
      <c r="E698" s="353" t="s">
        <v>1345</v>
      </c>
      <c r="F698" s="356"/>
      <c r="G698" s="356"/>
      <c r="H698" s="356"/>
      <c r="I698" s="356"/>
      <c r="J698" s="356">
        <v>4</v>
      </c>
      <c r="K698" s="356">
        <v>864</v>
      </c>
      <c r="L698" s="356"/>
      <c r="M698" s="356">
        <v>216</v>
      </c>
      <c r="N698" s="356">
        <v>1</v>
      </c>
      <c r="O698" s="356">
        <v>217</v>
      </c>
      <c r="P698" s="395"/>
      <c r="Q698" s="357">
        <v>217</v>
      </c>
    </row>
    <row r="699" spans="1:17" ht="14.4" customHeight="1" x14ac:dyDescent="0.3">
      <c r="A699" s="352" t="s">
        <v>1539</v>
      </c>
      <c r="B699" s="353" t="s">
        <v>1330</v>
      </c>
      <c r="C699" s="353" t="s">
        <v>1331</v>
      </c>
      <c r="D699" s="353" t="s">
        <v>1346</v>
      </c>
      <c r="E699" s="353" t="s">
        <v>1347</v>
      </c>
      <c r="F699" s="356">
        <v>7</v>
      </c>
      <c r="G699" s="356">
        <v>112</v>
      </c>
      <c r="H699" s="356">
        <v>1</v>
      </c>
      <c r="I699" s="356">
        <v>16</v>
      </c>
      <c r="J699" s="356">
        <v>2</v>
      </c>
      <c r="K699" s="356">
        <v>32</v>
      </c>
      <c r="L699" s="356">
        <v>0.2857142857142857</v>
      </c>
      <c r="M699" s="356">
        <v>16</v>
      </c>
      <c r="N699" s="356">
        <v>20</v>
      </c>
      <c r="O699" s="356">
        <v>320</v>
      </c>
      <c r="P699" s="395">
        <v>2.8571428571428572</v>
      </c>
      <c r="Q699" s="357">
        <v>16</v>
      </c>
    </row>
    <row r="700" spans="1:17" ht="14.4" customHeight="1" x14ac:dyDescent="0.3">
      <c r="A700" s="352" t="s">
        <v>1539</v>
      </c>
      <c r="B700" s="353" t="s">
        <v>1330</v>
      </c>
      <c r="C700" s="353" t="s">
        <v>1331</v>
      </c>
      <c r="D700" s="353" t="s">
        <v>1348</v>
      </c>
      <c r="E700" s="353" t="s">
        <v>1349</v>
      </c>
      <c r="F700" s="356">
        <v>20</v>
      </c>
      <c r="G700" s="356">
        <v>6940</v>
      </c>
      <c r="H700" s="356">
        <v>1</v>
      </c>
      <c r="I700" s="356">
        <v>347</v>
      </c>
      <c r="J700" s="356">
        <v>32</v>
      </c>
      <c r="K700" s="356">
        <v>11104</v>
      </c>
      <c r="L700" s="356">
        <v>1.6</v>
      </c>
      <c r="M700" s="356">
        <v>347</v>
      </c>
      <c r="N700" s="356">
        <v>60</v>
      </c>
      <c r="O700" s="356">
        <v>20880</v>
      </c>
      <c r="P700" s="395">
        <v>3.0086455331412103</v>
      </c>
      <c r="Q700" s="357">
        <v>348</v>
      </c>
    </row>
    <row r="701" spans="1:17" ht="14.4" customHeight="1" x14ac:dyDescent="0.3">
      <c r="A701" s="352" t="s">
        <v>1539</v>
      </c>
      <c r="B701" s="353" t="s">
        <v>1330</v>
      </c>
      <c r="C701" s="353" t="s">
        <v>1331</v>
      </c>
      <c r="D701" s="353" t="s">
        <v>1352</v>
      </c>
      <c r="E701" s="353" t="s">
        <v>1353</v>
      </c>
      <c r="F701" s="356">
        <v>155</v>
      </c>
      <c r="G701" s="356">
        <v>25730</v>
      </c>
      <c r="H701" s="356">
        <v>1</v>
      </c>
      <c r="I701" s="356">
        <v>166</v>
      </c>
      <c r="J701" s="356">
        <v>138</v>
      </c>
      <c r="K701" s="356">
        <v>22908</v>
      </c>
      <c r="L701" s="356">
        <v>0.89032258064516134</v>
      </c>
      <c r="M701" s="356">
        <v>166</v>
      </c>
      <c r="N701" s="356">
        <v>101</v>
      </c>
      <c r="O701" s="356">
        <v>16766</v>
      </c>
      <c r="P701" s="395">
        <v>0.65161290322580645</v>
      </c>
      <c r="Q701" s="357">
        <v>166</v>
      </c>
    </row>
    <row r="702" spans="1:17" ht="14.4" customHeight="1" x14ac:dyDescent="0.3">
      <c r="A702" s="352" t="s">
        <v>1539</v>
      </c>
      <c r="B702" s="353" t="s">
        <v>1330</v>
      </c>
      <c r="C702" s="353" t="s">
        <v>1331</v>
      </c>
      <c r="D702" s="353" t="s">
        <v>1354</v>
      </c>
      <c r="E702" s="353" t="s">
        <v>1355</v>
      </c>
      <c r="F702" s="356"/>
      <c r="G702" s="356"/>
      <c r="H702" s="356"/>
      <c r="I702" s="356"/>
      <c r="J702" s="356"/>
      <c r="K702" s="356"/>
      <c r="L702" s="356"/>
      <c r="M702" s="356"/>
      <c r="N702" s="356">
        <v>1</v>
      </c>
      <c r="O702" s="356">
        <v>324</v>
      </c>
      <c r="P702" s="395"/>
      <c r="Q702" s="357">
        <v>324</v>
      </c>
    </row>
    <row r="703" spans="1:17" ht="14.4" customHeight="1" x14ac:dyDescent="0.3">
      <c r="A703" s="352" t="s">
        <v>1539</v>
      </c>
      <c r="B703" s="353" t="s">
        <v>1330</v>
      </c>
      <c r="C703" s="353" t="s">
        <v>1331</v>
      </c>
      <c r="D703" s="353" t="s">
        <v>1356</v>
      </c>
      <c r="E703" s="353" t="s">
        <v>1357</v>
      </c>
      <c r="F703" s="356">
        <v>155</v>
      </c>
      <c r="G703" s="356">
        <v>26660</v>
      </c>
      <c r="H703" s="356">
        <v>1</v>
      </c>
      <c r="I703" s="356">
        <v>172</v>
      </c>
      <c r="J703" s="356">
        <v>138</v>
      </c>
      <c r="K703" s="356">
        <v>23736</v>
      </c>
      <c r="L703" s="356">
        <v>0.89032258064516134</v>
      </c>
      <c r="M703" s="356">
        <v>172</v>
      </c>
      <c r="N703" s="356">
        <v>98</v>
      </c>
      <c r="O703" s="356">
        <v>16856</v>
      </c>
      <c r="P703" s="395">
        <v>0.63225806451612898</v>
      </c>
      <c r="Q703" s="357">
        <v>172</v>
      </c>
    </row>
    <row r="704" spans="1:17" ht="14.4" customHeight="1" x14ac:dyDescent="0.3">
      <c r="A704" s="352" t="s">
        <v>1539</v>
      </c>
      <c r="B704" s="353" t="s">
        <v>1330</v>
      </c>
      <c r="C704" s="353" t="s">
        <v>1331</v>
      </c>
      <c r="D704" s="353" t="s">
        <v>1358</v>
      </c>
      <c r="E704" s="353" t="s">
        <v>1359</v>
      </c>
      <c r="F704" s="356">
        <v>2</v>
      </c>
      <c r="G704" s="356">
        <v>294</v>
      </c>
      <c r="H704" s="356">
        <v>1</v>
      </c>
      <c r="I704" s="356">
        <v>147</v>
      </c>
      <c r="J704" s="356">
        <v>1</v>
      </c>
      <c r="K704" s="356">
        <v>147</v>
      </c>
      <c r="L704" s="356">
        <v>0.5</v>
      </c>
      <c r="M704" s="356">
        <v>147</v>
      </c>
      <c r="N704" s="356">
        <v>1</v>
      </c>
      <c r="O704" s="356">
        <v>147</v>
      </c>
      <c r="P704" s="395">
        <v>0.5</v>
      </c>
      <c r="Q704" s="357">
        <v>147</v>
      </c>
    </row>
    <row r="705" spans="1:17" ht="14.4" customHeight="1" x14ac:dyDescent="0.3">
      <c r="A705" s="352" t="s">
        <v>1539</v>
      </c>
      <c r="B705" s="353" t="s">
        <v>1330</v>
      </c>
      <c r="C705" s="353" t="s">
        <v>1331</v>
      </c>
      <c r="D705" s="353" t="s">
        <v>1360</v>
      </c>
      <c r="E705" s="353" t="s">
        <v>1361</v>
      </c>
      <c r="F705" s="356">
        <v>5</v>
      </c>
      <c r="G705" s="356">
        <v>1740</v>
      </c>
      <c r="H705" s="356">
        <v>1</v>
      </c>
      <c r="I705" s="356">
        <v>348</v>
      </c>
      <c r="J705" s="356">
        <v>12</v>
      </c>
      <c r="K705" s="356">
        <v>4188</v>
      </c>
      <c r="L705" s="356">
        <v>2.4068965517241381</v>
      </c>
      <c r="M705" s="356">
        <v>349</v>
      </c>
      <c r="N705" s="356">
        <v>10</v>
      </c>
      <c r="O705" s="356">
        <v>3490</v>
      </c>
      <c r="P705" s="395">
        <v>2.0057471264367814</v>
      </c>
      <c r="Q705" s="357">
        <v>349</v>
      </c>
    </row>
    <row r="706" spans="1:17" ht="14.4" customHeight="1" x14ac:dyDescent="0.3">
      <c r="A706" s="352" t="s">
        <v>1539</v>
      </c>
      <c r="B706" s="353" t="s">
        <v>1330</v>
      </c>
      <c r="C706" s="353" t="s">
        <v>1331</v>
      </c>
      <c r="D706" s="353" t="s">
        <v>1362</v>
      </c>
      <c r="E706" s="353" t="s">
        <v>1363</v>
      </c>
      <c r="F706" s="356">
        <v>155</v>
      </c>
      <c r="G706" s="356">
        <v>26195</v>
      </c>
      <c r="H706" s="356">
        <v>1</v>
      </c>
      <c r="I706" s="356">
        <v>169</v>
      </c>
      <c r="J706" s="356">
        <v>138</v>
      </c>
      <c r="K706" s="356">
        <v>23322</v>
      </c>
      <c r="L706" s="356">
        <v>0.89032258064516134</v>
      </c>
      <c r="M706" s="356">
        <v>169</v>
      </c>
      <c r="N706" s="356">
        <v>99</v>
      </c>
      <c r="O706" s="356">
        <v>16731</v>
      </c>
      <c r="P706" s="395">
        <v>0.6387096774193548</v>
      </c>
      <c r="Q706" s="357">
        <v>169</v>
      </c>
    </row>
    <row r="707" spans="1:17" ht="14.4" customHeight="1" x14ac:dyDescent="0.3">
      <c r="A707" s="352" t="s">
        <v>1539</v>
      </c>
      <c r="B707" s="353" t="s">
        <v>1330</v>
      </c>
      <c r="C707" s="353" t="s">
        <v>1331</v>
      </c>
      <c r="D707" s="353" t="s">
        <v>1372</v>
      </c>
      <c r="E707" s="353" t="s">
        <v>1373</v>
      </c>
      <c r="F707" s="356">
        <v>5</v>
      </c>
      <c r="G707" s="356">
        <v>925</v>
      </c>
      <c r="H707" s="356">
        <v>1</v>
      </c>
      <c r="I707" s="356">
        <v>185</v>
      </c>
      <c r="J707" s="356">
        <v>7</v>
      </c>
      <c r="K707" s="356">
        <v>1295</v>
      </c>
      <c r="L707" s="356">
        <v>1.4</v>
      </c>
      <c r="M707" s="356">
        <v>185</v>
      </c>
      <c r="N707" s="356">
        <v>9</v>
      </c>
      <c r="O707" s="356">
        <v>1665</v>
      </c>
      <c r="P707" s="395">
        <v>1.8</v>
      </c>
      <c r="Q707" s="357">
        <v>185</v>
      </c>
    </row>
    <row r="708" spans="1:17" ht="14.4" customHeight="1" x14ac:dyDescent="0.3">
      <c r="A708" s="352" t="s">
        <v>1539</v>
      </c>
      <c r="B708" s="353" t="s">
        <v>1330</v>
      </c>
      <c r="C708" s="353" t="s">
        <v>1331</v>
      </c>
      <c r="D708" s="353" t="s">
        <v>1374</v>
      </c>
      <c r="E708" s="353" t="s">
        <v>1375</v>
      </c>
      <c r="F708" s="356">
        <v>5</v>
      </c>
      <c r="G708" s="356">
        <v>940</v>
      </c>
      <c r="H708" s="356">
        <v>1</v>
      </c>
      <c r="I708" s="356">
        <v>188</v>
      </c>
      <c r="J708" s="356">
        <v>7</v>
      </c>
      <c r="K708" s="356">
        <v>1316</v>
      </c>
      <c r="L708" s="356">
        <v>1.4</v>
      </c>
      <c r="M708" s="356">
        <v>188</v>
      </c>
      <c r="N708" s="356">
        <v>9</v>
      </c>
      <c r="O708" s="356">
        <v>1692</v>
      </c>
      <c r="P708" s="395">
        <v>1.8</v>
      </c>
      <c r="Q708" s="357">
        <v>188</v>
      </c>
    </row>
    <row r="709" spans="1:17" ht="14.4" customHeight="1" x14ac:dyDescent="0.3">
      <c r="A709" s="352" t="s">
        <v>1539</v>
      </c>
      <c r="B709" s="353" t="s">
        <v>1330</v>
      </c>
      <c r="C709" s="353" t="s">
        <v>1331</v>
      </c>
      <c r="D709" s="353" t="s">
        <v>1376</v>
      </c>
      <c r="E709" s="353" t="s">
        <v>1377</v>
      </c>
      <c r="F709" s="356">
        <v>3</v>
      </c>
      <c r="G709" s="356">
        <v>876</v>
      </c>
      <c r="H709" s="356">
        <v>1</v>
      </c>
      <c r="I709" s="356">
        <v>292</v>
      </c>
      <c r="J709" s="356">
        <v>7</v>
      </c>
      <c r="K709" s="356">
        <v>2051</v>
      </c>
      <c r="L709" s="356">
        <v>2.3413242009132422</v>
      </c>
      <c r="M709" s="356">
        <v>293</v>
      </c>
      <c r="N709" s="356">
        <v>8</v>
      </c>
      <c r="O709" s="356">
        <v>2344</v>
      </c>
      <c r="P709" s="395">
        <v>2.6757990867579911</v>
      </c>
      <c r="Q709" s="357">
        <v>293</v>
      </c>
    </row>
    <row r="710" spans="1:17" ht="14.4" customHeight="1" x14ac:dyDescent="0.3">
      <c r="A710" s="352" t="s">
        <v>1539</v>
      </c>
      <c r="B710" s="353" t="s">
        <v>1330</v>
      </c>
      <c r="C710" s="353" t="s">
        <v>1331</v>
      </c>
      <c r="D710" s="353" t="s">
        <v>1384</v>
      </c>
      <c r="E710" s="353" t="s">
        <v>1385</v>
      </c>
      <c r="F710" s="356">
        <v>23</v>
      </c>
      <c r="G710" s="356">
        <v>15479</v>
      </c>
      <c r="H710" s="356">
        <v>1</v>
      </c>
      <c r="I710" s="356">
        <v>673</v>
      </c>
      <c r="J710" s="356">
        <v>30</v>
      </c>
      <c r="K710" s="356">
        <v>20190</v>
      </c>
      <c r="L710" s="356">
        <v>1.3043478260869565</v>
      </c>
      <c r="M710" s="356">
        <v>673</v>
      </c>
      <c r="N710" s="356">
        <v>22</v>
      </c>
      <c r="O710" s="356">
        <v>14828</v>
      </c>
      <c r="P710" s="395">
        <v>0.95794301957490791</v>
      </c>
      <c r="Q710" s="357">
        <v>674</v>
      </c>
    </row>
    <row r="711" spans="1:17" ht="14.4" customHeight="1" x14ac:dyDescent="0.3">
      <c r="A711" s="352" t="s">
        <v>1539</v>
      </c>
      <c r="B711" s="353" t="s">
        <v>1330</v>
      </c>
      <c r="C711" s="353" t="s">
        <v>1331</v>
      </c>
      <c r="D711" s="353" t="s">
        <v>1388</v>
      </c>
      <c r="E711" s="353" t="s">
        <v>1389</v>
      </c>
      <c r="F711" s="356">
        <v>20</v>
      </c>
      <c r="G711" s="356">
        <v>16420</v>
      </c>
      <c r="H711" s="356">
        <v>1</v>
      </c>
      <c r="I711" s="356">
        <v>821</v>
      </c>
      <c r="J711" s="356">
        <v>14</v>
      </c>
      <c r="K711" s="356">
        <v>11494</v>
      </c>
      <c r="L711" s="356">
        <v>0.7</v>
      </c>
      <c r="M711" s="356">
        <v>821</v>
      </c>
      <c r="N711" s="356">
        <v>26</v>
      </c>
      <c r="O711" s="356">
        <v>21346</v>
      </c>
      <c r="P711" s="395">
        <v>1.3</v>
      </c>
      <c r="Q711" s="357">
        <v>821</v>
      </c>
    </row>
    <row r="712" spans="1:17" ht="14.4" customHeight="1" x14ac:dyDescent="0.3">
      <c r="A712" s="352" t="s">
        <v>1539</v>
      </c>
      <c r="B712" s="353" t="s">
        <v>1330</v>
      </c>
      <c r="C712" s="353" t="s">
        <v>1331</v>
      </c>
      <c r="D712" s="353" t="s">
        <v>1390</v>
      </c>
      <c r="E712" s="353" t="s">
        <v>1391</v>
      </c>
      <c r="F712" s="356">
        <v>128</v>
      </c>
      <c r="G712" s="356">
        <v>60416</v>
      </c>
      <c r="H712" s="356">
        <v>1</v>
      </c>
      <c r="I712" s="356">
        <v>472</v>
      </c>
      <c r="J712" s="356">
        <v>134</v>
      </c>
      <c r="K712" s="356">
        <v>63248</v>
      </c>
      <c r="L712" s="356">
        <v>1.046875</v>
      </c>
      <c r="M712" s="356">
        <v>472</v>
      </c>
      <c r="N712" s="356">
        <v>99</v>
      </c>
      <c r="O712" s="356">
        <v>46827</v>
      </c>
      <c r="P712" s="395">
        <v>0.77507613877118642</v>
      </c>
      <c r="Q712" s="357">
        <v>473</v>
      </c>
    </row>
    <row r="713" spans="1:17" ht="14.4" customHeight="1" x14ac:dyDescent="0.3">
      <c r="A713" s="352" t="s">
        <v>1539</v>
      </c>
      <c r="B713" s="353" t="s">
        <v>1330</v>
      </c>
      <c r="C713" s="353" t="s">
        <v>1331</v>
      </c>
      <c r="D713" s="353" t="s">
        <v>1392</v>
      </c>
      <c r="E713" s="353" t="s">
        <v>1393</v>
      </c>
      <c r="F713" s="356">
        <v>134</v>
      </c>
      <c r="G713" s="356">
        <v>45962</v>
      </c>
      <c r="H713" s="356">
        <v>1</v>
      </c>
      <c r="I713" s="356">
        <v>343</v>
      </c>
      <c r="J713" s="356">
        <v>135</v>
      </c>
      <c r="K713" s="356">
        <v>46305</v>
      </c>
      <c r="L713" s="356">
        <v>1.0074626865671641</v>
      </c>
      <c r="M713" s="356">
        <v>343</v>
      </c>
      <c r="N713" s="356">
        <v>103</v>
      </c>
      <c r="O713" s="356">
        <v>35432</v>
      </c>
      <c r="P713" s="395">
        <v>0.77089769809842912</v>
      </c>
      <c r="Q713" s="357">
        <v>344</v>
      </c>
    </row>
    <row r="714" spans="1:17" ht="14.4" customHeight="1" x14ac:dyDescent="0.3">
      <c r="A714" s="352" t="s">
        <v>1539</v>
      </c>
      <c r="B714" s="353" t="s">
        <v>1330</v>
      </c>
      <c r="C714" s="353" t="s">
        <v>1331</v>
      </c>
      <c r="D714" s="353" t="s">
        <v>1396</v>
      </c>
      <c r="E714" s="353" t="s">
        <v>1397</v>
      </c>
      <c r="F714" s="356">
        <v>46</v>
      </c>
      <c r="G714" s="356">
        <v>26404</v>
      </c>
      <c r="H714" s="356">
        <v>1</v>
      </c>
      <c r="I714" s="356">
        <v>574</v>
      </c>
      <c r="J714" s="356">
        <v>23</v>
      </c>
      <c r="K714" s="356">
        <v>13202</v>
      </c>
      <c r="L714" s="356">
        <v>0.5</v>
      </c>
      <c r="M714" s="356">
        <v>574</v>
      </c>
      <c r="N714" s="356">
        <v>136</v>
      </c>
      <c r="O714" s="356">
        <v>78064</v>
      </c>
      <c r="P714" s="395">
        <v>2.9565217391304346</v>
      </c>
      <c r="Q714" s="357">
        <v>574</v>
      </c>
    </row>
    <row r="715" spans="1:17" ht="14.4" customHeight="1" x14ac:dyDescent="0.3">
      <c r="A715" s="352" t="s">
        <v>1539</v>
      </c>
      <c r="B715" s="353" t="s">
        <v>1330</v>
      </c>
      <c r="C715" s="353" t="s">
        <v>1331</v>
      </c>
      <c r="D715" s="353" t="s">
        <v>1398</v>
      </c>
      <c r="E715" s="353" t="s">
        <v>1399</v>
      </c>
      <c r="F715" s="356">
        <v>5</v>
      </c>
      <c r="G715" s="356">
        <v>1185</v>
      </c>
      <c r="H715" s="356">
        <v>1</v>
      </c>
      <c r="I715" s="356">
        <v>237</v>
      </c>
      <c r="J715" s="356">
        <v>7</v>
      </c>
      <c r="K715" s="356">
        <v>1659</v>
      </c>
      <c r="L715" s="356">
        <v>1.4</v>
      </c>
      <c r="M715" s="356">
        <v>237</v>
      </c>
      <c r="N715" s="356">
        <v>8</v>
      </c>
      <c r="O715" s="356">
        <v>1896</v>
      </c>
      <c r="P715" s="395">
        <v>1.6</v>
      </c>
      <c r="Q715" s="357">
        <v>237</v>
      </c>
    </row>
    <row r="716" spans="1:17" ht="14.4" customHeight="1" x14ac:dyDescent="0.3">
      <c r="A716" s="352" t="s">
        <v>1539</v>
      </c>
      <c r="B716" s="353" t="s">
        <v>1330</v>
      </c>
      <c r="C716" s="353" t="s">
        <v>1331</v>
      </c>
      <c r="D716" s="353" t="s">
        <v>1400</v>
      </c>
      <c r="E716" s="353" t="s">
        <v>1401</v>
      </c>
      <c r="F716" s="356">
        <v>23</v>
      </c>
      <c r="G716" s="356">
        <v>15479</v>
      </c>
      <c r="H716" s="356">
        <v>1</v>
      </c>
      <c r="I716" s="356">
        <v>673</v>
      </c>
      <c r="J716" s="356">
        <v>30</v>
      </c>
      <c r="K716" s="356">
        <v>20190</v>
      </c>
      <c r="L716" s="356">
        <v>1.3043478260869565</v>
      </c>
      <c r="M716" s="356">
        <v>673</v>
      </c>
      <c r="N716" s="356">
        <v>22</v>
      </c>
      <c r="O716" s="356">
        <v>14828</v>
      </c>
      <c r="P716" s="395">
        <v>0.95794301957490791</v>
      </c>
      <c r="Q716" s="357">
        <v>674</v>
      </c>
    </row>
    <row r="717" spans="1:17" ht="14.4" customHeight="1" x14ac:dyDescent="0.3">
      <c r="A717" s="352" t="s">
        <v>1539</v>
      </c>
      <c r="B717" s="353" t="s">
        <v>1330</v>
      </c>
      <c r="C717" s="353" t="s">
        <v>1331</v>
      </c>
      <c r="D717" s="353" t="s">
        <v>1402</v>
      </c>
      <c r="E717" s="353" t="s">
        <v>1403</v>
      </c>
      <c r="F717" s="356">
        <v>6</v>
      </c>
      <c r="G717" s="356">
        <v>3048</v>
      </c>
      <c r="H717" s="356">
        <v>1</v>
      </c>
      <c r="I717" s="356">
        <v>508</v>
      </c>
      <c r="J717" s="356">
        <v>5</v>
      </c>
      <c r="K717" s="356">
        <v>2540</v>
      </c>
      <c r="L717" s="356">
        <v>0.83333333333333337</v>
      </c>
      <c r="M717" s="356">
        <v>508</v>
      </c>
      <c r="N717" s="356">
        <v>8</v>
      </c>
      <c r="O717" s="356">
        <v>4072</v>
      </c>
      <c r="P717" s="395">
        <v>1.3359580052493438</v>
      </c>
      <c r="Q717" s="357">
        <v>509</v>
      </c>
    </row>
    <row r="718" spans="1:17" ht="14.4" customHeight="1" x14ac:dyDescent="0.3">
      <c r="A718" s="352" t="s">
        <v>1539</v>
      </c>
      <c r="B718" s="353" t="s">
        <v>1330</v>
      </c>
      <c r="C718" s="353" t="s">
        <v>1331</v>
      </c>
      <c r="D718" s="353" t="s">
        <v>1404</v>
      </c>
      <c r="E718" s="353" t="s">
        <v>1405</v>
      </c>
      <c r="F718" s="356">
        <v>180</v>
      </c>
      <c r="G718" s="356">
        <v>62460</v>
      </c>
      <c r="H718" s="356">
        <v>1</v>
      </c>
      <c r="I718" s="356">
        <v>347</v>
      </c>
      <c r="J718" s="356">
        <v>161</v>
      </c>
      <c r="K718" s="356">
        <v>55867</v>
      </c>
      <c r="L718" s="356">
        <v>0.89444444444444449</v>
      </c>
      <c r="M718" s="356">
        <v>347</v>
      </c>
      <c r="N718" s="356">
        <v>123</v>
      </c>
      <c r="O718" s="356">
        <v>42681</v>
      </c>
      <c r="P718" s="395">
        <v>0.68333333333333335</v>
      </c>
      <c r="Q718" s="357">
        <v>347</v>
      </c>
    </row>
    <row r="719" spans="1:17" ht="14.4" customHeight="1" x14ac:dyDescent="0.3">
      <c r="A719" s="352" t="s">
        <v>1539</v>
      </c>
      <c r="B719" s="353" t="s">
        <v>1330</v>
      </c>
      <c r="C719" s="353" t="s">
        <v>1331</v>
      </c>
      <c r="D719" s="353" t="s">
        <v>1406</v>
      </c>
      <c r="E719" s="353" t="s">
        <v>1407</v>
      </c>
      <c r="F719" s="356">
        <v>11</v>
      </c>
      <c r="G719" s="356">
        <v>7139</v>
      </c>
      <c r="H719" s="356">
        <v>1</v>
      </c>
      <c r="I719" s="356">
        <v>649</v>
      </c>
      <c r="J719" s="356">
        <v>6</v>
      </c>
      <c r="K719" s="356">
        <v>3894</v>
      </c>
      <c r="L719" s="356">
        <v>0.54545454545454541</v>
      </c>
      <c r="M719" s="356">
        <v>649</v>
      </c>
      <c r="N719" s="356">
        <v>10</v>
      </c>
      <c r="O719" s="356">
        <v>6500</v>
      </c>
      <c r="P719" s="395">
        <v>0.91049166549936966</v>
      </c>
      <c r="Q719" s="357">
        <v>650</v>
      </c>
    </row>
    <row r="720" spans="1:17" ht="14.4" customHeight="1" x14ac:dyDescent="0.3">
      <c r="A720" s="352" t="s">
        <v>1539</v>
      </c>
      <c r="B720" s="353" t="s">
        <v>1330</v>
      </c>
      <c r="C720" s="353" t="s">
        <v>1331</v>
      </c>
      <c r="D720" s="353" t="s">
        <v>1408</v>
      </c>
      <c r="E720" s="353" t="s">
        <v>1409</v>
      </c>
      <c r="F720" s="356">
        <v>126</v>
      </c>
      <c r="G720" s="356">
        <v>13860</v>
      </c>
      <c r="H720" s="356">
        <v>1</v>
      </c>
      <c r="I720" s="356">
        <v>110</v>
      </c>
      <c r="J720" s="356">
        <v>134</v>
      </c>
      <c r="K720" s="356">
        <v>14740</v>
      </c>
      <c r="L720" s="356">
        <v>1.0634920634920635</v>
      </c>
      <c r="M720" s="356">
        <v>110</v>
      </c>
      <c r="N720" s="356">
        <v>96</v>
      </c>
      <c r="O720" s="356">
        <v>10560</v>
      </c>
      <c r="P720" s="395">
        <v>0.76190476190476186</v>
      </c>
      <c r="Q720" s="357">
        <v>110</v>
      </c>
    </row>
    <row r="721" spans="1:17" ht="14.4" customHeight="1" x14ac:dyDescent="0.3">
      <c r="A721" s="352" t="s">
        <v>1539</v>
      </c>
      <c r="B721" s="353" t="s">
        <v>1330</v>
      </c>
      <c r="C721" s="353" t="s">
        <v>1331</v>
      </c>
      <c r="D721" s="353" t="s">
        <v>1412</v>
      </c>
      <c r="E721" s="353" t="s">
        <v>1413</v>
      </c>
      <c r="F721" s="356">
        <v>128</v>
      </c>
      <c r="G721" s="356">
        <v>88192</v>
      </c>
      <c r="H721" s="356">
        <v>1</v>
      </c>
      <c r="I721" s="356">
        <v>689</v>
      </c>
      <c r="J721" s="356">
        <v>133</v>
      </c>
      <c r="K721" s="356">
        <v>91637</v>
      </c>
      <c r="L721" s="356">
        <v>1.0390625</v>
      </c>
      <c r="M721" s="356">
        <v>689</v>
      </c>
      <c r="N721" s="356">
        <v>98</v>
      </c>
      <c r="O721" s="356">
        <v>67620</v>
      </c>
      <c r="P721" s="395">
        <v>0.76673621190130625</v>
      </c>
      <c r="Q721" s="357">
        <v>690</v>
      </c>
    </row>
    <row r="722" spans="1:17" ht="14.4" customHeight="1" x14ac:dyDescent="0.3">
      <c r="A722" s="352" t="s">
        <v>1539</v>
      </c>
      <c r="B722" s="353" t="s">
        <v>1330</v>
      </c>
      <c r="C722" s="353" t="s">
        <v>1331</v>
      </c>
      <c r="D722" s="353" t="s">
        <v>1414</v>
      </c>
      <c r="E722" s="353" t="s">
        <v>1415</v>
      </c>
      <c r="F722" s="356">
        <v>11</v>
      </c>
      <c r="G722" s="356">
        <v>15334</v>
      </c>
      <c r="H722" s="356">
        <v>1</v>
      </c>
      <c r="I722" s="356">
        <v>1394</v>
      </c>
      <c r="J722" s="356">
        <v>6</v>
      </c>
      <c r="K722" s="356">
        <v>8364</v>
      </c>
      <c r="L722" s="356">
        <v>0.54545454545454541</v>
      </c>
      <c r="M722" s="356">
        <v>1394</v>
      </c>
      <c r="N722" s="356">
        <v>10</v>
      </c>
      <c r="O722" s="356">
        <v>13950</v>
      </c>
      <c r="P722" s="395">
        <v>0.90974305464979788</v>
      </c>
      <c r="Q722" s="357">
        <v>1395</v>
      </c>
    </row>
    <row r="723" spans="1:17" ht="14.4" customHeight="1" x14ac:dyDescent="0.3">
      <c r="A723" s="352" t="s">
        <v>1539</v>
      </c>
      <c r="B723" s="353" t="s">
        <v>1330</v>
      </c>
      <c r="C723" s="353" t="s">
        <v>1331</v>
      </c>
      <c r="D723" s="353" t="s">
        <v>1416</v>
      </c>
      <c r="E723" s="353" t="s">
        <v>1417</v>
      </c>
      <c r="F723" s="356">
        <v>129</v>
      </c>
      <c r="G723" s="356">
        <v>26187</v>
      </c>
      <c r="H723" s="356">
        <v>1</v>
      </c>
      <c r="I723" s="356">
        <v>203</v>
      </c>
      <c r="J723" s="356">
        <v>132</v>
      </c>
      <c r="K723" s="356">
        <v>26796</v>
      </c>
      <c r="L723" s="356">
        <v>1.0232558139534884</v>
      </c>
      <c r="M723" s="356">
        <v>203</v>
      </c>
      <c r="N723" s="356">
        <v>93</v>
      </c>
      <c r="O723" s="356">
        <v>18972</v>
      </c>
      <c r="P723" s="395">
        <v>0.72448161301409097</v>
      </c>
      <c r="Q723" s="357">
        <v>204</v>
      </c>
    </row>
    <row r="724" spans="1:17" ht="14.4" customHeight="1" x14ac:dyDescent="0.3">
      <c r="A724" s="352" t="s">
        <v>1539</v>
      </c>
      <c r="B724" s="353" t="s">
        <v>1330</v>
      </c>
      <c r="C724" s="353" t="s">
        <v>1331</v>
      </c>
      <c r="D724" s="353" t="s">
        <v>1418</v>
      </c>
      <c r="E724" s="353" t="s">
        <v>1419</v>
      </c>
      <c r="F724" s="356">
        <v>147</v>
      </c>
      <c r="G724" s="356">
        <v>5586</v>
      </c>
      <c r="H724" s="356">
        <v>1</v>
      </c>
      <c r="I724" s="356">
        <v>38</v>
      </c>
      <c r="J724" s="356">
        <v>135</v>
      </c>
      <c r="K724" s="356">
        <v>5130</v>
      </c>
      <c r="L724" s="356">
        <v>0.91836734693877553</v>
      </c>
      <c r="M724" s="356">
        <v>38</v>
      </c>
      <c r="N724" s="356">
        <v>96</v>
      </c>
      <c r="O724" s="356">
        <v>3648</v>
      </c>
      <c r="P724" s="395">
        <v>0.65306122448979587</v>
      </c>
      <c r="Q724" s="357">
        <v>38</v>
      </c>
    </row>
    <row r="725" spans="1:17" ht="14.4" customHeight="1" x14ac:dyDescent="0.3">
      <c r="A725" s="352" t="s">
        <v>1539</v>
      </c>
      <c r="B725" s="353" t="s">
        <v>1330</v>
      </c>
      <c r="C725" s="353" t="s">
        <v>1331</v>
      </c>
      <c r="D725" s="353" t="s">
        <v>1420</v>
      </c>
      <c r="E725" s="353" t="s">
        <v>1421</v>
      </c>
      <c r="F725" s="356">
        <v>16</v>
      </c>
      <c r="G725" s="356">
        <v>18832</v>
      </c>
      <c r="H725" s="356">
        <v>1</v>
      </c>
      <c r="I725" s="356">
        <v>1177</v>
      </c>
      <c r="J725" s="356">
        <v>13</v>
      </c>
      <c r="K725" s="356">
        <v>15314</v>
      </c>
      <c r="L725" s="356">
        <v>0.81319031435853861</v>
      </c>
      <c r="M725" s="356">
        <v>1178</v>
      </c>
      <c r="N725" s="356">
        <v>9</v>
      </c>
      <c r="O725" s="356">
        <v>10620</v>
      </c>
      <c r="P725" s="395">
        <v>0.5639337298215803</v>
      </c>
      <c r="Q725" s="357">
        <v>1180</v>
      </c>
    </row>
    <row r="726" spans="1:17" ht="14.4" customHeight="1" x14ac:dyDescent="0.3">
      <c r="A726" s="352" t="s">
        <v>1539</v>
      </c>
      <c r="B726" s="353" t="s">
        <v>1330</v>
      </c>
      <c r="C726" s="353" t="s">
        <v>1331</v>
      </c>
      <c r="D726" s="353" t="s">
        <v>1424</v>
      </c>
      <c r="E726" s="353" t="s">
        <v>1425</v>
      </c>
      <c r="F726" s="356"/>
      <c r="G726" s="356"/>
      <c r="H726" s="356"/>
      <c r="I726" s="356"/>
      <c r="J726" s="356">
        <v>1</v>
      </c>
      <c r="K726" s="356">
        <v>572</v>
      </c>
      <c r="L726" s="356"/>
      <c r="M726" s="356">
        <v>572</v>
      </c>
      <c r="N726" s="356">
        <v>1</v>
      </c>
      <c r="O726" s="356">
        <v>572</v>
      </c>
      <c r="P726" s="395"/>
      <c r="Q726" s="357">
        <v>572</v>
      </c>
    </row>
    <row r="727" spans="1:17" ht="14.4" customHeight="1" x14ac:dyDescent="0.3">
      <c r="A727" s="352" t="s">
        <v>1539</v>
      </c>
      <c r="B727" s="353" t="s">
        <v>1330</v>
      </c>
      <c r="C727" s="353" t="s">
        <v>1331</v>
      </c>
      <c r="D727" s="353" t="s">
        <v>1426</v>
      </c>
      <c r="E727" s="353" t="s">
        <v>1427</v>
      </c>
      <c r="F727" s="356"/>
      <c r="G727" s="356"/>
      <c r="H727" s="356"/>
      <c r="I727" s="356"/>
      <c r="J727" s="356">
        <v>4</v>
      </c>
      <c r="K727" s="356">
        <v>1596</v>
      </c>
      <c r="L727" s="356"/>
      <c r="M727" s="356">
        <v>399</v>
      </c>
      <c r="N727" s="356">
        <v>4</v>
      </c>
      <c r="O727" s="356">
        <v>1596</v>
      </c>
      <c r="P727" s="395"/>
      <c r="Q727" s="357">
        <v>399</v>
      </c>
    </row>
    <row r="728" spans="1:17" ht="14.4" customHeight="1" x14ac:dyDescent="0.3">
      <c r="A728" s="352" t="s">
        <v>1539</v>
      </c>
      <c r="B728" s="353" t="s">
        <v>1330</v>
      </c>
      <c r="C728" s="353" t="s">
        <v>1331</v>
      </c>
      <c r="D728" s="353" t="s">
        <v>1428</v>
      </c>
      <c r="E728" s="353" t="s">
        <v>1429</v>
      </c>
      <c r="F728" s="356"/>
      <c r="G728" s="356"/>
      <c r="H728" s="356"/>
      <c r="I728" s="356"/>
      <c r="J728" s="356">
        <v>4</v>
      </c>
      <c r="K728" s="356">
        <v>2596</v>
      </c>
      <c r="L728" s="356"/>
      <c r="M728" s="356">
        <v>649</v>
      </c>
      <c r="N728" s="356">
        <v>1</v>
      </c>
      <c r="O728" s="356">
        <v>650</v>
      </c>
      <c r="P728" s="395"/>
      <c r="Q728" s="357">
        <v>650</v>
      </c>
    </row>
    <row r="729" spans="1:17" ht="14.4" customHeight="1" x14ac:dyDescent="0.3">
      <c r="A729" s="352" t="s">
        <v>1539</v>
      </c>
      <c r="B729" s="353" t="s">
        <v>1330</v>
      </c>
      <c r="C729" s="353" t="s">
        <v>1331</v>
      </c>
      <c r="D729" s="353" t="s">
        <v>1434</v>
      </c>
      <c r="E729" s="353" t="s">
        <v>1435</v>
      </c>
      <c r="F729" s="356">
        <v>11</v>
      </c>
      <c r="G729" s="356">
        <v>3399</v>
      </c>
      <c r="H729" s="356">
        <v>1</v>
      </c>
      <c r="I729" s="356">
        <v>309</v>
      </c>
      <c r="J729" s="356">
        <v>7</v>
      </c>
      <c r="K729" s="356">
        <v>2170</v>
      </c>
      <c r="L729" s="356">
        <v>0.63842306560753159</v>
      </c>
      <c r="M729" s="356">
        <v>310</v>
      </c>
      <c r="N729" s="356">
        <v>10</v>
      </c>
      <c r="O729" s="356">
        <v>3100</v>
      </c>
      <c r="P729" s="395">
        <v>0.91203295086790237</v>
      </c>
      <c r="Q729" s="357">
        <v>310</v>
      </c>
    </row>
    <row r="730" spans="1:17" ht="14.4" customHeight="1" x14ac:dyDescent="0.3">
      <c r="A730" s="352" t="s">
        <v>1539</v>
      </c>
      <c r="B730" s="353" t="s">
        <v>1330</v>
      </c>
      <c r="C730" s="353" t="s">
        <v>1331</v>
      </c>
      <c r="D730" s="353" t="s">
        <v>1438</v>
      </c>
      <c r="E730" s="353" t="s">
        <v>1439</v>
      </c>
      <c r="F730" s="356">
        <v>151</v>
      </c>
      <c r="G730" s="356">
        <v>25972</v>
      </c>
      <c r="H730" s="356">
        <v>1</v>
      </c>
      <c r="I730" s="356">
        <v>172</v>
      </c>
      <c r="J730" s="356">
        <v>137</v>
      </c>
      <c r="K730" s="356">
        <v>23564</v>
      </c>
      <c r="L730" s="356">
        <v>0.9072847682119205</v>
      </c>
      <c r="M730" s="356">
        <v>172</v>
      </c>
      <c r="N730" s="356">
        <v>97</v>
      </c>
      <c r="O730" s="356">
        <v>16684</v>
      </c>
      <c r="P730" s="395">
        <v>0.64238410596026485</v>
      </c>
      <c r="Q730" s="357">
        <v>172</v>
      </c>
    </row>
    <row r="731" spans="1:17" ht="14.4" customHeight="1" x14ac:dyDescent="0.3">
      <c r="A731" s="352" t="s">
        <v>1539</v>
      </c>
      <c r="B731" s="353" t="s">
        <v>1330</v>
      </c>
      <c r="C731" s="353" t="s">
        <v>1331</v>
      </c>
      <c r="D731" s="353" t="s">
        <v>1440</v>
      </c>
      <c r="E731" s="353" t="s">
        <v>1441</v>
      </c>
      <c r="F731" s="356"/>
      <c r="G731" s="356"/>
      <c r="H731" s="356"/>
      <c r="I731" s="356"/>
      <c r="J731" s="356">
        <v>6</v>
      </c>
      <c r="K731" s="356">
        <v>4110</v>
      </c>
      <c r="L731" s="356"/>
      <c r="M731" s="356">
        <v>685</v>
      </c>
      <c r="N731" s="356">
        <v>11</v>
      </c>
      <c r="O731" s="356">
        <v>7546</v>
      </c>
      <c r="P731" s="395"/>
      <c r="Q731" s="357">
        <v>686</v>
      </c>
    </row>
    <row r="732" spans="1:17" ht="14.4" customHeight="1" x14ac:dyDescent="0.3">
      <c r="A732" s="352" t="s">
        <v>1539</v>
      </c>
      <c r="B732" s="353" t="s">
        <v>1330</v>
      </c>
      <c r="C732" s="353" t="s">
        <v>1331</v>
      </c>
      <c r="D732" s="353" t="s">
        <v>1442</v>
      </c>
      <c r="E732" s="353" t="s">
        <v>1443</v>
      </c>
      <c r="F732" s="356">
        <v>151</v>
      </c>
      <c r="G732" s="356">
        <v>25066</v>
      </c>
      <c r="H732" s="356">
        <v>1</v>
      </c>
      <c r="I732" s="356">
        <v>166</v>
      </c>
      <c r="J732" s="356">
        <v>137</v>
      </c>
      <c r="K732" s="356">
        <v>22742</v>
      </c>
      <c r="L732" s="356">
        <v>0.9072847682119205</v>
      </c>
      <c r="M732" s="356">
        <v>166</v>
      </c>
      <c r="N732" s="356">
        <v>97</v>
      </c>
      <c r="O732" s="356">
        <v>16102</v>
      </c>
      <c r="P732" s="395">
        <v>0.64238410596026485</v>
      </c>
      <c r="Q732" s="357">
        <v>166</v>
      </c>
    </row>
    <row r="733" spans="1:17" ht="14.4" customHeight="1" x14ac:dyDescent="0.3">
      <c r="A733" s="352" t="s">
        <v>1539</v>
      </c>
      <c r="B733" s="353" t="s">
        <v>1330</v>
      </c>
      <c r="C733" s="353" t="s">
        <v>1331</v>
      </c>
      <c r="D733" s="353" t="s">
        <v>1446</v>
      </c>
      <c r="E733" s="353" t="s">
        <v>1447</v>
      </c>
      <c r="F733" s="356"/>
      <c r="G733" s="356"/>
      <c r="H733" s="356"/>
      <c r="I733" s="356"/>
      <c r="J733" s="356"/>
      <c r="K733" s="356"/>
      <c r="L733" s="356"/>
      <c r="M733" s="356"/>
      <c r="N733" s="356">
        <v>11</v>
      </c>
      <c r="O733" s="356">
        <v>1595</v>
      </c>
      <c r="P733" s="395"/>
      <c r="Q733" s="357">
        <v>145</v>
      </c>
    </row>
    <row r="734" spans="1:17" ht="14.4" customHeight="1" x14ac:dyDescent="0.3">
      <c r="A734" s="352" t="s">
        <v>1539</v>
      </c>
      <c r="B734" s="353" t="s">
        <v>1330</v>
      </c>
      <c r="C734" s="353" t="s">
        <v>1331</v>
      </c>
      <c r="D734" s="353" t="s">
        <v>1450</v>
      </c>
      <c r="E734" s="353" t="s">
        <v>1451</v>
      </c>
      <c r="F734" s="356">
        <v>11</v>
      </c>
      <c r="G734" s="356">
        <v>7139</v>
      </c>
      <c r="H734" s="356">
        <v>1</v>
      </c>
      <c r="I734" s="356">
        <v>649</v>
      </c>
      <c r="J734" s="356">
        <v>6</v>
      </c>
      <c r="K734" s="356">
        <v>3894</v>
      </c>
      <c r="L734" s="356">
        <v>0.54545454545454541</v>
      </c>
      <c r="M734" s="356">
        <v>649</v>
      </c>
      <c r="N734" s="356">
        <v>10</v>
      </c>
      <c r="O734" s="356">
        <v>6500</v>
      </c>
      <c r="P734" s="395">
        <v>0.91049166549936966</v>
      </c>
      <c r="Q734" s="357">
        <v>650</v>
      </c>
    </row>
    <row r="735" spans="1:17" ht="14.4" customHeight="1" x14ac:dyDescent="0.3">
      <c r="A735" s="352" t="s">
        <v>1539</v>
      </c>
      <c r="B735" s="353" t="s">
        <v>1330</v>
      </c>
      <c r="C735" s="353" t="s">
        <v>1331</v>
      </c>
      <c r="D735" s="353" t="s">
        <v>1452</v>
      </c>
      <c r="E735" s="353" t="s">
        <v>1453</v>
      </c>
      <c r="F735" s="356">
        <v>132</v>
      </c>
      <c r="G735" s="356">
        <v>71808</v>
      </c>
      <c r="H735" s="356">
        <v>1</v>
      </c>
      <c r="I735" s="356">
        <v>544</v>
      </c>
      <c r="J735" s="356">
        <v>136</v>
      </c>
      <c r="K735" s="356">
        <v>73984</v>
      </c>
      <c r="L735" s="356">
        <v>1.0303030303030303</v>
      </c>
      <c r="M735" s="356">
        <v>544</v>
      </c>
      <c r="N735" s="356">
        <v>100</v>
      </c>
      <c r="O735" s="356">
        <v>54500</v>
      </c>
      <c r="P735" s="395">
        <v>0.7589683600713012</v>
      </c>
      <c r="Q735" s="357">
        <v>545</v>
      </c>
    </row>
    <row r="736" spans="1:17" ht="14.4" customHeight="1" x14ac:dyDescent="0.3">
      <c r="A736" s="352" t="s">
        <v>1539</v>
      </c>
      <c r="B736" s="353" t="s">
        <v>1330</v>
      </c>
      <c r="C736" s="353" t="s">
        <v>1331</v>
      </c>
      <c r="D736" s="353" t="s">
        <v>1454</v>
      </c>
      <c r="E736" s="353" t="s">
        <v>1455</v>
      </c>
      <c r="F736" s="356">
        <v>6</v>
      </c>
      <c r="G736" s="356">
        <v>1716</v>
      </c>
      <c r="H736" s="356">
        <v>1</v>
      </c>
      <c r="I736" s="356">
        <v>286</v>
      </c>
      <c r="J736" s="356">
        <v>5</v>
      </c>
      <c r="K736" s="356">
        <v>1430</v>
      </c>
      <c r="L736" s="356">
        <v>0.83333333333333337</v>
      </c>
      <c r="M736" s="356">
        <v>286</v>
      </c>
      <c r="N736" s="356">
        <v>8</v>
      </c>
      <c r="O736" s="356">
        <v>2296</v>
      </c>
      <c r="P736" s="395">
        <v>1.337995337995338</v>
      </c>
      <c r="Q736" s="357">
        <v>287</v>
      </c>
    </row>
    <row r="737" spans="1:17" ht="14.4" customHeight="1" x14ac:dyDescent="0.3">
      <c r="A737" s="352" t="s">
        <v>1539</v>
      </c>
      <c r="B737" s="353" t="s">
        <v>1330</v>
      </c>
      <c r="C737" s="353" t="s">
        <v>1331</v>
      </c>
      <c r="D737" s="353" t="s">
        <v>1456</v>
      </c>
      <c r="E737" s="353" t="s">
        <v>1457</v>
      </c>
      <c r="F737" s="356">
        <v>6</v>
      </c>
      <c r="G737" s="356">
        <v>2508</v>
      </c>
      <c r="H737" s="356">
        <v>1</v>
      </c>
      <c r="I737" s="356">
        <v>418</v>
      </c>
      <c r="J737" s="356">
        <v>5</v>
      </c>
      <c r="K737" s="356">
        <v>2090</v>
      </c>
      <c r="L737" s="356">
        <v>0.83333333333333337</v>
      </c>
      <c r="M737" s="356">
        <v>418</v>
      </c>
      <c r="N737" s="356">
        <v>8</v>
      </c>
      <c r="O737" s="356">
        <v>3352</v>
      </c>
      <c r="P737" s="395">
        <v>1.3365231259968102</v>
      </c>
      <c r="Q737" s="357">
        <v>419</v>
      </c>
    </row>
    <row r="738" spans="1:17" ht="14.4" customHeight="1" x14ac:dyDescent="0.3">
      <c r="A738" s="352" t="s">
        <v>1539</v>
      </c>
      <c r="B738" s="353" t="s">
        <v>1330</v>
      </c>
      <c r="C738" s="353" t="s">
        <v>1331</v>
      </c>
      <c r="D738" s="353" t="s">
        <v>1460</v>
      </c>
      <c r="E738" s="353" t="s">
        <v>1461</v>
      </c>
      <c r="F738" s="356">
        <v>11</v>
      </c>
      <c r="G738" s="356">
        <v>7139</v>
      </c>
      <c r="H738" s="356">
        <v>1</v>
      </c>
      <c r="I738" s="356">
        <v>649</v>
      </c>
      <c r="J738" s="356">
        <v>6</v>
      </c>
      <c r="K738" s="356">
        <v>3894</v>
      </c>
      <c r="L738" s="356">
        <v>0.54545454545454541</v>
      </c>
      <c r="M738" s="356">
        <v>649</v>
      </c>
      <c r="N738" s="356">
        <v>10</v>
      </c>
      <c r="O738" s="356">
        <v>6500</v>
      </c>
      <c r="P738" s="395">
        <v>0.91049166549936966</v>
      </c>
      <c r="Q738" s="357">
        <v>650</v>
      </c>
    </row>
    <row r="739" spans="1:17" ht="14.4" customHeight="1" x14ac:dyDescent="0.3">
      <c r="A739" s="352" t="s">
        <v>1539</v>
      </c>
      <c r="B739" s="353" t="s">
        <v>1330</v>
      </c>
      <c r="C739" s="353" t="s">
        <v>1331</v>
      </c>
      <c r="D739" s="353" t="s">
        <v>1462</v>
      </c>
      <c r="E739" s="353" t="s">
        <v>1463</v>
      </c>
      <c r="F739" s="356">
        <v>5</v>
      </c>
      <c r="G739" s="356">
        <v>520</v>
      </c>
      <c r="H739" s="356">
        <v>1</v>
      </c>
      <c r="I739" s="356">
        <v>104</v>
      </c>
      <c r="J739" s="356">
        <v>8</v>
      </c>
      <c r="K739" s="356">
        <v>832</v>
      </c>
      <c r="L739" s="356">
        <v>1.6</v>
      </c>
      <c r="M739" s="356">
        <v>104</v>
      </c>
      <c r="N739" s="356">
        <v>3</v>
      </c>
      <c r="O739" s="356">
        <v>315</v>
      </c>
      <c r="P739" s="395">
        <v>0.60576923076923073</v>
      </c>
      <c r="Q739" s="357">
        <v>105</v>
      </c>
    </row>
    <row r="740" spans="1:17" ht="14.4" customHeight="1" x14ac:dyDescent="0.3">
      <c r="A740" s="352" t="s">
        <v>1539</v>
      </c>
      <c r="B740" s="353" t="s">
        <v>1330</v>
      </c>
      <c r="C740" s="353" t="s">
        <v>1331</v>
      </c>
      <c r="D740" s="353" t="s">
        <v>1464</v>
      </c>
      <c r="E740" s="353" t="s">
        <v>1465</v>
      </c>
      <c r="F740" s="356">
        <v>11</v>
      </c>
      <c r="G740" s="356">
        <v>7139</v>
      </c>
      <c r="H740" s="356">
        <v>1</v>
      </c>
      <c r="I740" s="356">
        <v>649</v>
      </c>
      <c r="J740" s="356">
        <v>6</v>
      </c>
      <c r="K740" s="356">
        <v>3894</v>
      </c>
      <c r="L740" s="356">
        <v>0.54545454545454541</v>
      </c>
      <c r="M740" s="356">
        <v>649</v>
      </c>
      <c r="N740" s="356">
        <v>10</v>
      </c>
      <c r="O740" s="356">
        <v>6500</v>
      </c>
      <c r="P740" s="395">
        <v>0.91049166549936966</v>
      </c>
      <c r="Q740" s="357">
        <v>650</v>
      </c>
    </row>
    <row r="741" spans="1:17" ht="14.4" customHeight="1" x14ac:dyDescent="0.3">
      <c r="A741" s="352" t="s">
        <v>1540</v>
      </c>
      <c r="B741" s="353" t="s">
        <v>1330</v>
      </c>
      <c r="C741" s="353" t="s">
        <v>1331</v>
      </c>
      <c r="D741" s="353" t="s">
        <v>1336</v>
      </c>
      <c r="E741" s="353" t="s">
        <v>1337</v>
      </c>
      <c r="F741" s="356"/>
      <c r="G741" s="356"/>
      <c r="H741" s="356"/>
      <c r="I741" s="356"/>
      <c r="J741" s="356">
        <v>4</v>
      </c>
      <c r="K741" s="356">
        <v>1976</v>
      </c>
      <c r="L741" s="356"/>
      <c r="M741" s="356">
        <v>494</v>
      </c>
      <c r="N741" s="356"/>
      <c r="O741" s="356"/>
      <c r="P741" s="395"/>
      <c r="Q741" s="357"/>
    </row>
    <row r="742" spans="1:17" ht="14.4" customHeight="1" x14ac:dyDescent="0.3">
      <c r="A742" s="352" t="s">
        <v>1540</v>
      </c>
      <c r="B742" s="353" t="s">
        <v>1330</v>
      </c>
      <c r="C742" s="353" t="s">
        <v>1331</v>
      </c>
      <c r="D742" s="353" t="s">
        <v>1346</v>
      </c>
      <c r="E742" s="353" t="s">
        <v>1347</v>
      </c>
      <c r="F742" s="356"/>
      <c r="G742" s="356"/>
      <c r="H742" s="356"/>
      <c r="I742" s="356"/>
      <c r="J742" s="356"/>
      <c r="K742" s="356"/>
      <c r="L742" s="356"/>
      <c r="M742" s="356"/>
      <c r="N742" s="356">
        <v>1</v>
      </c>
      <c r="O742" s="356">
        <v>16</v>
      </c>
      <c r="P742" s="395"/>
      <c r="Q742" s="357">
        <v>16</v>
      </c>
    </row>
    <row r="743" spans="1:17" ht="14.4" customHeight="1" x14ac:dyDescent="0.3">
      <c r="A743" s="352" t="s">
        <v>1540</v>
      </c>
      <c r="B743" s="353" t="s">
        <v>1330</v>
      </c>
      <c r="C743" s="353" t="s">
        <v>1331</v>
      </c>
      <c r="D743" s="353" t="s">
        <v>1348</v>
      </c>
      <c r="E743" s="353" t="s">
        <v>1349</v>
      </c>
      <c r="F743" s="356"/>
      <c r="G743" s="356"/>
      <c r="H743" s="356"/>
      <c r="I743" s="356"/>
      <c r="J743" s="356">
        <v>4</v>
      </c>
      <c r="K743" s="356">
        <v>1388</v>
      </c>
      <c r="L743" s="356"/>
      <c r="M743" s="356">
        <v>347</v>
      </c>
      <c r="N743" s="356"/>
      <c r="O743" s="356"/>
      <c r="P743" s="395"/>
      <c r="Q743" s="357"/>
    </row>
    <row r="744" spans="1:17" ht="14.4" customHeight="1" x14ac:dyDescent="0.3">
      <c r="A744" s="352" t="s">
        <v>1540</v>
      </c>
      <c r="B744" s="353" t="s">
        <v>1330</v>
      </c>
      <c r="C744" s="353" t="s">
        <v>1331</v>
      </c>
      <c r="D744" s="353" t="s">
        <v>1368</v>
      </c>
      <c r="E744" s="353" t="s">
        <v>1369</v>
      </c>
      <c r="F744" s="356">
        <v>1</v>
      </c>
      <c r="G744" s="356">
        <v>4987</v>
      </c>
      <c r="H744" s="356">
        <v>1</v>
      </c>
      <c r="I744" s="356">
        <v>4987</v>
      </c>
      <c r="J744" s="356"/>
      <c r="K744" s="356"/>
      <c r="L744" s="356"/>
      <c r="M744" s="356"/>
      <c r="N744" s="356"/>
      <c r="O744" s="356"/>
      <c r="P744" s="395"/>
      <c r="Q744" s="357"/>
    </row>
    <row r="745" spans="1:17" ht="14.4" customHeight="1" x14ac:dyDescent="0.3">
      <c r="A745" s="352" t="s">
        <v>1540</v>
      </c>
      <c r="B745" s="353" t="s">
        <v>1330</v>
      </c>
      <c r="C745" s="353" t="s">
        <v>1331</v>
      </c>
      <c r="D745" s="353" t="s">
        <v>1378</v>
      </c>
      <c r="E745" s="353" t="s">
        <v>1379</v>
      </c>
      <c r="F745" s="356"/>
      <c r="G745" s="356"/>
      <c r="H745" s="356"/>
      <c r="I745" s="356"/>
      <c r="J745" s="356"/>
      <c r="K745" s="356"/>
      <c r="L745" s="356"/>
      <c r="M745" s="356"/>
      <c r="N745" s="356">
        <v>3</v>
      </c>
      <c r="O745" s="356">
        <v>2478</v>
      </c>
      <c r="P745" s="395"/>
      <c r="Q745" s="357">
        <v>826</v>
      </c>
    </row>
    <row r="746" spans="1:17" ht="14.4" customHeight="1" x14ac:dyDescent="0.3">
      <c r="A746" s="352" t="s">
        <v>1540</v>
      </c>
      <c r="B746" s="353" t="s">
        <v>1330</v>
      </c>
      <c r="C746" s="353" t="s">
        <v>1331</v>
      </c>
      <c r="D746" s="353" t="s">
        <v>1380</v>
      </c>
      <c r="E746" s="353" t="s">
        <v>1381</v>
      </c>
      <c r="F746" s="356"/>
      <c r="G746" s="356"/>
      <c r="H746" s="356"/>
      <c r="I746" s="356"/>
      <c r="J746" s="356"/>
      <c r="K746" s="356"/>
      <c r="L746" s="356"/>
      <c r="M746" s="356"/>
      <c r="N746" s="356">
        <v>2</v>
      </c>
      <c r="O746" s="356">
        <v>656</v>
      </c>
      <c r="P746" s="395"/>
      <c r="Q746" s="357">
        <v>328</v>
      </c>
    </row>
    <row r="747" spans="1:17" ht="14.4" customHeight="1" x14ac:dyDescent="0.3">
      <c r="A747" s="352" t="s">
        <v>1540</v>
      </c>
      <c r="B747" s="353" t="s">
        <v>1330</v>
      </c>
      <c r="C747" s="353" t="s">
        <v>1331</v>
      </c>
      <c r="D747" s="353" t="s">
        <v>1386</v>
      </c>
      <c r="E747" s="353" t="s">
        <v>1387</v>
      </c>
      <c r="F747" s="356">
        <v>1</v>
      </c>
      <c r="G747" s="356">
        <v>1014</v>
      </c>
      <c r="H747" s="356">
        <v>1</v>
      </c>
      <c r="I747" s="356">
        <v>1014</v>
      </c>
      <c r="J747" s="356"/>
      <c r="K747" s="356"/>
      <c r="L747" s="356"/>
      <c r="M747" s="356"/>
      <c r="N747" s="356"/>
      <c r="O747" s="356"/>
      <c r="P747" s="395"/>
      <c r="Q747" s="357"/>
    </row>
    <row r="748" spans="1:17" ht="14.4" customHeight="1" x14ac:dyDescent="0.3">
      <c r="A748" s="352" t="s">
        <v>1540</v>
      </c>
      <c r="B748" s="353" t="s">
        <v>1330</v>
      </c>
      <c r="C748" s="353" t="s">
        <v>1331</v>
      </c>
      <c r="D748" s="353" t="s">
        <v>1390</v>
      </c>
      <c r="E748" s="353" t="s">
        <v>1391</v>
      </c>
      <c r="F748" s="356"/>
      <c r="G748" s="356"/>
      <c r="H748" s="356"/>
      <c r="I748" s="356"/>
      <c r="J748" s="356"/>
      <c r="K748" s="356"/>
      <c r="L748" s="356"/>
      <c r="M748" s="356"/>
      <c r="N748" s="356">
        <v>1</v>
      </c>
      <c r="O748" s="356">
        <v>473</v>
      </c>
      <c r="P748" s="395"/>
      <c r="Q748" s="357">
        <v>473</v>
      </c>
    </row>
    <row r="749" spans="1:17" ht="14.4" customHeight="1" x14ac:dyDescent="0.3">
      <c r="A749" s="352" t="s">
        <v>1540</v>
      </c>
      <c r="B749" s="353" t="s">
        <v>1330</v>
      </c>
      <c r="C749" s="353" t="s">
        <v>1331</v>
      </c>
      <c r="D749" s="353" t="s">
        <v>1392</v>
      </c>
      <c r="E749" s="353" t="s">
        <v>1393</v>
      </c>
      <c r="F749" s="356"/>
      <c r="G749" s="356"/>
      <c r="H749" s="356"/>
      <c r="I749" s="356"/>
      <c r="J749" s="356"/>
      <c r="K749" s="356"/>
      <c r="L749" s="356"/>
      <c r="M749" s="356"/>
      <c r="N749" s="356">
        <v>2</v>
      </c>
      <c r="O749" s="356">
        <v>688</v>
      </c>
      <c r="P749" s="395"/>
      <c r="Q749" s="357">
        <v>344</v>
      </c>
    </row>
    <row r="750" spans="1:17" ht="14.4" customHeight="1" x14ac:dyDescent="0.3">
      <c r="A750" s="352" t="s">
        <v>1540</v>
      </c>
      <c r="B750" s="353" t="s">
        <v>1330</v>
      </c>
      <c r="C750" s="353" t="s">
        <v>1331</v>
      </c>
      <c r="D750" s="353" t="s">
        <v>1410</v>
      </c>
      <c r="E750" s="353" t="s">
        <v>1411</v>
      </c>
      <c r="F750" s="356"/>
      <c r="G750" s="356"/>
      <c r="H750" s="356"/>
      <c r="I750" s="356"/>
      <c r="J750" s="356"/>
      <c r="K750" s="356"/>
      <c r="L750" s="356"/>
      <c r="M750" s="356"/>
      <c r="N750" s="356">
        <v>1</v>
      </c>
      <c r="O750" s="356">
        <v>989</v>
      </c>
      <c r="P750" s="395"/>
      <c r="Q750" s="357">
        <v>989</v>
      </c>
    </row>
    <row r="751" spans="1:17" ht="14.4" customHeight="1" x14ac:dyDescent="0.3">
      <c r="A751" s="352" t="s">
        <v>1540</v>
      </c>
      <c r="B751" s="353" t="s">
        <v>1330</v>
      </c>
      <c r="C751" s="353" t="s">
        <v>1331</v>
      </c>
      <c r="D751" s="353" t="s">
        <v>1416</v>
      </c>
      <c r="E751" s="353" t="s">
        <v>1417</v>
      </c>
      <c r="F751" s="356"/>
      <c r="G751" s="356"/>
      <c r="H751" s="356"/>
      <c r="I751" s="356"/>
      <c r="J751" s="356"/>
      <c r="K751" s="356"/>
      <c r="L751" s="356"/>
      <c r="M751" s="356"/>
      <c r="N751" s="356">
        <v>2</v>
      </c>
      <c r="O751" s="356">
        <v>408</v>
      </c>
      <c r="P751" s="395"/>
      <c r="Q751" s="357">
        <v>204</v>
      </c>
    </row>
    <row r="752" spans="1:17" ht="14.4" customHeight="1" x14ac:dyDescent="0.3">
      <c r="A752" s="352" t="s">
        <v>1540</v>
      </c>
      <c r="B752" s="353" t="s">
        <v>1330</v>
      </c>
      <c r="C752" s="353" t="s">
        <v>1331</v>
      </c>
      <c r="D752" s="353" t="s">
        <v>1418</v>
      </c>
      <c r="E752" s="353" t="s">
        <v>1419</v>
      </c>
      <c r="F752" s="356"/>
      <c r="G752" s="356"/>
      <c r="H752" s="356"/>
      <c r="I752" s="356"/>
      <c r="J752" s="356"/>
      <c r="K752" s="356"/>
      <c r="L752" s="356"/>
      <c r="M752" s="356"/>
      <c r="N752" s="356">
        <v>1</v>
      </c>
      <c r="O752" s="356">
        <v>38</v>
      </c>
      <c r="P752" s="395"/>
      <c r="Q752" s="357">
        <v>38</v>
      </c>
    </row>
    <row r="753" spans="1:17" ht="14.4" customHeight="1" x14ac:dyDescent="0.3">
      <c r="A753" s="352" t="s">
        <v>1540</v>
      </c>
      <c r="B753" s="353" t="s">
        <v>1330</v>
      </c>
      <c r="C753" s="353" t="s">
        <v>1331</v>
      </c>
      <c r="D753" s="353" t="s">
        <v>1420</v>
      </c>
      <c r="E753" s="353" t="s">
        <v>1421</v>
      </c>
      <c r="F753" s="356">
        <v>1</v>
      </c>
      <c r="G753" s="356">
        <v>1177</v>
      </c>
      <c r="H753" s="356">
        <v>1</v>
      </c>
      <c r="I753" s="356">
        <v>1177</v>
      </c>
      <c r="J753" s="356"/>
      <c r="K753" s="356"/>
      <c r="L753" s="356"/>
      <c r="M753" s="356"/>
      <c r="N753" s="356">
        <v>1</v>
      </c>
      <c r="O753" s="356">
        <v>1180</v>
      </c>
      <c r="P753" s="395">
        <v>1.0025488530161428</v>
      </c>
      <c r="Q753" s="357">
        <v>1180</v>
      </c>
    </row>
    <row r="754" spans="1:17" ht="14.4" customHeight="1" x14ac:dyDescent="0.3">
      <c r="A754" s="352" t="s">
        <v>1540</v>
      </c>
      <c r="B754" s="353" t="s">
        <v>1330</v>
      </c>
      <c r="C754" s="353" t="s">
        <v>1331</v>
      </c>
      <c r="D754" s="353" t="s">
        <v>1432</v>
      </c>
      <c r="E754" s="353" t="s">
        <v>1433</v>
      </c>
      <c r="F754" s="356"/>
      <c r="G754" s="356"/>
      <c r="H754" s="356"/>
      <c r="I754" s="356"/>
      <c r="J754" s="356"/>
      <c r="K754" s="356"/>
      <c r="L754" s="356"/>
      <c r="M754" s="356"/>
      <c r="N754" s="356">
        <v>1</v>
      </c>
      <c r="O754" s="356">
        <v>256</v>
      </c>
      <c r="P754" s="395"/>
      <c r="Q754" s="357">
        <v>256</v>
      </c>
    </row>
    <row r="755" spans="1:17" ht="14.4" customHeight="1" x14ac:dyDescent="0.3">
      <c r="A755" s="352" t="s">
        <v>1540</v>
      </c>
      <c r="B755" s="353" t="s">
        <v>1330</v>
      </c>
      <c r="C755" s="353" t="s">
        <v>1331</v>
      </c>
      <c r="D755" s="353" t="s">
        <v>1438</v>
      </c>
      <c r="E755" s="353" t="s">
        <v>1439</v>
      </c>
      <c r="F755" s="356"/>
      <c r="G755" s="356"/>
      <c r="H755" s="356"/>
      <c r="I755" s="356"/>
      <c r="J755" s="356"/>
      <c r="K755" s="356"/>
      <c r="L755" s="356"/>
      <c r="M755" s="356"/>
      <c r="N755" s="356">
        <v>1</v>
      </c>
      <c r="O755" s="356">
        <v>172</v>
      </c>
      <c r="P755" s="395"/>
      <c r="Q755" s="357">
        <v>172</v>
      </c>
    </row>
    <row r="756" spans="1:17" ht="14.4" customHeight="1" x14ac:dyDescent="0.3">
      <c r="A756" s="352" t="s">
        <v>1540</v>
      </c>
      <c r="B756" s="353" t="s">
        <v>1330</v>
      </c>
      <c r="C756" s="353" t="s">
        <v>1331</v>
      </c>
      <c r="D756" s="353" t="s">
        <v>1442</v>
      </c>
      <c r="E756" s="353" t="s">
        <v>1443</v>
      </c>
      <c r="F756" s="356"/>
      <c r="G756" s="356"/>
      <c r="H756" s="356"/>
      <c r="I756" s="356"/>
      <c r="J756" s="356"/>
      <c r="K756" s="356"/>
      <c r="L756" s="356"/>
      <c r="M756" s="356"/>
      <c r="N756" s="356">
        <v>1</v>
      </c>
      <c r="O756" s="356">
        <v>166</v>
      </c>
      <c r="P756" s="395"/>
      <c r="Q756" s="357">
        <v>166</v>
      </c>
    </row>
    <row r="757" spans="1:17" ht="14.4" customHeight="1" x14ac:dyDescent="0.3">
      <c r="A757" s="352" t="s">
        <v>1540</v>
      </c>
      <c r="B757" s="353" t="s">
        <v>1330</v>
      </c>
      <c r="C757" s="353" t="s">
        <v>1331</v>
      </c>
      <c r="D757" s="353" t="s">
        <v>1452</v>
      </c>
      <c r="E757" s="353" t="s">
        <v>1453</v>
      </c>
      <c r="F757" s="356"/>
      <c r="G757" s="356"/>
      <c r="H757" s="356"/>
      <c r="I757" s="356"/>
      <c r="J757" s="356"/>
      <c r="K757" s="356"/>
      <c r="L757" s="356"/>
      <c r="M757" s="356"/>
      <c r="N757" s="356">
        <v>2</v>
      </c>
      <c r="O757" s="356">
        <v>1090</v>
      </c>
      <c r="P757" s="395"/>
      <c r="Q757" s="357">
        <v>545</v>
      </c>
    </row>
    <row r="758" spans="1:17" ht="14.4" customHeight="1" x14ac:dyDescent="0.3">
      <c r="A758" s="352" t="s">
        <v>1541</v>
      </c>
      <c r="B758" s="353" t="s">
        <v>1330</v>
      </c>
      <c r="C758" s="353" t="s">
        <v>1331</v>
      </c>
      <c r="D758" s="353" t="s">
        <v>1346</v>
      </c>
      <c r="E758" s="353" t="s">
        <v>1347</v>
      </c>
      <c r="F758" s="356">
        <v>1</v>
      </c>
      <c r="G758" s="356">
        <v>16</v>
      </c>
      <c r="H758" s="356">
        <v>1</v>
      </c>
      <c r="I758" s="356">
        <v>16</v>
      </c>
      <c r="J758" s="356"/>
      <c r="K758" s="356"/>
      <c r="L758" s="356"/>
      <c r="M758" s="356"/>
      <c r="N758" s="356"/>
      <c r="O758" s="356"/>
      <c r="P758" s="395"/>
      <c r="Q758" s="357"/>
    </row>
    <row r="759" spans="1:17" ht="14.4" customHeight="1" x14ac:dyDescent="0.3">
      <c r="A759" s="352" t="s">
        <v>1541</v>
      </c>
      <c r="B759" s="353" t="s">
        <v>1330</v>
      </c>
      <c r="C759" s="353" t="s">
        <v>1331</v>
      </c>
      <c r="D759" s="353" t="s">
        <v>1352</v>
      </c>
      <c r="E759" s="353" t="s">
        <v>1353</v>
      </c>
      <c r="F759" s="356">
        <v>1</v>
      </c>
      <c r="G759" s="356">
        <v>166</v>
      </c>
      <c r="H759" s="356">
        <v>1</v>
      </c>
      <c r="I759" s="356">
        <v>166</v>
      </c>
      <c r="J759" s="356"/>
      <c r="K759" s="356"/>
      <c r="L759" s="356"/>
      <c r="M759" s="356"/>
      <c r="N759" s="356"/>
      <c r="O759" s="356"/>
      <c r="P759" s="395"/>
      <c r="Q759" s="357"/>
    </row>
    <row r="760" spans="1:17" ht="14.4" customHeight="1" x14ac:dyDescent="0.3">
      <c r="A760" s="352" t="s">
        <v>1541</v>
      </c>
      <c r="B760" s="353" t="s">
        <v>1330</v>
      </c>
      <c r="C760" s="353" t="s">
        <v>1331</v>
      </c>
      <c r="D760" s="353" t="s">
        <v>1356</v>
      </c>
      <c r="E760" s="353" t="s">
        <v>1357</v>
      </c>
      <c r="F760" s="356">
        <v>1</v>
      </c>
      <c r="G760" s="356">
        <v>172</v>
      </c>
      <c r="H760" s="356">
        <v>1</v>
      </c>
      <c r="I760" s="356">
        <v>172</v>
      </c>
      <c r="J760" s="356"/>
      <c r="K760" s="356"/>
      <c r="L760" s="356"/>
      <c r="M760" s="356"/>
      <c r="N760" s="356"/>
      <c r="O760" s="356"/>
      <c r="P760" s="395"/>
      <c r="Q760" s="357"/>
    </row>
    <row r="761" spans="1:17" ht="14.4" customHeight="1" x14ac:dyDescent="0.3">
      <c r="A761" s="352" t="s">
        <v>1541</v>
      </c>
      <c r="B761" s="353" t="s">
        <v>1330</v>
      </c>
      <c r="C761" s="353" t="s">
        <v>1331</v>
      </c>
      <c r="D761" s="353" t="s">
        <v>1362</v>
      </c>
      <c r="E761" s="353" t="s">
        <v>1363</v>
      </c>
      <c r="F761" s="356">
        <v>1</v>
      </c>
      <c r="G761" s="356">
        <v>169</v>
      </c>
      <c r="H761" s="356">
        <v>1</v>
      </c>
      <c r="I761" s="356">
        <v>169</v>
      </c>
      <c r="J761" s="356"/>
      <c r="K761" s="356"/>
      <c r="L761" s="356"/>
      <c r="M761" s="356"/>
      <c r="N761" s="356"/>
      <c r="O761" s="356"/>
      <c r="P761" s="395"/>
      <c r="Q761" s="357"/>
    </row>
    <row r="762" spans="1:17" ht="14.4" customHeight="1" x14ac:dyDescent="0.3">
      <c r="A762" s="352" t="s">
        <v>1541</v>
      </c>
      <c r="B762" s="353" t="s">
        <v>1330</v>
      </c>
      <c r="C762" s="353" t="s">
        <v>1331</v>
      </c>
      <c r="D762" s="353" t="s">
        <v>1392</v>
      </c>
      <c r="E762" s="353" t="s">
        <v>1393</v>
      </c>
      <c r="F762" s="356">
        <v>1</v>
      </c>
      <c r="G762" s="356">
        <v>343</v>
      </c>
      <c r="H762" s="356">
        <v>1</v>
      </c>
      <c r="I762" s="356">
        <v>343</v>
      </c>
      <c r="J762" s="356"/>
      <c r="K762" s="356"/>
      <c r="L762" s="356"/>
      <c r="M762" s="356"/>
      <c r="N762" s="356"/>
      <c r="O762" s="356"/>
      <c r="P762" s="395"/>
      <c r="Q762" s="357"/>
    </row>
    <row r="763" spans="1:17" ht="14.4" customHeight="1" x14ac:dyDescent="0.3">
      <c r="A763" s="352" t="s">
        <v>1541</v>
      </c>
      <c r="B763" s="353" t="s">
        <v>1330</v>
      </c>
      <c r="C763" s="353" t="s">
        <v>1331</v>
      </c>
      <c r="D763" s="353" t="s">
        <v>1404</v>
      </c>
      <c r="E763" s="353" t="s">
        <v>1405</v>
      </c>
      <c r="F763" s="356">
        <v>1</v>
      </c>
      <c r="G763" s="356">
        <v>347</v>
      </c>
      <c r="H763" s="356">
        <v>1</v>
      </c>
      <c r="I763" s="356">
        <v>347</v>
      </c>
      <c r="J763" s="356"/>
      <c r="K763" s="356"/>
      <c r="L763" s="356"/>
      <c r="M763" s="356"/>
      <c r="N763" s="356"/>
      <c r="O763" s="356"/>
      <c r="P763" s="395"/>
      <c r="Q763" s="357"/>
    </row>
    <row r="764" spans="1:17" ht="14.4" customHeight="1" x14ac:dyDescent="0.3">
      <c r="A764" s="352" t="s">
        <v>1541</v>
      </c>
      <c r="B764" s="353" t="s">
        <v>1330</v>
      </c>
      <c r="C764" s="353" t="s">
        <v>1331</v>
      </c>
      <c r="D764" s="353" t="s">
        <v>1406</v>
      </c>
      <c r="E764" s="353" t="s">
        <v>1407</v>
      </c>
      <c r="F764" s="356">
        <v>1</v>
      </c>
      <c r="G764" s="356">
        <v>649</v>
      </c>
      <c r="H764" s="356">
        <v>1</v>
      </c>
      <c r="I764" s="356">
        <v>649</v>
      </c>
      <c r="J764" s="356"/>
      <c r="K764" s="356"/>
      <c r="L764" s="356"/>
      <c r="M764" s="356"/>
      <c r="N764" s="356"/>
      <c r="O764" s="356"/>
      <c r="P764" s="395"/>
      <c r="Q764" s="357"/>
    </row>
    <row r="765" spans="1:17" ht="14.4" customHeight="1" x14ac:dyDescent="0.3">
      <c r="A765" s="352" t="s">
        <v>1541</v>
      </c>
      <c r="B765" s="353" t="s">
        <v>1330</v>
      </c>
      <c r="C765" s="353" t="s">
        <v>1331</v>
      </c>
      <c r="D765" s="353" t="s">
        <v>1408</v>
      </c>
      <c r="E765" s="353" t="s">
        <v>1409</v>
      </c>
      <c r="F765" s="356">
        <v>1</v>
      </c>
      <c r="G765" s="356">
        <v>110</v>
      </c>
      <c r="H765" s="356">
        <v>1</v>
      </c>
      <c r="I765" s="356">
        <v>110</v>
      </c>
      <c r="J765" s="356"/>
      <c r="K765" s="356"/>
      <c r="L765" s="356"/>
      <c r="M765" s="356"/>
      <c r="N765" s="356"/>
      <c r="O765" s="356"/>
      <c r="P765" s="395"/>
      <c r="Q765" s="357"/>
    </row>
    <row r="766" spans="1:17" ht="14.4" customHeight="1" x14ac:dyDescent="0.3">
      <c r="A766" s="352" t="s">
        <v>1541</v>
      </c>
      <c r="B766" s="353" t="s">
        <v>1330</v>
      </c>
      <c r="C766" s="353" t="s">
        <v>1331</v>
      </c>
      <c r="D766" s="353" t="s">
        <v>1414</v>
      </c>
      <c r="E766" s="353" t="s">
        <v>1415</v>
      </c>
      <c r="F766" s="356">
        <v>1</v>
      </c>
      <c r="G766" s="356">
        <v>1394</v>
      </c>
      <c r="H766" s="356">
        <v>1</v>
      </c>
      <c r="I766" s="356">
        <v>1394</v>
      </c>
      <c r="J766" s="356"/>
      <c r="K766" s="356"/>
      <c r="L766" s="356"/>
      <c r="M766" s="356"/>
      <c r="N766" s="356"/>
      <c r="O766" s="356"/>
      <c r="P766" s="395"/>
      <c r="Q766" s="357"/>
    </row>
    <row r="767" spans="1:17" ht="14.4" customHeight="1" x14ac:dyDescent="0.3">
      <c r="A767" s="352" t="s">
        <v>1541</v>
      </c>
      <c r="B767" s="353" t="s">
        <v>1330</v>
      </c>
      <c r="C767" s="353" t="s">
        <v>1331</v>
      </c>
      <c r="D767" s="353" t="s">
        <v>1416</v>
      </c>
      <c r="E767" s="353" t="s">
        <v>1417</v>
      </c>
      <c r="F767" s="356">
        <v>1</v>
      </c>
      <c r="G767" s="356">
        <v>203</v>
      </c>
      <c r="H767" s="356">
        <v>1</v>
      </c>
      <c r="I767" s="356">
        <v>203</v>
      </c>
      <c r="J767" s="356"/>
      <c r="K767" s="356"/>
      <c r="L767" s="356"/>
      <c r="M767" s="356"/>
      <c r="N767" s="356"/>
      <c r="O767" s="356"/>
      <c r="P767" s="395"/>
      <c r="Q767" s="357"/>
    </row>
    <row r="768" spans="1:17" ht="14.4" customHeight="1" x14ac:dyDescent="0.3">
      <c r="A768" s="352" t="s">
        <v>1541</v>
      </c>
      <c r="B768" s="353" t="s">
        <v>1330</v>
      </c>
      <c r="C768" s="353" t="s">
        <v>1331</v>
      </c>
      <c r="D768" s="353" t="s">
        <v>1418</v>
      </c>
      <c r="E768" s="353" t="s">
        <v>1419</v>
      </c>
      <c r="F768" s="356">
        <v>1</v>
      </c>
      <c r="G768" s="356">
        <v>38</v>
      </c>
      <c r="H768" s="356">
        <v>1</v>
      </c>
      <c r="I768" s="356">
        <v>38</v>
      </c>
      <c r="J768" s="356"/>
      <c r="K768" s="356"/>
      <c r="L768" s="356"/>
      <c r="M768" s="356"/>
      <c r="N768" s="356"/>
      <c r="O768" s="356"/>
      <c r="P768" s="395"/>
      <c r="Q768" s="357"/>
    </row>
    <row r="769" spans="1:17" ht="14.4" customHeight="1" x14ac:dyDescent="0.3">
      <c r="A769" s="352" t="s">
        <v>1541</v>
      </c>
      <c r="B769" s="353" t="s">
        <v>1330</v>
      </c>
      <c r="C769" s="353" t="s">
        <v>1331</v>
      </c>
      <c r="D769" s="353" t="s">
        <v>1420</v>
      </c>
      <c r="E769" s="353" t="s">
        <v>1421</v>
      </c>
      <c r="F769" s="356">
        <v>1</v>
      </c>
      <c r="G769" s="356">
        <v>1177</v>
      </c>
      <c r="H769" s="356">
        <v>1</v>
      </c>
      <c r="I769" s="356">
        <v>1177</v>
      </c>
      <c r="J769" s="356"/>
      <c r="K769" s="356"/>
      <c r="L769" s="356"/>
      <c r="M769" s="356"/>
      <c r="N769" s="356"/>
      <c r="O769" s="356"/>
      <c r="P769" s="395"/>
      <c r="Q769" s="357"/>
    </row>
    <row r="770" spans="1:17" ht="14.4" customHeight="1" x14ac:dyDescent="0.3">
      <c r="A770" s="352" t="s">
        <v>1541</v>
      </c>
      <c r="B770" s="353" t="s">
        <v>1330</v>
      </c>
      <c r="C770" s="353" t="s">
        <v>1331</v>
      </c>
      <c r="D770" s="353" t="s">
        <v>1434</v>
      </c>
      <c r="E770" s="353" t="s">
        <v>1435</v>
      </c>
      <c r="F770" s="356">
        <v>1</v>
      </c>
      <c r="G770" s="356">
        <v>309</v>
      </c>
      <c r="H770" s="356">
        <v>1</v>
      </c>
      <c r="I770" s="356">
        <v>309</v>
      </c>
      <c r="J770" s="356"/>
      <c r="K770" s="356"/>
      <c r="L770" s="356"/>
      <c r="M770" s="356"/>
      <c r="N770" s="356"/>
      <c r="O770" s="356"/>
      <c r="P770" s="395"/>
      <c r="Q770" s="357"/>
    </row>
    <row r="771" spans="1:17" ht="14.4" customHeight="1" x14ac:dyDescent="0.3">
      <c r="A771" s="352" t="s">
        <v>1541</v>
      </c>
      <c r="B771" s="353" t="s">
        <v>1330</v>
      </c>
      <c r="C771" s="353" t="s">
        <v>1331</v>
      </c>
      <c r="D771" s="353" t="s">
        <v>1438</v>
      </c>
      <c r="E771" s="353" t="s">
        <v>1439</v>
      </c>
      <c r="F771" s="356">
        <v>1</v>
      </c>
      <c r="G771" s="356">
        <v>172</v>
      </c>
      <c r="H771" s="356">
        <v>1</v>
      </c>
      <c r="I771" s="356">
        <v>172</v>
      </c>
      <c r="J771" s="356"/>
      <c r="K771" s="356"/>
      <c r="L771" s="356"/>
      <c r="M771" s="356"/>
      <c r="N771" s="356"/>
      <c r="O771" s="356"/>
      <c r="P771" s="395"/>
      <c r="Q771" s="357"/>
    </row>
    <row r="772" spans="1:17" ht="14.4" customHeight="1" x14ac:dyDescent="0.3">
      <c r="A772" s="352" t="s">
        <v>1541</v>
      </c>
      <c r="B772" s="353" t="s">
        <v>1330</v>
      </c>
      <c r="C772" s="353" t="s">
        <v>1331</v>
      </c>
      <c r="D772" s="353" t="s">
        <v>1442</v>
      </c>
      <c r="E772" s="353" t="s">
        <v>1443</v>
      </c>
      <c r="F772" s="356">
        <v>1</v>
      </c>
      <c r="G772" s="356">
        <v>166</v>
      </c>
      <c r="H772" s="356">
        <v>1</v>
      </c>
      <c r="I772" s="356">
        <v>166</v>
      </c>
      <c r="J772" s="356"/>
      <c r="K772" s="356"/>
      <c r="L772" s="356"/>
      <c r="M772" s="356"/>
      <c r="N772" s="356"/>
      <c r="O772" s="356"/>
      <c r="P772" s="395"/>
      <c r="Q772" s="357"/>
    </row>
    <row r="773" spans="1:17" ht="14.4" customHeight="1" x14ac:dyDescent="0.3">
      <c r="A773" s="352" t="s">
        <v>1541</v>
      </c>
      <c r="B773" s="353" t="s">
        <v>1330</v>
      </c>
      <c r="C773" s="353" t="s">
        <v>1331</v>
      </c>
      <c r="D773" s="353" t="s">
        <v>1448</v>
      </c>
      <c r="E773" s="353" t="s">
        <v>1449</v>
      </c>
      <c r="F773" s="356">
        <v>1</v>
      </c>
      <c r="G773" s="356">
        <v>188</v>
      </c>
      <c r="H773" s="356">
        <v>1</v>
      </c>
      <c r="I773" s="356">
        <v>188</v>
      </c>
      <c r="J773" s="356"/>
      <c r="K773" s="356"/>
      <c r="L773" s="356"/>
      <c r="M773" s="356"/>
      <c r="N773" s="356"/>
      <c r="O773" s="356"/>
      <c r="P773" s="395"/>
      <c r="Q773" s="357"/>
    </row>
    <row r="774" spans="1:17" ht="14.4" customHeight="1" x14ac:dyDescent="0.3">
      <c r="A774" s="352" t="s">
        <v>1541</v>
      </c>
      <c r="B774" s="353" t="s">
        <v>1330</v>
      </c>
      <c r="C774" s="353" t="s">
        <v>1331</v>
      </c>
      <c r="D774" s="353" t="s">
        <v>1450</v>
      </c>
      <c r="E774" s="353" t="s">
        <v>1451</v>
      </c>
      <c r="F774" s="356">
        <v>1</v>
      </c>
      <c r="G774" s="356">
        <v>649</v>
      </c>
      <c r="H774" s="356">
        <v>1</v>
      </c>
      <c r="I774" s="356">
        <v>649</v>
      </c>
      <c r="J774" s="356"/>
      <c r="K774" s="356"/>
      <c r="L774" s="356"/>
      <c r="M774" s="356"/>
      <c r="N774" s="356"/>
      <c r="O774" s="356"/>
      <c r="P774" s="395"/>
      <c r="Q774" s="357"/>
    </row>
    <row r="775" spans="1:17" ht="14.4" customHeight="1" x14ac:dyDescent="0.3">
      <c r="A775" s="352" t="s">
        <v>1541</v>
      </c>
      <c r="B775" s="353" t="s">
        <v>1330</v>
      </c>
      <c r="C775" s="353" t="s">
        <v>1331</v>
      </c>
      <c r="D775" s="353" t="s">
        <v>1452</v>
      </c>
      <c r="E775" s="353" t="s">
        <v>1453</v>
      </c>
      <c r="F775" s="356">
        <v>1</v>
      </c>
      <c r="G775" s="356">
        <v>544</v>
      </c>
      <c r="H775" s="356">
        <v>1</v>
      </c>
      <c r="I775" s="356">
        <v>544</v>
      </c>
      <c r="J775" s="356"/>
      <c r="K775" s="356"/>
      <c r="L775" s="356"/>
      <c r="M775" s="356"/>
      <c r="N775" s="356"/>
      <c r="O775" s="356"/>
      <c r="P775" s="395"/>
      <c r="Q775" s="357"/>
    </row>
    <row r="776" spans="1:17" ht="14.4" customHeight="1" x14ac:dyDescent="0.3">
      <c r="A776" s="352" t="s">
        <v>1541</v>
      </c>
      <c r="B776" s="353" t="s">
        <v>1330</v>
      </c>
      <c r="C776" s="353" t="s">
        <v>1331</v>
      </c>
      <c r="D776" s="353" t="s">
        <v>1460</v>
      </c>
      <c r="E776" s="353" t="s">
        <v>1461</v>
      </c>
      <c r="F776" s="356">
        <v>1</v>
      </c>
      <c r="G776" s="356">
        <v>649</v>
      </c>
      <c r="H776" s="356">
        <v>1</v>
      </c>
      <c r="I776" s="356">
        <v>649</v>
      </c>
      <c r="J776" s="356"/>
      <c r="K776" s="356"/>
      <c r="L776" s="356"/>
      <c r="M776" s="356"/>
      <c r="N776" s="356"/>
      <c r="O776" s="356"/>
      <c r="P776" s="395"/>
      <c r="Q776" s="357"/>
    </row>
    <row r="777" spans="1:17" ht="14.4" customHeight="1" x14ac:dyDescent="0.3">
      <c r="A777" s="352" t="s">
        <v>1541</v>
      </c>
      <c r="B777" s="353" t="s">
        <v>1330</v>
      </c>
      <c r="C777" s="353" t="s">
        <v>1331</v>
      </c>
      <c r="D777" s="353" t="s">
        <v>1464</v>
      </c>
      <c r="E777" s="353" t="s">
        <v>1465</v>
      </c>
      <c r="F777" s="356">
        <v>1</v>
      </c>
      <c r="G777" s="356">
        <v>649</v>
      </c>
      <c r="H777" s="356">
        <v>1</v>
      </c>
      <c r="I777" s="356">
        <v>649</v>
      </c>
      <c r="J777" s="356"/>
      <c r="K777" s="356"/>
      <c r="L777" s="356"/>
      <c r="M777" s="356"/>
      <c r="N777" s="356"/>
      <c r="O777" s="356"/>
      <c r="P777" s="395"/>
      <c r="Q777" s="357"/>
    </row>
    <row r="778" spans="1:17" ht="14.4" customHeight="1" x14ac:dyDescent="0.3">
      <c r="A778" s="352" t="s">
        <v>1542</v>
      </c>
      <c r="B778" s="353" t="s">
        <v>1330</v>
      </c>
      <c r="C778" s="353" t="s">
        <v>1331</v>
      </c>
      <c r="D778" s="353" t="s">
        <v>1352</v>
      </c>
      <c r="E778" s="353" t="s">
        <v>1353</v>
      </c>
      <c r="F778" s="356">
        <v>1</v>
      </c>
      <c r="G778" s="356">
        <v>166</v>
      </c>
      <c r="H778" s="356">
        <v>1</v>
      </c>
      <c r="I778" s="356">
        <v>166</v>
      </c>
      <c r="J778" s="356">
        <v>1</v>
      </c>
      <c r="K778" s="356">
        <v>166</v>
      </c>
      <c r="L778" s="356">
        <v>1</v>
      </c>
      <c r="M778" s="356">
        <v>166</v>
      </c>
      <c r="N778" s="356"/>
      <c r="O778" s="356"/>
      <c r="P778" s="395"/>
      <c r="Q778" s="357"/>
    </row>
    <row r="779" spans="1:17" ht="14.4" customHeight="1" x14ac:dyDescent="0.3">
      <c r="A779" s="352" t="s">
        <v>1542</v>
      </c>
      <c r="B779" s="353" t="s">
        <v>1330</v>
      </c>
      <c r="C779" s="353" t="s">
        <v>1331</v>
      </c>
      <c r="D779" s="353" t="s">
        <v>1356</v>
      </c>
      <c r="E779" s="353" t="s">
        <v>1357</v>
      </c>
      <c r="F779" s="356">
        <v>1</v>
      </c>
      <c r="G779" s="356">
        <v>172</v>
      </c>
      <c r="H779" s="356">
        <v>1</v>
      </c>
      <c r="I779" s="356">
        <v>172</v>
      </c>
      <c r="J779" s="356">
        <v>1</v>
      </c>
      <c r="K779" s="356">
        <v>172</v>
      </c>
      <c r="L779" s="356">
        <v>1</v>
      </c>
      <c r="M779" s="356">
        <v>172</v>
      </c>
      <c r="N779" s="356"/>
      <c r="O779" s="356"/>
      <c r="P779" s="395"/>
      <c r="Q779" s="357"/>
    </row>
    <row r="780" spans="1:17" ht="14.4" customHeight="1" x14ac:dyDescent="0.3">
      <c r="A780" s="352" t="s">
        <v>1542</v>
      </c>
      <c r="B780" s="353" t="s">
        <v>1330</v>
      </c>
      <c r="C780" s="353" t="s">
        <v>1331</v>
      </c>
      <c r="D780" s="353" t="s">
        <v>1362</v>
      </c>
      <c r="E780" s="353" t="s">
        <v>1363</v>
      </c>
      <c r="F780" s="356">
        <v>1</v>
      </c>
      <c r="G780" s="356">
        <v>169</v>
      </c>
      <c r="H780" s="356">
        <v>1</v>
      </c>
      <c r="I780" s="356">
        <v>169</v>
      </c>
      <c r="J780" s="356">
        <v>1</v>
      </c>
      <c r="K780" s="356">
        <v>169</v>
      </c>
      <c r="L780" s="356">
        <v>1</v>
      </c>
      <c r="M780" s="356">
        <v>169</v>
      </c>
      <c r="N780" s="356"/>
      <c r="O780" s="356"/>
      <c r="P780" s="395"/>
      <c r="Q780" s="357"/>
    </row>
    <row r="781" spans="1:17" ht="14.4" customHeight="1" x14ac:dyDescent="0.3">
      <c r="A781" s="352" t="s">
        <v>1542</v>
      </c>
      <c r="B781" s="353" t="s">
        <v>1330</v>
      </c>
      <c r="C781" s="353" t="s">
        <v>1331</v>
      </c>
      <c r="D781" s="353" t="s">
        <v>1378</v>
      </c>
      <c r="E781" s="353" t="s">
        <v>1379</v>
      </c>
      <c r="F781" s="356">
        <v>1</v>
      </c>
      <c r="G781" s="356">
        <v>823</v>
      </c>
      <c r="H781" s="356">
        <v>1</v>
      </c>
      <c r="I781" s="356">
        <v>823</v>
      </c>
      <c r="J781" s="356"/>
      <c r="K781" s="356"/>
      <c r="L781" s="356"/>
      <c r="M781" s="356"/>
      <c r="N781" s="356"/>
      <c r="O781" s="356"/>
      <c r="P781" s="395"/>
      <c r="Q781" s="357"/>
    </row>
    <row r="782" spans="1:17" ht="14.4" customHeight="1" x14ac:dyDescent="0.3">
      <c r="A782" s="352" t="s">
        <v>1542</v>
      </c>
      <c r="B782" s="353" t="s">
        <v>1330</v>
      </c>
      <c r="C782" s="353" t="s">
        <v>1331</v>
      </c>
      <c r="D782" s="353" t="s">
        <v>1390</v>
      </c>
      <c r="E782" s="353" t="s">
        <v>1391</v>
      </c>
      <c r="F782" s="356"/>
      <c r="G782" s="356"/>
      <c r="H782" s="356"/>
      <c r="I782" s="356"/>
      <c r="J782" s="356">
        <v>1</v>
      </c>
      <c r="K782" s="356">
        <v>472</v>
      </c>
      <c r="L782" s="356"/>
      <c r="M782" s="356">
        <v>472</v>
      </c>
      <c r="N782" s="356"/>
      <c r="O782" s="356"/>
      <c r="P782" s="395"/>
      <c r="Q782" s="357"/>
    </row>
    <row r="783" spans="1:17" ht="14.4" customHeight="1" x14ac:dyDescent="0.3">
      <c r="A783" s="352" t="s">
        <v>1542</v>
      </c>
      <c r="B783" s="353" t="s">
        <v>1330</v>
      </c>
      <c r="C783" s="353" t="s">
        <v>1331</v>
      </c>
      <c r="D783" s="353" t="s">
        <v>1392</v>
      </c>
      <c r="E783" s="353" t="s">
        <v>1393</v>
      </c>
      <c r="F783" s="356"/>
      <c r="G783" s="356"/>
      <c r="H783" s="356"/>
      <c r="I783" s="356"/>
      <c r="J783" s="356">
        <v>1</v>
      </c>
      <c r="K783" s="356">
        <v>343</v>
      </c>
      <c r="L783" s="356"/>
      <c r="M783" s="356">
        <v>343</v>
      </c>
      <c r="N783" s="356"/>
      <c r="O783" s="356"/>
      <c r="P783" s="395"/>
      <c r="Q783" s="357"/>
    </row>
    <row r="784" spans="1:17" ht="14.4" customHeight="1" x14ac:dyDescent="0.3">
      <c r="A784" s="352" t="s">
        <v>1542</v>
      </c>
      <c r="B784" s="353" t="s">
        <v>1330</v>
      </c>
      <c r="C784" s="353" t="s">
        <v>1331</v>
      </c>
      <c r="D784" s="353" t="s">
        <v>1404</v>
      </c>
      <c r="E784" s="353" t="s">
        <v>1405</v>
      </c>
      <c r="F784" s="356"/>
      <c r="G784" s="356"/>
      <c r="H784" s="356"/>
      <c r="I784" s="356"/>
      <c r="J784" s="356">
        <v>1</v>
      </c>
      <c r="K784" s="356">
        <v>347</v>
      </c>
      <c r="L784" s="356"/>
      <c r="M784" s="356">
        <v>347</v>
      </c>
      <c r="N784" s="356"/>
      <c r="O784" s="356"/>
      <c r="P784" s="395"/>
      <c r="Q784" s="357"/>
    </row>
    <row r="785" spans="1:17" ht="14.4" customHeight="1" x14ac:dyDescent="0.3">
      <c r="A785" s="352" t="s">
        <v>1542</v>
      </c>
      <c r="B785" s="353" t="s">
        <v>1330</v>
      </c>
      <c r="C785" s="353" t="s">
        <v>1331</v>
      </c>
      <c r="D785" s="353" t="s">
        <v>1408</v>
      </c>
      <c r="E785" s="353" t="s">
        <v>1409</v>
      </c>
      <c r="F785" s="356"/>
      <c r="G785" s="356"/>
      <c r="H785" s="356"/>
      <c r="I785" s="356"/>
      <c r="J785" s="356">
        <v>1</v>
      </c>
      <c r="K785" s="356">
        <v>110</v>
      </c>
      <c r="L785" s="356"/>
      <c r="M785" s="356">
        <v>110</v>
      </c>
      <c r="N785" s="356"/>
      <c r="O785" s="356"/>
      <c r="P785" s="395"/>
      <c r="Q785" s="357"/>
    </row>
    <row r="786" spans="1:17" ht="14.4" customHeight="1" x14ac:dyDescent="0.3">
      <c r="A786" s="352" t="s">
        <v>1542</v>
      </c>
      <c r="B786" s="353" t="s">
        <v>1330</v>
      </c>
      <c r="C786" s="353" t="s">
        <v>1331</v>
      </c>
      <c r="D786" s="353" t="s">
        <v>1422</v>
      </c>
      <c r="E786" s="353" t="s">
        <v>1423</v>
      </c>
      <c r="F786" s="356"/>
      <c r="G786" s="356"/>
      <c r="H786" s="356"/>
      <c r="I786" s="356"/>
      <c r="J786" s="356">
        <v>1</v>
      </c>
      <c r="K786" s="356">
        <v>807</v>
      </c>
      <c r="L786" s="356"/>
      <c r="M786" s="356">
        <v>807</v>
      </c>
      <c r="N786" s="356"/>
      <c r="O786" s="356"/>
      <c r="P786" s="395"/>
      <c r="Q786" s="357"/>
    </row>
    <row r="787" spans="1:17" ht="14.4" customHeight="1" x14ac:dyDescent="0.3">
      <c r="A787" s="352" t="s">
        <v>1542</v>
      </c>
      <c r="B787" s="353" t="s">
        <v>1330</v>
      </c>
      <c r="C787" s="353" t="s">
        <v>1331</v>
      </c>
      <c r="D787" s="353" t="s">
        <v>1436</v>
      </c>
      <c r="E787" s="353" t="s">
        <v>1437</v>
      </c>
      <c r="F787" s="356"/>
      <c r="G787" s="356"/>
      <c r="H787" s="356"/>
      <c r="I787" s="356"/>
      <c r="J787" s="356">
        <v>1</v>
      </c>
      <c r="K787" s="356">
        <v>807</v>
      </c>
      <c r="L787" s="356"/>
      <c r="M787" s="356">
        <v>807</v>
      </c>
      <c r="N787" s="356"/>
      <c r="O787" s="356"/>
      <c r="P787" s="395"/>
      <c r="Q787" s="357"/>
    </row>
    <row r="788" spans="1:17" ht="14.4" customHeight="1" x14ac:dyDescent="0.3">
      <c r="A788" s="352" t="s">
        <v>1542</v>
      </c>
      <c r="B788" s="353" t="s">
        <v>1330</v>
      </c>
      <c r="C788" s="353" t="s">
        <v>1331</v>
      </c>
      <c r="D788" s="353" t="s">
        <v>1438</v>
      </c>
      <c r="E788" s="353" t="s">
        <v>1439</v>
      </c>
      <c r="F788" s="356"/>
      <c r="G788" s="356"/>
      <c r="H788" s="356"/>
      <c r="I788" s="356"/>
      <c r="J788" s="356">
        <v>1</v>
      </c>
      <c r="K788" s="356">
        <v>172</v>
      </c>
      <c r="L788" s="356"/>
      <c r="M788" s="356">
        <v>172</v>
      </c>
      <c r="N788" s="356"/>
      <c r="O788" s="356"/>
      <c r="P788" s="395"/>
      <c r="Q788" s="357"/>
    </row>
    <row r="789" spans="1:17" ht="14.4" customHeight="1" x14ac:dyDescent="0.3">
      <c r="A789" s="352" t="s">
        <v>1542</v>
      </c>
      <c r="B789" s="353" t="s">
        <v>1330</v>
      </c>
      <c r="C789" s="353" t="s">
        <v>1331</v>
      </c>
      <c r="D789" s="353" t="s">
        <v>1442</v>
      </c>
      <c r="E789" s="353" t="s">
        <v>1443</v>
      </c>
      <c r="F789" s="356"/>
      <c r="G789" s="356"/>
      <c r="H789" s="356"/>
      <c r="I789" s="356"/>
      <c r="J789" s="356">
        <v>1</v>
      </c>
      <c r="K789" s="356">
        <v>166</v>
      </c>
      <c r="L789" s="356"/>
      <c r="M789" s="356">
        <v>166</v>
      </c>
      <c r="N789" s="356"/>
      <c r="O789" s="356"/>
      <c r="P789" s="395"/>
      <c r="Q789" s="357"/>
    </row>
    <row r="790" spans="1:17" ht="14.4" customHeight="1" x14ac:dyDescent="0.3">
      <c r="A790" s="352" t="s">
        <v>1542</v>
      </c>
      <c r="B790" s="353" t="s">
        <v>1330</v>
      </c>
      <c r="C790" s="353" t="s">
        <v>1331</v>
      </c>
      <c r="D790" s="353" t="s">
        <v>1444</v>
      </c>
      <c r="E790" s="353" t="s">
        <v>1445</v>
      </c>
      <c r="F790" s="356"/>
      <c r="G790" s="356"/>
      <c r="H790" s="356"/>
      <c r="I790" s="356"/>
      <c r="J790" s="356">
        <v>1</v>
      </c>
      <c r="K790" s="356">
        <v>807</v>
      </c>
      <c r="L790" s="356"/>
      <c r="M790" s="356">
        <v>807</v>
      </c>
      <c r="N790" s="356"/>
      <c r="O790" s="356"/>
      <c r="P790" s="395"/>
      <c r="Q790" s="357"/>
    </row>
    <row r="791" spans="1:17" ht="14.4" customHeight="1" x14ac:dyDescent="0.3">
      <c r="A791" s="352" t="s">
        <v>1542</v>
      </c>
      <c r="B791" s="353" t="s">
        <v>1330</v>
      </c>
      <c r="C791" s="353" t="s">
        <v>1331</v>
      </c>
      <c r="D791" s="353" t="s">
        <v>1452</v>
      </c>
      <c r="E791" s="353" t="s">
        <v>1453</v>
      </c>
      <c r="F791" s="356"/>
      <c r="G791" s="356"/>
      <c r="H791" s="356"/>
      <c r="I791" s="356"/>
      <c r="J791" s="356">
        <v>1</v>
      </c>
      <c r="K791" s="356">
        <v>544</v>
      </c>
      <c r="L791" s="356"/>
      <c r="M791" s="356">
        <v>544</v>
      </c>
      <c r="N791" s="356"/>
      <c r="O791" s="356"/>
      <c r="P791" s="395"/>
      <c r="Q791" s="357"/>
    </row>
    <row r="792" spans="1:17" ht="14.4" customHeight="1" x14ac:dyDescent="0.3">
      <c r="A792" s="352" t="s">
        <v>1542</v>
      </c>
      <c r="B792" s="353" t="s">
        <v>1330</v>
      </c>
      <c r="C792" s="353" t="s">
        <v>1331</v>
      </c>
      <c r="D792" s="353" t="s">
        <v>1466</v>
      </c>
      <c r="E792" s="353" t="s">
        <v>1467</v>
      </c>
      <c r="F792" s="356"/>
      <c r="G792" s="356"/>
      <c r="H792" s="356"/>
      <c r="I792" s="356"/>
      <c r="J792" s="356">
        <v>1</v>
      </c>
      <c r="K792" s="356">
        <v>807</v>
      </c>
      <c r="L792" s="356"/>
      <c r="M792" s="356">
        <v>807</v>
      </c>
      <c r="N792" s="356"/>
      <c r="O792" s="356"/>
      <c r="P792" s="395"/>
      <c r="Q792" s="357"/>
    </row>
    <row r="793" spans="1:17" ht="14.4" customHeight="1" x14ac:dyDescent="0.3">
      <c r="A793" s="352" t="s">
        <v>1543</v>
      </c>
      <c r="B793" s="353" t="s">
        <v>1330</v>
      </c>
      <c r="C793" s="353" t="s">
        <v>1331</v>
      </c>
      <c r="D793" s="353" t="s">
        <v>1344</v>
      </c>
      <c r="E793" s="353" t="s">
        <v>1345</v>
      </c>
      <c r="F793" s="356"/>
      <c r="G793" s="356"/>
      <c r="H793" s="356"/>
      <c r="I793" s="356"/>
      <c r="J793" s="356">
        <v>1</v>
      </c>
      <c r="K793" s="356">
        <v>216</v>
      </c>
      <c r="L793" s="356"/>
      <c r="M793" s="356">
        <v>216</v>
      </c>
      <c r="N793" s="356"/>
      <c r="O793" s="356"/>
      <c r="P793" s="395"/>
      <c r="Q793" s="357"/>
    </row>
    <row r="794" spans="1:17" ht="14.4" customHeight="1" x14ac:dyDescent="0.3">
      <c r="A794" s="352" t="s">
        <v>1543</v>
      </c>
      <c r="B794" s="353" t="s">
        <v>1330</v>
      </c>
      <c r="C794" s="353" t="s">
        <v>1331</v>
      </c>
      <c r="D794" s="353" t="s">
        <v>1346</v>
      </c>
      <c r="E794" s="353" t="s">
        <v>1347</v>
      </c>
      <c r="F794" s="356"/>
      <c r="G794" s="356"/>
      <c r="H794" s="356"/>
      <c r="I794" s="356"/>
      <c r="J794" s="356">
        <v>1</v>
      </c>
      <c r="K794" s="356">
        <v>16</v>
      </c>
      <c r="L794" s="356"/>
      <c r="M794" s="356">
        <v>16</v>
      </c>
      <c r="N794" s="356">
        <v>2</v>
      </c>
      <c r="O794" s="356">
        <v>32</v>
      </c>
      <c r="P794" s="395"/>
      <c r="Q794" s="357">
        <v>16</v>
      </c>
    </row>
    <row r="795" spans="1:17" ht="14.4" customHeight="1" x14ac:dyDescent="0.3">
      <c r="A795" s="352" t="s">
        <v>1543</v>
      </c>
      <c r="B795" s="353" t="s">
        <v>1330</v>
      </c>
      <c r="C795" s="353" t="s">
        <v>1331</v>
      </c>
      <c r="D795" s="353" t="s">
        <v>1348</v>
      </c>
      <c r="E795" s="353" t="s">
        <v>1349</v>
      </c>
      <c r="F795" s="356"/>
      <c r="G795" s="356"/>
      <c r="H795" s="356"/>
      <c r="I795" s="356"/>
      <c r="J795" s="356">
        <v>5</v>
      </c>
      <c r="K795" s="356">
        <v>1735</v>
      </c>
      <c r="L795" s="356"/>
      <c r="M795" s="356">
        <v>347</v>
      </c>
      <c r="N795" s="356"/>
      <c r="O795" s="356"/>
      <c r="P795" s="395"/>
      <c r="Q795" s="357"/>
    </row>
    <row r="796" spans="1:17" ht="14.4" customHeight="1" x14ac:dyDescent="0.3">
      <c r="A796" s="352" t="s">
        <v>1543</v>
      </c>
      <c r="B796" s="353" t="s">
        <v>1330</v>
      </c>
      <c r="C796" s="353" t="s">
        <v>1331</v>
      </c>
      <c r="D796" s="353" t="s">
        <v>1352</v>
      </c>
      <c r="E796" s="353" t="s">
        <v>1353</v>
      </c>
      <c r="F796" s="356"/>
      <c r="G796" s="356"/>
      <c r="H796" s="356"/>
      <c r="I796" s="356"/>
      <c r="J796" s="356">
        <v>1</v>
      </c>
      <c r="K796" s="356">
        <v>166</v>
      </c>
      <c r="L796" s="356"/>
      <c r="M796" s="356">
        <v>166</v>
      </c>
      <c r="N796" s="356"/>
      <c r="O796" s="356"/>
      <c r="P796" s="395"/>
      <c r="Q796" s="357"/>
    </row>
    <row r="797" spans="1:17" ht="14.4" customHeight="1" x14ac:dyDescent="0.3">
      <c r="A797" s="352" t="s">
        <v>1543</v>
      </c>
      <c r="B797" s="353" t="s">
        <v>1330</v>
      </c>
      <c r="C797" s="353" t="s">
        <v>1331</v>
      </c>
      <c r="D797" s="353" t="s">
        <v>1356</v>
      </c>
      <c r="E797" s="353" t="s">
        <v>1357</v>
      </c>
      <c r="F797" s="356"/>
      <c r="G797" s="356"/>
      <c r="H797" s="356"/>
      <c r="I797" s="356"/>
      <c r="J797" s="356">
        <v>1</v>
      </c>
      <c r="K797" s="356">
        <v>172</v>
      </c>
      <c r="L797" s="356"/>
      <c r="M797" s="356">
        <v>172</v>
      </c>
      <c r="N797" s="356"/>
      <c r="O797" s="356"/>
      <c r="P797" s="395"/>
      <c r="Q797" s="357"/>
    </row>
    <row r="798" spans="1:17" ht="14.4" customHeight="1" x14ac:dyDescent="0.3">
      <c r="A798" s="352" t="s">
        <v>1543</v>
      </c>
      <c r="B798" s="353" t="s">
        <v>1330</v>
      </c>
      <c r="C798" s="353" t="s">
        <v>1331</v>
      </c>
      <c r="D798" s="353" t="s">
        <v>1360</v>
      </c>
      <c r="E798" s="353" t="s">
        <v>1361</v>
      </c>
      <c r="F798" s="356"/>
      <c r="G798" s="356"/>
      <c r="H798" s="356"/>
      <c r="I798" s="356"/>
      <c r="J798" s="356">
        <v>1</v>
      </c>
      <c r="K798" s="356">
        <v>349</v>
      </c>
      <c r="L798" s="356"/>
      <c r="M798" s="356">
        <v>349</v>
      </c>
      <c r="N798" s="356"/>
      <c r="O798" s="356"/>
      <c r="P798" s="395"/>
      <c r="Q798" s="357"/>
    </row>
    <row r="799" spans="1:17" ht="14.4" customHeight="1" x14ac:dyDescent="0.3">
      <c r="A799" s="352" t="s">
        <v>1543</v>
      </c>
      <c r="B799" s="353" t="s">
        <v>1330</v>
      </c>
      <c r="C799" s="353" t="s">
        <v>1331</v>
      </c>
      <c r="D799" s="353" t="s">
        <v>1362</v>
      </c>
      <c r="E799" s="353" t="s">
        <v>1363</v>
      </c>
      <c r="F799" s="356"/>
      <c r="G799" s="356"/>
      <c r="H799" s="356"/>
      <c r="I799" s="356"/>
      <c r="J799" s="356">
        <v>1</v>
      </c>
      <c r="K799" s="356">
        <v>169</v>
      </c>
      <c r="L799" s="356"/>
      <c r="M799" s="356">
        <v>169</v>
      </c>
      <c r="N799" s="356"/>
      <c r="O799" s="356"/>
      <c r="P799" s="395"/>
      <c r="Q799" s="357"/>
    </row>
    <row r="800" spans="1:17" ht="14.4" customHeight="1" x14ac:dyDescent="0.3">
      <c r="A800" s="352" t="s">
        <v>1543</v>
      </c>
      <c r="B800" s="353" t="s">
        <v>1330</v>
      </c>
      <c r="C800" s="353" t="s">
        <v>1331</v>
      </c>
      <c r="D800" s="353" t="s">
        <v>1392</v>
      </c>
      <c r="E800" s="353" t="s">
        <v>1393</v>
      </c>
      <c r="F800" s="356"/>
      <c r="G800" s="356"/>
      <c r="H800" s="356"/>
      <c r="I800" s="356"/>
      <c r="J800" s="356">
        <v>2</v>
      </c>
      <c r="K800" s="356">
        <v>686</v>
      </c>
      <c r="L800" s="356"/>
      <c r="M800" s="356">
        <v>343</v>
      </c>
      <c r="N800" s="356">
        <v>1</v>
      </c>
      <c r="O800" s="356">
        <v>344</v>
      </c>
      <c r="P800" s="395"/>
      <c r="Q800" s="357">
        <v>344</v>
      </c>
    </row>
    <row r="801" spans="1:17" ht="14.4" customHeight="1" x14ac:dyDescent="0.3">
      <c r="A801" s="352" t="s">
        <v>1543</v>
      </c>
      <c r="B801" s="353" t="s">
        <v>1330</v>
      </c>
      <c r="C801" s="353" t="s">
        <v>1331</v>
      </c>
      <c r="D801" s="353" t="s">
        <v>1402</v>
      </c>
      <c r="E801" s="353" t="s">
        <v>1403</v>
      </c>
      <c r="F801" s="356"/>
      <c r="G801" s="356"/>
      <c r="H801" s="356"/>
      <c r="I801" s="356"/>
      <c r="J801" s="356">
        <v>1</v>
      </c>
      <c r="K801" s="356">
        <v>508</v>
      </c>
      <c r="L801" s="356"/>
      <c r="M801" s="356">
        <v>508</v>
      </c>
      <c r="N801" s="356">
        <v>1</v>
      </c>
      <c r="O801" s="356">
        <v>509</v>
      </c>
      <c r="P801" s="395"/>
      <c r="Q801" s="357">
        <v>509</v>
      </c>
    </row>
    <row r="802" spans="1:17" ht="14.4" customHeight="1" x14ac:dyDescent="0.3">
      <c r="A802" s="352" t="s">
        <v>1543</v>
      </c>
      <c r="B802" s="353" t="s">
        <v>1330</v>
      </c>
      <c r="C802" s="353" t="s">
        <v>1331</v>
      </c>
      <c r="D802" s="353" t="s">
        <v>1404</v>
      </c>
      <c r="E802" s="353" t="s">
        <v>1405</v>
      </c>
      <c r="F802" s="356"/>
      <c r="G802" s="356"/>
      <c r="H802" s="356"/>
      <c r="I802" s="356"/>
      <c r="J802" s="356">
        <v>1</v>
      </c>
      <c r="K802" s="356">
        <v>347</v>
      </c>
      <c r="L802" s="356"/>
      <c r="M802" s="356">
        <v>347</v>
      </c>
      <c r="N802" s="356">
        <v>1</v>
      </c>
      <c r="O802" s="356">
        <v>347</v>
      </c>
      <c r="P802" s="395"/>
      <c r="Q802" s="357">
        <v>347</v>
      </c>
    </row>
    <row r="803" spans="1:17" ht="14.4" customHeight="1" x14ac:dyDescent="0.3">
      <c r="A803" s="352" t="s">
        <v>1543</v>
      </c>
      <c r="B803" s="353" t="s">
        <v>1330</v>
      </c>
      <c r="C803" s="353" t="s">
        <v>1331</v>
      </c>
      <c r="D803" s="353" t="s">
        <v>1408</v>
      </c>
      <c r="E803" s="353" t="s">
        <v>1409</v>
      </c>
      <c r="F803" s="356">
        <v>1</v>
      </c>
      <c r="G803" s="356">
        <v>110</v>
      </c>
      <c r="H803" s="356">
        <v>1</v>
      </c>
      <c r="I803" s="356">
        <v>110</v>
      </c>
      <c r="J803" s="356">
        <v>1</v>
      </c>
      <c r="K803" s="356">
        <v>110</v>
      </c>
      <c r="L803" s="356">
        <v>1</v>
      </c>
      <c r="M803" s="356">
        <v>110</v>
      </c>
      <c r="N803" s="356"/>
      <c r="O803" s="356"/>
      <c r="P803" s="395"/>
      <c r="Q803" s="357"/>
    </row>
    <row r="804" spans="1:17" ht="14.4" customHeight="1" x14ac:dyDescent="0.3">
      <c r="A804" s="352" t="s">
        <v>1543</v>
      </c>
      <c r="B804" s="353" t="s">
        <v>1330</v>
      </c>
      <c r="C804" s="353" t="s">
        <v>1331</v>
      </c>
      <c r="D804" s="353" t="s">
        <v>1416</v>
      </c>
      <c r="E804" s="353" t="s">
        <v>1417</v>
      </c>
      <c r="F804" s="356"/>
      <c r="G804" s="356"/>
      <c r="H804" s="356"/>
      <c r="I804" s="356"/>
      <c r="J804" s="356">
        <v>1</v>
      </c>
      <c r="K804" s="356">
        <v>203</v>
      </c>
      <c r="L804" s="356"/>
      <c r="M804" s="356">
        <v>203</v>
      </c>
      <c r="N804" s="356">
        <v>1</v>
      </c>
      <c r="O804" s="356">
        <v>204</v>
      </c>
      <c r="P804" s="395"/>
      <c r="Q804" s="357">
        <v>204</v>
      </c>
    </row>
    <row r="805" spans="1:17" ht="14.4" customHeight="1" x14ac:dyDescent="0.3">
      <c r="A805" s="352" t="s">
        <v>1543</v>
      </c>
      <c r="B805" s="353" t="s">
        <v>1330</v>
      </c>
      <c r="C805" s="353" t="s">
        <v>1331</v>
      </c>
      <c r="D805" s="353" t="s">
        <v>1418</v>
      </c>
      <c r="E805" s="353" t="s">
        <v>1419</v>
      </c>
      <c r="F805" s="356"/>
      <c r="G805" s="356"/>
      <c r="H805" s="356"/>
      <c r="I805" s="356"/>
      <c r="J805" s="356">
        <v>1</v>
      </c>
      <c r="K805" s="356">
        <v>38</v>
      </c>
      <c r="L805" s="356"/>
      <c r="M805" s="356">
        <v>38</v>
      </c>
      <c r="N805" s="356"/>
      <c r="O805" s="356"/>
      <c r="P805" s="395"/>
      <c r="Q805" s="357"/>
    </row>
    <row r="806" spans="1:17" ht="14.4" customHeight="1" x14ac:dyDescent="0.3">
      <c r="A806" s="352" t="s">
        <v>1543</v>
      </c>
      <c r="B806" s="353" t="s">
        <v>1330</v>
      </c>
      <c r="C806" s="353" t="s">
        <v>1331</v>
      </c>
      <c r="D806" s="353" t="s">
        <v>1428</v>
      </c>
      <c r="E806" s="353" t="s">
        <v>1429</v>
      </c>
      <c r="F806" s="356"/>
      <c r="G806" s="356"/>
      <c r="H806" s="356"/>
      <c r="I806" s="356"/>
      <c r="J806" s="356">
        <v>1</v>
      </c>
      <c r="K806" s="356">
        <v>649</v>
      </c>
      <c r="L806" s="356"/>
      <c r="M806" s="356">
        <v>649</v>
      </c>
      <c r="N806" s="356"/>
      <c r="O806" s="356"/>
      <c r="P806" s="395"/>
      <c r="Q806" s="357"/>
    </row>
    <row r="807" spans="1:17" ht="14.4" customHeight="1" x14ac:dyDescent="0.3">
      <c r="A807" s="352" t="s">
        <v>1543</v>
      </c>
      <c r="B807" s="353" t="s">
        <v>1330</v>
      </c>
      <c r="C807" s="353" t="s">
        <v>1331</v>
      </c>
      <c r="D807" s="353" t="s">
        <v>1438</v>
      </c>
      <c r="E807" s="353" t="s">
        <v>1439</v>
      </c>
      <c r="F807" s="356"/>
      <c r="G807" s="356"/>
      <c r="H807" s="356"/>
      <c r="I807" s="356"/>
      <c r="J807" s="356">
        <v>1</v>
      </c>
      <c r="K807" s="356">
        <v>172</v>
      </c>
      <c r="L807" s="356"/>
      <c r="M807" s="356">
        <v>172</v>
      </c>
      <c r="N807" s="356">
        <v>1</v>
      </c>
      <c r="O807" s="356">
        <v>172</v>
      </c>
      <c r="P807" s="395"/>
      <c r="Q807" s="357">
        <v>172</v>
      </c>
    </row>
    <row r="808" spans="1:17" ht="14.4" customHeight="1" x14ac:dyDescent="0.3">
      <c r="A808" s="352" t="s">
        <v>1543</v>
      </c>
      <c r="B808" s="353" t="s">
        <v>1330</v>
      </c>
      <c r="C808" s="353" t="s">
        <v>1331</v>
      </c>
      <c r="D808" s="353" t="s">
        <v>1442</v>
      </c>
      <c r="E808" s="353" t="s">
        <v>1443</v>
      </c>
      <c r="F808" s="356"/>
      <c r="G808" s="356"/>
      <c r="H808" s="356"/>
      <c r="I808" s="356"/>
      <c r="J808" s="356">
        <v>1</v>
      </c>
      <c r="K808" s="356">
        <v>166</v>
      </c>
      <c r="L808" s="356"/>
      <c r="M808" s="356">
        <v>166</v>
      </c>
      <c r="N808" s="356">
        <v>1</v>
      </c>
      <c r="O808" s="356">
        <v>166</v>
      </c>
      <c r="P808" s="395"/>
      <c r="Q808" s="357">
        <v>166</v>
      </c>
    </row>
    <row r="809" spans="1:17" ht="14.4" customHeight="1" x14ac:dyDescent="0.3">
      <c r="A809" s="352" t="s">
        <v>1543</v>
      </c>
      <c r="B809" s="353" t="s">
        <v>1330</v>
      </c>
      <c r="C809" s="353" t="s">
        <v>1331</v>
      </c>
      <c r="D809" s="353" t="s">
        <v>1454</v>
      </c>
      <c r="E809" s="353" t="s">
        <v>1455</v>
      </c>
      <c r="F809" s="356"/>
      <c r="G809" s="356"/>
      <c r="H809" s="356"/>
      <c r="I809" s="356"/>
      <c r="J809" s="356">
        <v>1</v>
      </c>
      <c r="K809" s="356">
        <v>286</v>
      </c>
      <c r="L809" s="356"/>
      <c r="M809" s="356">
        <v>286</v>
      </c>
      <c r="N809" s="356">
        <v>1</v>
      </c>
      <c r="O809" s="356">
        <v>287</v>
      </c>
      <c r="P809" s="395"/>
      <c r="Q809" s="357">
        <v>287</v>
      </c>
    </row>
    <row r="810" spans="1:17" ht="14.4" customHeight="1" x14ac:dyDescent="0.3">
      <c r="A810" s="352" t="s">
        <v>1543</v>
      </c>
      <c r="B810" s="353" t="s">
        <v>1330</v>
      </c>
      <c r="C810" s="353" t="s">
        <v>1331</v>
      </c>
      <c r="D810" s="353" t="s">
        <v>1456</v>
      </c>
      <c r="E810" s="353" t="s">
        <v>1457</v>
      </c>
      <c r="F810" s="356"/>
      <c r="G810" s="356"/>
      <c r="H810" s="356"/>
      <c r="I810" s="356"/>
      <c r="J810" s="356">
        <v>1</v>
      </c>
      <c r="K810" s="356">
        <v>418</v>
      </c>
      <c r="L810" s="356"/>
      <c r="M810" s="356">
        <v>418</v>
      </c>
      <c r="N810" s="356">
        <v>1</v>
      </c>
      <c r="O810" s="356">
        <v>419</v>
      </c>
      <c r="P810" s="395"/>
      <c r="Q810" s="357">
        <v>419</v>
      </c>
    </row>
    <row r="811" spans="1:17" ht="14.4" customHeight="1" x14ac:dyDescent="0.3">
      <c r="A811" s="352" t="s">
        <v>1544</v>
      </c>
      <c r="B811" s="353" t="s">
        <v>1330</v>
      </c>
      <c r="C811" s="353" t="s">
        <v>1331</v>
      </c>
      <c r="D811" s="353" t="s">
        <v>1378</v>
      </c>
      <c r="E811" s="353" t="s">
        <v>1379</v>
      </c>
      <c r="F811" s="356"/>
      <c r="G811" s="356"/>
      <c r="H811" s="356"/>
      <c r="I811" s="356"/>
      <c r="J811" s="356">
        <v>2</v>
      </c>
      <c r="K811" s="356">
        <v>1650</v>
      </c>
      <c r="L811" s="356"/>
      <c r="M811" s="356">
        <v>825</v>
      </c>
      <c r="N811" s="356"/>
      <c r="O811" s="356"/>
      <c r="P811" s="395"/>
      <c r="Q811" s="357"/>
    </row>
    <row r="812" spans="1:17" ht="14.4" customHeight="1" x14ac:dyDescent="0.3">
      <c r="A812" s="352" t="s">
        <v>1544</v>
      </c>
      <c r="B812" s="353" t="s">
        <v>1330</v>
      </c>
      <c r="C812" s="353" t="s">
        <v>1331</v>
      </c>
      <c r="D812" s="353" t="s">
        <v>1386</v>
      </c>
      <c r="E812" s="353" t="s">
        <v>1387</v>
      </c>
      <c r="F812" s="356"/>
      <c r="G812" s="356"/>
      <c r="H812" s="356"/>
      <c r="I812" s="356"/>
      <c r="J812" s="356">
        <v>1</v>
      </c>
      <c r="K812" s="356">
        <v>1015</v>
      </c>
      <c r="L812" s="356"/>
      <c r="M812" s="356">
        <v>1015</v>
      </c>
      <c r="N812" s="356"/>
      <c r="O812" s="356"/>
      <c r="P812" s="395"/>
      <c r="Q812" s="357"/>
    </row>
    <row r="813" spans="1:17" ht="14.4" customHeight="1" x14ac:dyDescent="0.3">
      <c r="A813" s="352" t="s">
        <v>1545</v>
      </c>
      <c r="B813" s="353" t="s">
        <v>1330</v>
      </c>
      <c r="C813" s="353" t="s">
        <v>1331</v>
      </c>
      <c r="D813" s="353" t="s">
        <v>1336</v>
      </c>
      <c r="E813" s="353" t="s">
        <v>1337</v>
      </c>
      <c r="F813" s="356"/>
      <c r="G813" s="356"/>
      <c r="H813" s="356"/>
      <c r="I813" s="356"/>
      <c r="J813" s="356"/>
      <c r="K813" s="356"/>
      <c r="L813" s="356"/>
      <c r="M813" s="356"/>
      <c r="N813" s="356">
        <v>4</v>
      </c>
      <c r="O813" s="356">
        <v>1988</v>
      </c>
      <c r="P813" s="395"/>
      <c r="Q813" s="357">
        <v>497</v>
      </c>
    </row>
    <row r="814" spans="1:17" ht="14.4" customHeight="1" x14ac:dyDescent="0.3">
      <c r="A814" s="352" t="s">
        <v>1545</v>
      </c>
      <c r="B814" s="353" t="s">
        <v>1330</v>
      </c>
      <c r="C814" s="353" t="s">
        <v>1331</v>
      </c>
      <c r="D814" s="353" t="s">
        <v>1348</v>
      </c>
      <c r="E814" s="353" t="s">
        <v>1349</v>
      </c>
      <c r="F814" s="356"/>
      <c r="G814" s="356"/>
      <c r="H814" s="356"/>
      <c r="I814" s="356"/>
      <c r="J814" s="356"/>
      <c r="K814" s="356"/>
      <c r="L814" s="356"/>
      <c r="M814" s="356"/>
      <c r="N814" s="356">
        <v>4</v>
      </c>
      <c r="O814" s="356">
        <v>1392</v>
      </c>
      <c r="P814" s="395"/>
      <c r="Q814" s="357">
        <v>348</v>
      </c>
    </row>
    <row r="815" spans="1:17" ht="14.4" customHeight="1" x14ac:dyDescent="0.3">
      <c r="A815" s="352" t="s">
        <v>1545</v>
      </c>
      <c r="B815" s="353" t="s">
        <v>1330</v>
      </c>
      <c r="C815" s="353" t="s">
        <v>1331</v>
      </c>
      <c r="D815" s="353" t="s">
        <v>1352</v>
      </c>
      <c r="E815" s="353" t="s">
        <v>1353</v>
      </c>
      <c r="F815" s="356">
        <v>1</v>
      </c>
      <c r="G815" s="356">
        <v>166</v>
      </c>
      <c r="H815" s="356">
        <v>1</v>
      </c>
      <c r="I815" s="356">
        <v>166</v>
      </c>
      <c r="J815" s="356"/>
      <c r="K815" s="356"/>
      <c r="L815" s="356"/>
      <c r="M815" s="356"/>
      <c r="N815" s="356"/>
      <c r="O815" s="356"/>
      <c r="P815" s="395"/>
      <c r="Q815" s="357"/>
    </row>
    <row r="816" spans="1:17" ht="14.4" customHeight="1" x14ac:dyDescent="0.3">
      <c r="A816" s="352" t="s">
        <v>1545</v>
      </c>
      <c r="B816" s="353" t="s">
        <v>1330</v>
      </c>
      <c r="C816" s="353" t="s">
        <v>1331</v>
      </c>
      <c r="D816" s="353" t="s">
        <v>1356</v>
      </c>
      <c r="E816" s="353" t="s">
        <v>1357</v>
      </c>
      <c r="F816" s="356">
        <v>1</v>
      </c>
      <c r="G816" s="356">
        <v>172</v>
      </c>
      <c r="H816" s="356">
        <v>1</v>
      </c>
      <c r="I816" s="356">
        <v>172</v>
      </c>
      <c r="J816" s="356"/>
      <c r="K816" s="356"/>
      <c r="L816" s="356"/>
      <c r="M816" s="356"/>
      <c r="N816" s="356"/>
      <c r="O816" s="356"/>
      <c r="P816" s="395"/>
      <c r="Q816" s="357"/>
    </row>
    <row r="817" spans="1:17" ht="14.4" customHeight="1" x14ac:dyDescent="0.3">
      <c r="A817" s="352" t="s">
        <v>1545</v>
      </c>
      <c r="B817" s="353" t="s">
        <v>1330</v>
      </c>
      <c r="C817" s="353" t="s">
        <v>1331</v>
      </c>
      <c r="D817" s="353" t="s">
        <v>1358</v>
      </c>
      <c r="E817" s="353" t="s">
        <v>1359</v>
      </c>
      <c r="F817" s="356">
        <v>2</v>
      </c>
      <c r="G817" s="356">
        <v>294</v>
      </c>
      <c r="H817" s="356">
        <v>1</v>
      </c>
      <c r="I817" s="356">
        <v>147</v>
      </c>
      <c r="J817" s="356"/>
      <c r="K817" s="356"/>
      <c r="L817" s="356"/>
      <c r="M817" s="356"/>
      <c r="N817" s="356"/>
      <c r="O817" s="356"/>
      <c r="P817" s="395"/>
      <c r="Q817" s="357"/>
    </row>
    <row r="818" spans="1:17" ht="14.4" customHeight="1" x14ac:dyDescent="0.3">
      <c r="A818" s="352" t="s">
        <v>1545</v>
      </c>
      <c r="B818" s="353" t="s">
        <v>1330</v>
      </c>
      <c r="C818" s="353" t="s">
        <v>1331</v>
      </c>
      <c r="D818" s="353" t="s">
        <v>1360</v>
      </c>
      <c r="E818" s="353" t="s">
        <v>1361</v>
      </c>
      <c r="F818" s="356"/>
      <c r="G818" s="356"/>
      <c r="H818" s="356"/>
      <c r="I818" s="356"/>
      <c r="J818" s="356"/>
      <c r="K818" s="356"/>
      <c r="L818" s="356"/>
      <c r="M818" s="356"/>
      <c r="N818" s="356">
        <v>2</v>
      </c>
      <c r="O818" s="356">
        <v>698</v>
      </c>
      <c r="P818" s="395"/>
      <c r="Q818" s="357">
        <v>349</v>
      </c>
    </row>
    <row r="819" spans="1:17" ht="14.4" customHeight="1" x14ac:dyDescent="0.3">
      <c r="A819" s="352" t="s">
        <v>1545</v>
      </c>
      <c r="B819" s="353" t="s">
        <v>1330</v>
      </c>
      <c r="C819" s="353" t="s">
        <v>1331</v>
      </c>
      <c r="D819" s="353" t="s">
        <v>1362</v>
      </c>
      <c r="E819" s="353" t="s">
        <v>1363</v>
      </c>
      <c r="F819" s="356">
        <v>1</v>
      </c>
      <c r="G819" s="356">
        <v>169</v>
      </c>
      <c r="H819" s="356">
        <v>1</v>
      </c>
      <c r="I819" s="356">
        <v>169</v>
      </c>
      <c r="J819" s="356"/>
      <c r="K819" s="356"/>
      <c r="L819" s="356"/>
      <c r="M819" s="356"/>
      <c r="N819" s="356"/>
      <c r="O819" s="356"/>
      <c r="P819" s="395"/>
      <c r="Q819" s="357"/>
    </row>
    <row r="820" spans="1:17" ht="14.4" customHeight="1" x14ac:dyDescent="0.3">
      <c r="A820" s="352" t="s">
        <v>1545</v>
      </c>
      <c r="B820" s="353" t="s">
        <v>1330</v>
      </c>
      <c r="C820" s="353" t="s">
        <v>1331</v>
      </c>
      <c r="D820" s="353" t="s">
        <v>1368</v>
      </c>
      <c r="E820" s="353" t="s">
        <v>1369</v>
      </c>
      <c r="F820" s="356">
        <v>1</v>
      </c>
      <c r="G820" s="356">
        <v>4987</v>
      </c>
      <c r="H820" s="356">
        <v>1</v>
      </c>
      <c r="I820" s="356">
        <v>4987</v>
      </c>
      <c r="J820" s="356"/>
      <c r="K820" s="356"/>
      <c r="L820" s="356"/>
      <c r="M820" s="356"/>
      <c r="N820" s="356"/>
      <c r="O820" s="356"/>
      <c r="P820" s="395"/>
      <c r="Q820" s="357"/>
    </row>
    <row r="821" spans="1:17" ht="14.4" customHeight="1" x14ac:dyDescent="0.3">
      <c r="A821" s="352" t="s">
        <v>1545</v>
      </c>
      <c r="B821" s="353" t="s">
        <v>1330</v>
      </c>
      <c r="C821" s="353" t="s">
        <v>1331</v>
      </c>
      <c r="D821" s="353" t="s">
        <v>1384</v>
      </c>
      <c r="E821" s="353" t="s">
        <v>1385</v>
      </c>
      <c r="F821" s="356">
        <v>2</v>
      </c>
      <c r="G821" s="356">
        <v>1346</v>
      </c>
      <c r="H821" s="356">
        <v>1</v>
      </c>
      <c r="I821" s="356">
        <v>673</v>
      </c>
      <c r="J821" s="356"/>
      <c r="K821" s="356"/>
      <c r="L821" s="356"/>
      <c r="M821" s="356"/>
      <c r="N821" s="356"/>
      <c r="O821" s="356"/>
      <c r="P821" s="395"/>
      <c r="Q821" s="357"/>
    </row>
    <row r="822" spans="1:17" ht="14.4" customHeight="1" x14ac:dyDescent="0.3">
      <c r="A822" s="352" t="s">
        <v>1545</v>
      </c>
      <c r="B822" s="353" t="s">
        <v>1330</v>
      </c>
      <c r="C822" s="353" t="s">
        <v>1331</v>
      </c>
      <c r="D822" s="353" t="s">
        <v>1390</v>
      </c>
      <c r="E822" s="353" t="s">
        <v>1391</v>
      </c>
      <c r="F822" s="356">
        <v>3</v>
      </c>
      <c r="G822" s="356">
        <v>1416</v>
      </c>
      <c r="H822" s="356">
        <v>1</v>
      </c>
      <c r="I822" s="356">
        <v>472</v>
      </c>
      <c r="J822" s="356"/>
      <c r="K822" s="356"/>
      <c r="L822" s="356"/>
      <c r="M822" s="356"/>
      <c r="N822" s="356">
        <v>1</v>
      </c>
      <c r="O822" s="356">
        <v>473</v>
      </c>
      <c r="P822" s="395">
        <v>0.33403954802259889</v>
      </c>
      <c r="Q822" s="357">
        <v>473</v>
      </c>
    </row>
    <row r="823" spans="1:17" ht="14.4" customHeight="1" x14ac:dyDescent="0.3">
      <c r="A823" s="352" t="s">
        <v>1545</v>
      </c>
      <c r="B823" s="353" t="s">
        <v>1330</v>
      </c>
      <c r="C823" s="353" t="s">
        <v>1331</v>
      </c>
      <c r="D823" s="353" t="s">
        <v>1392</v>
      </c>
      <c r="E823" s="353" t="s">
        <v>1393</v>
      </c>
      <c r="F823" s="356">
        <v>7</v>
      </c>
      <c r="G823" s="356">
        <v>2401</v>
      </c>
      <c r="H823" s="356">
        <v>1</v>
      </c>
      <c r="I823" s="356">
        <v>343</v>
      </c>
      <c r="J823" s="356">
        <v>1</v>
      </c>
      <c r="K823" s="356">
        <v>343</v>
      </c>
      <c r="L823" s="356">
        <v>0.14285714285714285</v>
      </c>
      <c r="M823" s="356">
        <v>343</v>
      </c>
      <c r="N823" s="356">
        <v>1</v>
      </c>
      <c r="O823" s="356">
        <v>344</v>
      </c>
      <c r="P823" s="395">
        <v>0.14327363598500625</v>
      </c>
      <c r="Q823" s="357">
        <v>344</v>
      </c>
    </row>
    <row r="824" spans="1:17" ht="14.4" customHeight="1" x14ac:dyDescent="0.3">
      <c r="A824" s="352" t="s">
        <v>1545</v>
      </c>
      <c r="B824" s="353" t="s">
        <v>1330</v>
      </c>
      <c r="C824" s="353" t="s">
        <v>1331</v>
      </c>
      <c r="D824" s="353" t="s">
        <v>1400</v>
      </c>
      <c r="E824" s="353" t="s">
        <v>1401</v>
      </c>
      <c r="F824" s="356">
        <v>2</v>
      </c>
      <c r="G824" s="356">
        <v>1346</v>
      </c>
      <c r="H824" s="356">
        <v>1</v>
      </c>
      <c r="I824" s="356">
        <v>673</v>
      </c>
      <c r="J824" s="356"/>
      <c r="K824" s="356"/>
      <c r="L824" s="356"/>
      <c r="M824" s="356"/>
      <c r="N824" s="356"/>
      <c r="O824" s="356"/>
      <c r="P824" s="395"/>
      <c r="Q824" s="357"/>
    </row>
    <row r="825" spans="1:17" ht="14.4" customHeight="1" x14ac:dyDescent="0.3">
      <c r="A825" s="352" t="s">
        <v>1545</v>
      </c>
      <c r="B825" s="353" t="s">
        <v>1330</v>
      </c>
      <c r="C825" s="353" t="s">
        <v>1331</v>
      </c>
      <c r="D825" s="353" t="s">
        <v>1402</v>
      </c>
      <c r="E825" s="353" t="s">
        <v>1403</v>
      </c>
      <c r="F825" s="356">
        <v>1</v>
      </c>
      <c r="G825" s="356">
        <v>508</v>
      </c>
      <c r="H825" s="356">
        <v>1</v>
      </c>
      <c r="I825" s="356">
        <v>508</v>
      </c>
      <c r="J825" s="356">
        <v>2</v>
      </c>
      <c r="K825" s="356">
        <v>1016</v>
      </c>
      <c r="L825" s="356">
        <v>2</v>
      </c>
      <c r="M825" s="356">
        <v>508</v>
      </c>
      <c r="N825" s="356">
        <v>1</v>
      </c>
      <c r="O825" s="356">
        <v>509</v>
      </c>
      <c r="P825" s="395">
        <v>1.0019685039370079</v>
      </c>
      <c r="Q825" s="357">
        <v>509</v>
      </c>
    </row>
    <row r="826" spans="1:17" ht="14.4" customHeight="1" x14ac:dyDescent="0.3">
      <c r="A826" s="352" t="s">
        <v>1545</v>
      </c>
      <c r="B826" s="353" t="s">
        <v>1330</v>
      </c>
      <c r="C826" s="353" t="s">
        <v>1331</v>
      </c>
      <c r="D826" s="353" t="s">
        <v>1404</v>
      </c>
      <c r="E826" s="353" t="s">
        <v>1405</v>
      </c>
      <c r="F826" s="356">
        <v>1</v>
      </c>
      <c r="G826" s="356">
        <v>347</v>
      </c>
      <c r="H826" s="356">
        <v>1</v>
      </c>
      <c r="I826" s="356">
        <v>347</v>
      </c>
      <c r="J826" s="356"/>
      <c r="K826" s="356"/>
      <c r="L826" s="356"/>
      <c r="M826" s="356"/>
      <c r="N826" s="356"/>
      <c r="O826" s="356"/>
      <c r="P826" s="395"/>
      <c r="Q826" s="357"/>
    </row>
    <row r="827" spans="1:17" ht="14.4" customHeight="1" x14ac:dyDescent="0.3">
      <c r="A827" s="352" t="s">
        <v>1545</v>
      </c>
      <c r="B827" s="353" t="s">
        <v>1330</v>
      </c>
      <c r="C827" s="353" t="s">
        <v>1331</v>
      </c>
      <c r="D827" s="353" t="s">
        <v>1406</v>
      </c>
      <c r="E827" s="353" t="s">
        <v>1407</v>
      </c>
      <c r="F827" s="356">
        <v>1</v>
      </c>
      <c r="G827" s="356">
        <v>649</v>
      </c>
      <c r="H827" s="356">
        <v>1</v>
      </c>
      <c r="I827" s="356">
        <v>649</v>
      </c>
      <c r="J827" s="356"/>
      <c r="K827" s="356"/>
      <c r="L827" s="356"/>
      <c r="M827" s="356"/>
      <c r="N827" s="356"/>
      <c r="O827" s="356"/>
      <c r="P827" s="395"/>
      <c r="Q827" s="357"/>
    </row>
    <row r="828" spans="1:17" ht="14.4" customHeight="1" x14ac:dyDescent="0.3">
      <c r="A828" s="352" t="s">
        <v>1545</v>
      </c>
      <c r="B828" s="353" t="s">
        <v>1330</v>
      </c>
      <c r="C828" s="353" t="s">
        <v>1331</v>
      </c>
      <c r="D828" s="353" t="s">
        <v>1408</v>
      </c>
      <c r="E828" s="353" t="s">
        <v>1409</v>
      </c>
      <c r="F828" s="356">
        <v>2</v>
      </c>
      <c r="G828" s="356">
        <v>220</v>
      </c>
      <c r="H828" s="356">
        <v>1</v>
      </c>
      <c r="I828" s="356">
        <v>110</v>
      </c>
      <c r="J828" s="356"/>
      <c r="K828" s="356"/>
      <c r="L828" s="356"/>
      <c r="M828" s="356"/>
      <c r="N828" s="356">
        <v>2</v>
      </c>
      <c r="O828" s="356">
        <v>220</v>
      </c>
      <c r="P828" s="395">
        <v>1</v>
      </c>
      <c r="Q828" s="357">
        <v>110</v>
      </c>
    </row>
    <row r="829" spans="1:17" ht="14.4" customHeight="1" x14ac:dyDescent="0.3">
      <c r="A829" s="352" t="s">
        <v>1545</v>
      </c>
      <c r="B829" s="353" t="s">
        <v>1330</v>
      </c>
      <c r="C829" s="353" t="s">
        <v>1331</v>
      </c>
      <c r="D829" s="353" t="s">
        <v>1414</v>
      </c>
      <c r="E829" s="353" t="s">
        <v>1415</v>
      </c>
      <c r="F829" s="356">
        <v>1</v>
      </c>
      <c r="G829" s="356">
        <v>1394</v>
      </c>
      <c r="H829" s="356">
        <v>1</v>
      </c>
      <c r="I829" s="356">
        <v>1394</v>
      </c>
      <c r="J829" s="356"/>
      <c r="K829" s="356"/>
      <c r="L829" s="356"/>
      <c r="M829" s="356"/>
      <c r="N829" s="356"/>
      <c r="O829" s="356"/>
      <c r="P829" s="395"/>
      <c r="Q829" s="357"/>
    </row>
    <row r="830" spans="1:17" ht="14.4" customHeight="1" x14ac:dyDescent="0.3">
      <c r="A830" s="352" t="s">
        <v>1545</v>
      </c>
      <c r="B830" s="353" t="s">
        <v>1330</v>
      </c>
      <c r="C830" s="353" t="s">
        <v>1331</v>
      </c>
      <c r="D830" s="353" t="s">
        <v>1416</v>
      </c>
      <c r="E830" s="353" t="s">
        <v>1417</v>
      </c>
      <c r="F830" s="356">
        <v>5</v>
      </c>
      <c r="G830" s="356">
        <v>1015</v>
      </c>
      <c r="H830" s="356">
        <v>1</v>
      </c>
      <c r="I830" s="356">
        <v>203</v>
      </c>
      <c r="J830" s="356"/>
      <c r="K830" s="356"/>
      <c r="L830" s="356"/>
      <c r="M830" s="356"/>
      <c r="N830" s="356"/>
      <c r="O830" s="356"/>
      <c r="P830" s="395"/>
      <c r="Q830" s="357"/>
    </row>
    <row r="831" spans="1:17" ht="14.4" customHeight="1" x14ac:dyDescent="0.3">
      <c r="A831" s="352" t="s">
        <v>1545</v>
      </c>
      <c r="B831" s="353" t="s">
        <v>1330</v>
      </c>
      <c r="C831" s="353" t="s">
        <v>1331</v>
      </c>
      <c r="D831" s="353" t="s">
        <v>1418</v>
      </c>
      <c r="E831" s="353" t="s">
        <v>1419</v>
      </c>
      <c r="F831" s="356">
        <v>3</v>
      </c>
      <c r="G831" s="356">
        <v>114</v>
      </c>
      <c r="H831" s="356">
        <v>1</v>
      </c>
      <c r="I831" s="356">
        <v>38</v>
      </c>
      <c r="J831" s="356">
        <v>1</v>
      </c>
      <c r="K831" s="356">
        <v>38</v>
      </c>
      <c r="L831" s="356">
        <v>0.33333333333333331</v>
      </c>
      <c r="M831" s="356">
        <v>38</v>
      </c>
      <c r="N831" s="356">
        <v>1</v>
      </c>
      <c r="O831" s="356">
        <v>38</v>
      </c>
      <c r="P831" s="395">
        <v>0.33333333333333331</v>
      </c>
      <c r="Q831" s="357">
        <v>38</v>
      </c>
    </row>
    <row r="832" spans="1:17" ht="14.4" customHeight="1" x14ac:dyDescent="0.3">
      <c r="A832" s="352" t="s">
        <v>1545</v>
      </c>
      <c r="B832" s="353" t="s">
        <v>1330</v>
      </c>
      <c r="C832" s="353" t="s">
        <v>1331</v>
      </c>
      <c r="D832" s="353" t="s">
        <v>1420</v>
      </c>
      <c r="E832" s="353" t="s">
        <v>1421</v>
      </c>
      <c r="F832" s="356">
        <v>2</v>
      </c>
      <c r="G832" s="356">
        <v>2354</v>
      </c>
      <c r="H832" s="356">
        <v>1</v>
      </c>
      <c r="I832" s="356">
        <v>1177</v>
      </c>
      <c r="J832" s="356">
        <v>1</v>
      </c>
      <c r="K832" s="356">
        <v>1178</v>
      </c>
      <c r="L832" s="356">
        <v>0.5004248088360238</v>
      </c>
      <c r="M832" s="356">
        <v>1178</v>
      </c>
      <c r="N832" s="356">
        <v>2</v>
      </c>
      <c r="O832" s="356">
        <v>2360</v>
      </c>
      <c r="P832" s="395">
        <v>1.0025488530161428</v>
      </c>
      <c r="Q832" s="357">
        <v>1180</v>
      </c>
    </row>
    <row r="833" spans="1:17" ht="14.4" customHeight="1" x14ac:dyDescent="0.3">
      <c r="A833" s="352" t="s">
        <v>1545</v>
      </c>
      <c r="B833" s="353" t="s">
        <v>1330</v>
      </c>
      <c r="C833" s="353" t="s">
        <v>1331</v>
      </c>
      <c r="D833" s="353" t="s">
        <v>1424</v>
      </c>
      <c r="E833" s="353" t="s">
        <v>1425</v>
      </c>
      <c r="F833" s="356">
        <v>1</v>
      </c>
      <c r="G833" s="356">
        <v>571</v>
      </c>
      <c r="H833" s="356">
        <v>1</v>
      </c>
      <c r="I833" s="356">
        <v>571</v>
      </c>
      <c r="J833" s="356"/>
      <c r="K833" s="356"/>
      <c r="L833" s="356"/>
      <c r="M833" s="356"/>
      <c r="N833" s="356"/>
      <c r="O833" s="356"/>
      <c r="P833" s="395"/>
      <c r="Q833" s="357"/>
    </row>
    <row r="834" spans="1:17" ht="14.4" customHeight="1" x14ac:dyDescent="0.3">
      <c r="A834" s="352" t="s">
        <v>1545</v>
      </c>
      <c r="B834" s="353" t="s">
        <v>1330</v>
      </c>
      <c r="C834" s="353" t="s">
        <v>1331</v>
      </c>
      <c r="D834" s="353" t="s">
        <v>1426</v>
      </c>
      <c r="E834" s="353" t="s">
        <v>1427</v>
      </c>
      <c r="F834" s="356">
        <v>4</v>
      </c>
      <c r="G834" s="356">
        <v>1592</v>
      </c>
      <c r="H834" s="356">
        <v>1</v>
      </c>
      <c r="I834" s="356">
        <v>398</v>
      </c>
      <c r="J834" s="356"/>
      <c r="K834" s="356"/>
      <c r="L834" s="356"/>
      <c r="M834" s="356"/>
      <c r="N834" s="356"/>
      <c r="O834" s="356"/>
      <c r="P834" s="395"/>
      <c r="Q834" s="357"/>
    </row>
    <row r="835" spans="1:17" ht="14.4" customHeight="1" x14ac:dyDescent="0.3">
      <c r="A835" s="352" t="s">
        <v>1545</v>
      </c>
      <c r="B835" s="353" t="s">
        <v>1330</v>
      </c>
      <c r="C835" s="353" t="s">
        <v>1331</v>
      </c>
      <c r="D835" s="353" t="s">
        <v>1434</v>
      </c>
      <c r="E835" s="353" t="s">
        <v>1435</v>
      </c>
      <c r="F835" s="356">
        <v>1</v>
      </c>
      <c r="G835" s="356">
        <v>309</v>
      </c>
      <c r="H835" s="356">
        <v>1</v>
      </c>
      <c r="I835" s="356">
        <v>309</v>
      </c>
      <c r="J835" s="356"/>
      <c r="K835" s="356"/>
      <c r="L835" s="356"/>
      <c r="M835" s="356"/>
      <c r="N835" s="356"/>
      <c r="O835" s="356"/>
      <c r="P835" s="395"/>
      <c r="Q835" s="357"/>
    </row>
    <row r="836" spans="1:17" ht="14.4" customHeight="1" x14ac:dyDescent="0.3">
      <c r="A836" s="352" t="s">
        <v>1545</v>
      </c>
      <c r="B836" s="353" t="s">
        <v>1330</v>
      </c>
      <c r="C836" s="353" t="s">
        <v>1331</v>
      </c>
      <c r="D836" s="353" t="s">
        <v>1438</v>
      </c>
      <c r="E836" s="353" t="s">
        <v>1439</v>
      </c>
      <c r="F836" s="356">
        <v>2</v>
      </c>
      <c r="G836" s="356">
        <v>344</v>
      </c>
      <c r="H836" s="356">
        <v>1</v>
      </c>
      <c r="I836" s="356">
        <v>172</v>
      </c>
      <c r="J836" s="356">
        <v>1</v>
      </c>
      <c r="K836" s="356">
        <v>172</v>
      </c>
      <c r="L836" s="356">
        <v>0.5</v>
      </c>
      <c r="M836" s="356">
        <v>172</v>
      </c>
      <c r="N836" s="356">
        <v>1</v>
      </c>
      <c r="O836" s="356">
        <v>172</v>
      </c>
      <c r="P836" s="395">
        <v>0.5</v>
      </c>
      <c r="Q836" s="357">
        <v>172</v>
      </c>
    </row>
    <row r="837" spans="1:17" ht="14.4" customHeight="1" x14ac:dyDescent="0.3">
      <c r="A837" s="352" t="s">
        <v>1545</v>
      </c>
      <c r="B837" s="353" t="s">
        <v>1330</v>
      </c>
      <c r="C837" s="353" t="s">
        <v>1331</v>
      </c>
      <c r="D837" s="353" t="s">
        <v>1442</v>
      </c>
      <c r="E837" s="353" t="s">
        <v>1443</v>
      </c>
      <c r="F837" s="356">
        <v>2</v>
      </c>
      <c r="G837" s="356">
        <v>332</v>
      </c>
      <c r="H837" s="356">
        <v>1</v>
      </c>
      <c r="I837" s="356">
        <v>166</v>
      </c>
      <c r="J837" s="356">
        <v>1</v>
      </c>
      <c r="K837" s="356">
        <v>166</v>
      </c>
      <c r="L837" s="356">
        <v>0.5</v>
      </c>
      <c r="M837" s="356">
        <v>166</v>
      </c>
      <c r="N837" s="356">
        <v>1</v>
      </c>
      <c r="O837" s="356">
        <v>166</v>
      </c>
      <c r="P837" s="395">
        <v>0.5</v>
      </c>
      <c r="Q837" s="357">
        <v>166</v>
      </c>
    </row>
    <row r="838" spans="1:17" ht="14.4" customHeight="1" x14ac:dyDescent="0.3">
      <c r="A838" s="352" t="s">
        <v>1545</v>
      </c>
      <c r="B838" s="353" t="s">
        <v>1330</v>
      </c>
      <c r="C838" s="353" t="s">
        <v>1331</v>
      </c>
      <c r="D838" s="353" t="s">
        <v>1450</v>
      </c>
      <c r="E838" s="353" t="s">
        <v>1451</v>
      </c>
      <c r="F838" s="356">
        <v>1</v>
      </c>
      <c r="G838" s="356">
        <v>649</v>
      </c>
      <c r="H838" s="356">
        <v>1</v>
      </c>
      <c r="I838" s="356">
        <v>649</v>
      </c>
      <c r="J838" s="356"/>
      <c r="K838" s="356"/>
      <c r="L838" s="356"/>
      <c r="M838" s="356"/>
      <c r="N838" s="356"/>
      <c r="O838" s="356"/>
      <c r="P838" s="395"/>
      <c r="Q838" s="357"/>
    </row>
    <row r="839" spans="1:17" ht="14.4" customHeight="1" x14ac:dyDescent="0.3">
      <c r="A839" s="352" t="s">
        <v>1545</v>
      </c>
      <c r="B839" s="353" t="s">
        <v>1330</v>
      </c>
      <c r="C839" s="353" t="s">
        <v>1331</v>
      </c>
      <c r="D839" s="353" t="s">
        <v>1452</v>
      </c>
      <c r="E839" s="353" t="s">
        <v>1453</v>
      </c>
      <c r="F839" s="356">
        <v>5</v>
      </c>
      <c r="G839" s="356">
        <v>2720</v>
      </c>
      <c r="H839" s="356">
        <v>1</v>
      </c>
      <c r="I839" s="356">
        <v>544</v>
      </c>
      <c r="J839" s="356">
        <v>1</v>
      </c>
      <c r="K839" s="356">
        <v>544</v>
      </c>
      <c r="L839" s="356">
        <v>0.2</v>
      </c>
      <c r="M839" s="356">
        <v>544</v>
      </c>
      <c r="N839" s="356">
        <v>1</v>
      </c>
      <c r="O839" s="356">
        <v>545</v>
      </c>
      <c r="P839" s="395">
        <v>0.20036764705882354</v>
      </c>
      <c r="Q839" s="357">
        <v>545</v>
      </c>
    </row>
    <row r="840" spans="1:17" ht="14.4" customHeight="1" x14ac:dyDescent="0.3">
      <c r="A840" s="352" t="s">
        <v>1545</v>
      </c>
      <c r="B840" s="353" t="s">
        <v>1330</v>
      </c>
      <c r="C840" s="353" t="s">
        <v>1331</v>
      </c>
      <c r="D840" s="353" t="s">
        <v>1454</v>
      </c>
      <c r="E840" s="353" t="s">
        <v>1455</v>
      </c>
      <c r="F840" s="356">
        <v>1</v>
      </c>
      <c r="G840" s="356">
        <v>286</v>
      </c>
      <c r="H840" s="356">
        <v>1</v>
      </c>
      <c r="I840" s="356">
        <v>286</v>
      </c>
      <c r="J840" s="356">
        <v>2</v>
      </c>
      <c r="K840" s="356">
        <v>572</v>
      </c>
      <c r="L840" s="356">
        <v>2</v>
      </c>
      <c r="M840" s="356">
        <v>286</v>
      </c>
      <c r="N840" s="356">
        <v>1</v>
      </c>
      <c r="O840" s="356">
        <v>287</v>
      </c>
      <c r="P840" s="395">
        <v>1.0034965034965035</v>
      </c>
      <c r="Q840" s="357">
        <v>287</v>
      </c>
    </row>
    <row r="841" spans="1:17" ht="14.4" customHeight="1" x14ac:dyDescent="0.3">
      <c r="A841" s="352" t="s">
        <v>1545</v>
      </c>
      <c r="B841" s="353" t="s">
        <v>1330</v>
      </c>
      <c r="C841" s="353" t="s">
        <v>1331</v>
      </c>
      <c r="D841" s="353" t="s">
        <v>1456</v>
      </c>
      <c r="E841" s="353" t="s">
        <v>1457</v>
      </c>
      <c r="F841" s="356">
        <v>1</v>
      </c>
      <c r="G841" s="356">
        <v>418</v>
      </c>
      <c r="H841" s="356">
        <v>1</v>
      </c>
      <c r="I841" s="356">
        <v>418</v>
      </c>
      <c r="J841" s="356">
        <v>2</v>
      </c>
      <c r="K841" s="356">
        <v>836</v>
      </c>
      <c r="L841" s="356">
        <v>2</v>
      </c>
      <c r="M841" s="356">
        <v>418</v>
      </c>
      <c r="N841" s="356">
        <v>1</v>
      </c>
      <c r="O841" s="356">
        <v>419</v>
      </c>
      <c r="P841" s="395">
        <v>1.0023923444976077</v>
      </c>
      <c r="Q841" s="357">
        <v>419</v>
      </c>
    </row>
    <row r="842" spans="1:17" ht="14.4" customHeight="1" x14ac:dyDescent="0.3">
      <c r="A842" s="352" t="s">
        <v>1545</v>
      </c>
      <c r="B842" s="353" t="s">
        <v>1330</v>
      </c>
      <c r="C842" s="353" t="s">
        <v>1331</v>
      </c>
      <c r="D842" s="353" t="s">
        <v>1460</v>
      </c>
      <c r="E842" s="353" t="s">
        <v>1461</v>
      </c>
      <c r="F842" s="356">
        <v>1</v>
      </c>
      <c r="G842" s="356">
        <v>649</v>
      </c>
      <c r="H842" s="356">
        <v>1</v>
      </c>
      <c r="I842" s="356">
        <v>649</v>
      </c>
      <c r="J842" s="356"/>
      <c r="K842" s="356"/>
      <c r="L842" s="356"/>
      <c r="M842" s="356"/>
      <c r="N842" s="356"/>
      <c r="O842" s="356"/>
      <c r="P842" s="395"/>
      <c r="Q842" s="357"/>
    </row>
    <row r="843" spans="1:17" ht="14.4" customHeight="1" x14ac:dyDescent="0.3">
      <c r="A843" s="352" t="s">
        <v>1545</v>
      </c>
      <c r="B843" s="353" t="s">
        <v>1330</v>
      </c>
      <c r="C843" s="353" t="s">
        <v>1331</v>
      </c>
      <c r="D843" s="353" t="s">
        <v>1464</v>
      </c>
      <c r="E843" s="353" t="s">
        <v>1465</v>
      </c>
      <c r="F843" s="356">
        <v>1</v>
      </c>
      <c r="G843" s="356">
        <v>649</v>
      </c>
      <c r="H843" s="356">
        <v>1</v>
      </c>
      <c r="I843" s="356">
        <v>649</v>
      </c>
      <c r="J843" s="356"/>
      <c r="K843" s="356"/>
      <c r="L843" s="356"/>
      <c r="M843" s="356"/>
      <c r="N843" s="356"/>
      <c r="O843" s="356"/>
      <c r="P843" s="395"/>
      <c r="Q843" s="357"/>
    </row>
    <row r="844" spans="1:17" ht="14.4" customHeight="1" x14ac:dyDescent="0.3">
      <c r="A844" s="352" t="s">
        <v>1546</v>
      </c>
      <c r="B844" s="353" t="s">
        <v>1330</v>
      </c>
      <c r="C844" s="353" t="s">
        <v>1331</v>
      </c>
      <c r="D844" s="353" t="s">
        <v>1344</v>
      </c>
      <c r="E844" s="353" t="s">
        <v>1345</v>
      </c>
      <c r="F844" s="356"/>
      <c r="G844" s="356"/>
      <c r="H844" s="356"/>
      <c r="I844" s="356"/>
      <c r="J844" s="356"/>
      <c r="K844" s="356"/>
      <c r="L844" s="356"/>
      <c r="M844" s="356"/>
      <c r="N844" s="356">
        <v>1</v>
      </c>
      <c r="O844" s="356">
        <v>217</v>
      </c>
      <c r="P844" s="395"/>
      <c r="Q844" s="357">
        <v>217</v>
      </c>
    </row>
    <row r="845" spans="1:17" ht="14.4" customHeight="1" x14ac:dyDescent="0.3">
      <c r="A845" s="352" t="s">
        <v>1546</v>
      </c>
      <c r="B845" s="353" t="s">
        <v>1330</v>
      </c>
      <c r="C845" s="353" t="s">
        <v>1331</v>
      </c>
      <c r="D845" s="353" t="s">
        <v>1346</v>
      </c>
      <c r="E845" s="353" t="s">
        <v>1347</v>
      </c>
      <c r="F845" s="356">
        <v>1</v>
      </c>
      <c r="G845" s="356">
        <v>16</v>
      </c>
      <c r="H845" s="356">
        <v>1</v>
      </c>
      <c r="I845" s="356">
        <v>16</v>
      </c>
      <c r="J845" s="356"/>
      <c r="K845" s="356"/>
      <c r="L845" s="356"/>
      <c r="M845" s="356"/>
      <c r="N845" s="356">
        <v>1</v>
      </c>
      <c r="O845" s="356">
        <v>16</v>
      </c>
      <c r="P845" s="395">
        <v>1</v>
      </c>
      <c r="Q845" s="357">
        <v>16</v>
      </c>
    </row>
    <row r="846" spans="1:17" ht="14.4" customHeight="1" x14ac:dyDescent="0.3">
      <c r="A846" s="352" t="s">
        <v>1546</v>
      </c>
      <c r="B846" s="353" t="s">
        <v>1330</v>
      </c>
      <c r="C846" s="353" t="s">
        <v>1331</v>
      </c>
      <c r="D846" s="353" t="s">
        <v>1348</v>
      </c>
      <c r="E846" s="353" t="s">
        <v>1349</v>
      </c>
      <c r="F846" s="356">
        <v>16</v>
      </c>
      <c r="G846" s="356">
        <v>5552</v>
      </c>
      <c r="H846" s="356">
        <v>1</v>
      </c>
      <c r="I846" s="356">
        <v>347</v>
      </c>
      <c r="J846" s="356"/>
      <c r="K846" s="356"/>
      <c r="L846" s="356"/>
      <c r="M846" s="356"/>
      <c r="N846" s="356"/>
      <c r="O846" s="356"/>
      <c r="P846" s="395"/>
      <c r="Q846" s="357"/>
    </row>
    <row r="847" spans="1:17" ht="14.4" customHeight="1" x14ac:dyDescent="0.3">
      <c r="A847" s="352" t="s">
        <v>1546</v>
      </c>
      <c r="B847" s="353" t="s">
        <v>1330</v>
      </c>
      <c r="C847" s="353" t="s">
        <v>1331</v>
      </c>
      <c r="D847" s="353" t="s">
        <v>1352</v>
      </c>
      <c r="E847" s="353" t="s">
        <v>1353</v>
      </c>
      <c r="F847" s="356">
        <v>3</v>
      </c>
      <c r="G847" s="356">
        <v>498</v>
      </c>
      <c r="H847" s="356">
        <v>1</v>
      </c>
      <c r="I847" s="356">
        <v>166</v>
      </c>
      <c r="J847" s="356"/>
      <c r="K847" s="356"/>
      <c r="L847" s="356"/>
      <c r="M847" s="356"/>
      <c r="N847" s="356"/>
      <c r="O847" s="356"/>
      <c r="P847" s="395"/>
      <c r="Q847" s="357"/>
    </row>
    <row r="848" spans="1:17" ht="14.4" customHeight="1" x14ac:dyDescent="0.3">
      <c r="A848" s="352" t="s">
        <v>1546</v>
      </c>
      <c r="B848" s="353" t="s">
        <v>1330</v>
      </c>
      <c r="C848" s="353" t="s">
        <v>1331</v>
      </c>
      <c r="D848" s="353" t="s">
        <v>1356</v>
      </c>
      <c r="E848" s="353" t="s">
        <v>1357</v>
      </c>
      <c r="F848" s="356">
        <v>3</v>
      </c>
      <c r="G848" s="356">
        <v>516</v>
      </c>
      <c r="H848" s="356">
        <v>1</v>
      </c>
      <c r="I848" s="356">
        <v>172</v>
      </c>
      <c r="J848" s="356"/>
      <c r="K848" s="356"/>
      <c r="L848" s="356"/>
      <c r="M848" s="356"/>
      <c r="N848" s="356"/>
      <c r="O848" s="356"/>
      <c r="P848" s="395"/>
      <c r="Q848" s="357"/>
    </row>
    <row r="849" spans="1:17" ht="14.4" customHeight="1" x14ac:dyDescent="0.3">
      <c r="A849" s="352" t="s">
        <v>1546</v>
      </c>
      <c r="B849" s="353" t="s">
        <v>1330</v>
      </c>
      <c r="C849" s="353" t="s">
        <v>1331</v>
      </c>
      <c r="D849" s="353" t="s">
        <v>1358</v>
      </c>
      <c r="E849" s="353" t="s">
        <v>1359</v>
      </c>
      <c r="F849" s="356">
        <v>3</v>
      </c>
      <c r="G849" s="356">
        <v>441</v>
      </c>
      <c r="H849" s="356">
        <v>1</v>
      </c>
      <c r="I849" s="356">
        <v>147</v>
      </c>
      <c r="J849" s="356"/>
      <c r="K849" s="356"/>
      <c r="L849" s="356"/>
      <c r="M849" s="356"/>
      <c r="N849" s="356"/>
      <c r="O849" s="356"/>
      <c r="P849" s="395"/>
      <c r="Q849" s="357"/>
    </row>
    <row r="850" spans="1:17" ht="14.4" customHeight="1" x14ac:dyDescent="0.3">
      <c r="A850" s="352" t="s">
        <v>1546</v>
      </c>
      <c r="B850" s="353" t="s">
        <v>1330</v>
      </c>
      <c r="C850" s="353" t="s">
        <v>1331</v>
      </c>
      <c r="D850" s="353" t="s">
        <v>1360</v>
      </c>
      <c r="E850" s="353" t="s">
        <v>1361</v>
      </c>
      <c r="F850" s="356">
        <v>1</v>
      </c>
      <c r="G850" s="356">
        <v>348</v>
      </c>
      <c r="H850" s="356">
        <v>1</v>
      </c>
      <c r="I850" s="356">
        <v>348</v>
      </c>
      <c r="J850" s="356"/>
      <c r="K850" s="356"/>
      <c r="L850" s="356"/>
      <c r="M850" s="356"/>
      <c r="N850" s="356">
        <v>1</v>
      </c>
      <c r="O850" s="356">
        <v>349</v>
      </c>
      <c r="P850" s="395">
        <v>1.0028735632183907</v>
      </c>
      <c r="Q850" s="357">
        <v>349</v>
      </c>
    </row>
    <row r="851" spans="1:17" ht="14.4" customHeight="1" x14ac:dyDescent="0.3">
      <c r="A851" s="352" t="s">
        <v>1546</v>
      </c>
      <c r="B851" s="353" t="s">
        <v>1330</v>
      </c>
      <c r="C851" s="353" t="s">
        <v>1331</v>
      </c>
      <c r="D851" s="353" t="s">
        <v>1362</v>
      </c>
      <c r="E851" s="353" t="s">
        <v>1363</v>
      </c>
      <c r="F851" s="356">
        <v>3</v>
      </c>
      <c r="G851" s="356">
        <v>507</v>
      </c>
      <c r="H851" s="356">
        <v>1</v>
      </c>
      <c r="I851" s="356">
        <v>169</v>
      </c>
      <c r="J851" s="356"/>
      <c r="K851" s="356"/>
      <c r="L851" s="356"/>
      <c r="M851" s="356"/>
      <c r="N851" s="356"/>
      <c r="O851" s="356"/>
      <c r="P851" s="395"/>
      <c r="Q851" s="357"/>
    </row>
    <row r="852" spans="1:17" ht="14.4" customHeight="1" x14ac:dyDescent="0.3">
      <c r="A852" s="352" t="s">
        <v>1546</v>
      </c>
      <c r="B852" s="353" t="s">
        <v>1330</v>
      </c>
      <c r="C852" s="353" t="s">
        <v>1331</v>
      </c>
      <c r="D852" s="353" t="s">
        <v>1378</v>
      </c>
      <c r="E852" s="353" t="s">
        <v>1379</v>
      </c>
      <c r="F852" s="356"/>
      <c r="G852" s="356"/>
      <c r="H852" s="356"/>
      <c r="I852" s="356"/>
      <c r="J852" s="356">
        <v>1</v>
      </c>
      <c r="K852" s="356">
        <v>825</v>
      </c>
      <c r="L852" s="356"/>
      <c r="M852" s="356">
        <v>825</v>
      </c>
      <c r="N852" s="356">
        <v>2</v>
      </c>
      <c r="O852" s="356">
        <v>1652</v>
      </c>
      <c r="P852" s="395"/>
      <c r="Q852" s="357">
        <v>826</v>
      </c>
    </row>
    <row r="853" spans="1:17" ht="14.4" customHeight="1" x14ac:dyDescent="0.3">
      <c r="A853" s="352" t="s">
        <v>1546</v>
      </c>
      <c r="B853" s="353" t="s">
        <v>1330</v>
      </c>
      <c r="C853" s="353" t="s">
        <v>1331</v>
      </c>
      <c r="D853" s="353" t="s">
        <v>1392</v>
      </c>
      <c r="E853" s="353" t="s">
        <v>1393</v>
      </c>
      <c r="F853" s="356">
        <v>2</v>
      </c>
      <c r="G853" s="356">
        <v>686</v>
      </c>
      <c r="H853" s="356">
        <v>1</v>
      </c>
      <c r="I853" s="356">
        <v>343</v>
      </c>
      <c r="J853" s="356"/>
      <c r="K853" s="356"/>
      <c r="L853" s="356"/>
      <c r="M853" s="356"/>
      <c r="N853" s="356">
        <v>1</v>
      </c>
      <c r="O853" s="356">
        <v>344</v>
      </c>
      <c r="P853" s="395">
        <v>0.50145772594752192</v>
      </c>
      <c r="Q853" s="357">
        <v>344</v>
      </c>
    </row>
    <row r="854" spans="1:17" ht="14.4" customHeight="1" x14ac:dyDescent="0.3">
      <c r="A854" s="352" t="s">
        <v>1546</v>
      </c>
      <c r="B854" s="353" t="s">
        <v>1330</v>
      </c>
      <c r="C854" s="353" t="s">
        <v>1331</v>
      </c>
      <c r="D854" s="353" t="s">
        <v>1402</v>
      </c>
      <c r="E854" s="353" t="s">
        <v>1403</v>
      </c>
      <c r="F854" s="356">
        <v>1</v>
      </c>
      <c r="G854" s="356">
        <v>508</v>
      </c>
      <c r="H854" s="356">
        <v>1</v>
      </c>
      <c r="I854" s="356">
        <v>508</v>
      </c>
      <c r="J854" s="356"/>
      <c r="K854" s="356"/>
      <c r="L854" s="356"/>
      <c r="M854" s="356"/>
      <c r="N854" s="356"/>
      <c r="O854" s="356"/>
      <c r="P854" s="395"/>
      <c r="Q854" s="357"/>
    </row>
    <row r="855" spans="1:17" ht="14.4" customHeight="1" x14ac:dyDescent="0.3">
      <c r="A855" s="352" t="s">
        <v>1546</v>
      </c>
      <c r="B855" s="353" t="s">
        <v>1330</v>
      </c>
      <c r="C855" s="353" t="s">
        <v>1331</v>
      </c>
      <c r="D855" s="353" t="s">
        <v>1404</v>
      </c>
      <c r="E855" s="353" t="s">
        <v>1405</v>
      </c>
      <c r="F855" s="356">
        <v>1</v>
      </c>
      <c r="G855" s="356">
        <v>347</v>
      </c>
      <c r="H855" s="356">
        <v>1</v>
      </c>
      <c r="I855" s="356">
        <v>347</v>
      </c>
      <c r="J855" s="356"/>
      <c r="K855" s="356"/>
      <c r="L855" s="356"/>
      <c r="M855" s="356"/>
      <c r="N855" s="356"/>
      <c r="O855" s="356"/>
      <c r="P855" s="395"/>
      <c r="Q855" s="357"/>
    </row>
    <row r="856" spans="1:17" ht="14.4" customHeight="1" x14ac:dyDescent="0.3">
      <c r="A856" s="352" t="s">
        <v>1546</v>
      </c>
      <c r="B856" s="353" t="s">
        <v>1330</v>
      </c>
      <c r="C856" s="353" t="s">
        <v>1331</v>
      </c>
      <c r="D856" s="353" t="s">
        <v>1408</v>
      </c>
      <c r="E856" s="353" t="s">
        <v>1409</v>
      </c>
      <c r="F856" s="356">
        <v>1</v>
      </c>
      <c r="G856" s="356">
        <v>110</v>
      </c>
      <c r="H856" s="356">
        <v>1</v>
      </c>
      <c r="I856" s="356">
        <v>110</v>
      </c>
      <c r="J856" s="356"/>
      <c r="K856" s="356"/>
      <c r="L856" s="356"/>
      <c r="M856" s="356"/>
      <c r="N856" s="356">
        <v>2</v>
      </c>
      <c r="O856" s="356">
        <v>220</v>
      </c>
      <c r="P856" s="395">
        <v>2</v>
      </c>
      <c r="Q856" s="357">
        <v>110</v>
      </c>
    </row>
    <row r="857" spans="1:17" ht="14.4" customHeight="1" x14ac:dyDescent="0.3">
      <c r="A857" s="352" t="s">
        <v>1546</v>
      </c>
      <c r="B857" s="353" t="s">
        <v>1330</v>
      </c>
      <c r="C857" s="353" t="s">
        <v>1331</v>
      </c>
      <c r="D857" s="353" t="s">
        <v>1418</v>
      </c>
      <c r="E857" s="353" t="s">
        <v>1419</v>
      </c>
      <c r="F857" s="356">
        <v>1</v>
      </c>
      <c r="G857" s="356">
        <v>38</v>
      </c>
      <c r="H857" s="356">
        <v>1</v>
      </c>
      <c r="I857" s="356">
        <v>38</v>
      </c>
      <c r="J857" s="356"/>
      <c r="K857" s="356"/>
      <c r="L857" s="356"/>
      <c r="M857" s="356"/>
      <c r="N857" s="356"/>
      <c r="O857" s="356"/>
      <c r="P857" s="395"/>
      <c r="Q857" s="357"/>
    </row>
    <row r="858" spans="1:17" ht="14.4" customHeight="1" x14ac:dyDescent="0.3">
      <c r="A858" s="352" t="s">
        <v>1546</v>
      </c>
      <c r="B858" s="353" t="s">
        <v>1330</v>
      </c>
      <c r="C858" s="353" t="s">
        <v>1331</v>
      </c>
      <c r="D858" s="353" t="s">
        <v>1420</v>
      </c>
      <c r="E858" s="353" t="s">
        <v>1421</v>
      </c>
      <c r="F858" s="356"/>
      <c r="G858" s="356"/>
      <c r="H858" s="356"/>
      <c r="I858" s="356"/>
      <c r="J858" s="356">
        <v>1</v>
      </c>
      <c r="K858" s="356">
        <v>1178</v>
      </c>
      <c r="L858" s="356"/>
      <c r="M858" s="356">
        <v>1178</v>
      </c>
      <c r="N858" s="356"/>
      <c r="O858" s="356"/>
      <c r="P858" s="395"/>
      <c r="Q858" s="357"/>
    </row>
    <row r="859" spans="1:17" ht="14.4" customHeight="1" x14ac:dyDescent="0.3">
      <c r="A859" s="352" t="s">
        <v>1546</v>
      </c>
      <c r="B859" s="353" t="s">
        <v>1330</v>
      </c>
      <c r="C859" s="353" t="s">
        <v>1331</v>
      </c>
      <c r="D859" s="353" t="s">
        <v>1424</v>
      </c>
      <c r="E859" s="353" t="s">
        <v>1425</v>
      </c>
      <c r="F859" s="356"/>
      <c r="G859" s="356"/>
      <c r="H859" s="356"/>
      <c r="I859" s="356"/>
      <c r="J859" s="356">
        <v>1</v>
      </c>
      <c r="K859" s="356">
        <v>572</v>
      </c>
      <c r="L859" s="356"/>
      <c r="M859" s="356">
        <v>572</v>
      </c>
      <c r="N859" s="356"/>
      <c r="O859" s="356"/>
      <c r="P859" s="395"/>
      <c r="Q859" s="357"/>
    </row>
    <row r="860" spans="1:17" ht="14.4" customHeight="1" x14ac:dyDescent="0.3">
      <c r="A860" s="352" t="s">
        <v>1546</v>
      </c>
      <c r="B860" s="353" t="s">
        <v>1330</v>
      </c>
      <c r="C860" s="353" t="s">
        <v>1331</v>
      </c>
      <c r="D860" s="353" t="s">
        <v>1426</v>
      </c>
      <c r="E860" s="353" t="s">
        <v>1427</v>
      </c>
      <c r="F860" s="356"/>
      <c r="G860" s="356"/>
      <c r="H860" s="356"/>
      <c r="I860" s="356"/>
      <c r="J860" s="356">
        <v>4</v>
      </c>
      <c r="K860" s="356">
        <v>1596</v>
      </c>
      <c r="L860" s="356"/>
      <c r="M860" s="356">
        <v>399</v>
      </c>
      <c r="N860" s="356"/>
      <c r="O860" s="356"/>
      <c r="P860" s="395"/>
      <c r="Q860" s="357"/>
    </row>
    <row r="861" spans="1:17" ht="14.4" customHeight="1" x14ac:dyDescent="0.3">
      <c r="A861" s="352" t="s">
        <v>1546</v>
      </c>
      <c r="B861" s="353" t="s">
        <v>1330</v>
      </c>
      <c r="C861" s="353" t="s">
        <v>1331</v>
      </c>
      <c r="D861" s="353" t="s">
        <v>1428</v>
      </c>
      <c r="E861" s="353" t="s">
        <v>1429</v>
      </c>
      <c r="F861" s="356"/>
      <c r="G861" s="356"/>
      <c r="H861" s="356"/>
      <c r="I861" s="356"/>
      <c r="J861" s="356"/>
      <c r="K861" s="356"/>
      <c r="L861" s="356"/>
      <c r="M861" s="356"/>
      <c r="N861" s="356">
        <v>1</v>
      </c>
      <c r="O861" s="356">
        <v>650</v>
      </c>
      <c r="P861" s="395"/>
      <c r="Q861" s="357">
        <v>650</v>
      </c>
    </row>
    <row r="862" spans="1:17" ht="14.4" customHeight="1" x14ac:dyDescent="0.3">
      <c r="A862" s="352" t="s">
        <v>1546</v>
      </c>
      <c r="B862" s="353" t="s">
        <v>1330</v>
      </c>
      <c r="C862" s="353" t="s">
        <v>1331</v>
      </c>
      <c r="D862" s="353" t="s">
        <v>1434</v>
      </c>
      <c r="E862" s="353" t="s">
        <v>1435</v>
      </c>
      <c r="F862" s="356">
        <v>1</v>
      </c>
      <c r="G862" s="356">
        <v>309</v>
      </c>
      <c r="H862" s="356">
        <v>1</v>
      </c>
      <c r="I862" s="356">
        <v>309</v>
      </c>
      <c r="J862" s="356"/>
      <c r="K862" s="356"/>
      <c r="L862" s="356"/>
      <c r="M862" s="356"/>
      <c r="N862" s="356">
        <v>1</v>
      </c>
      <c r="O862" s="356">
        <v>310</v>
      </c>
      <c r="P862" s="395">
        <v>1.0032362459546926</v>
      </c>
      <c r="Q862" s="357">
        <v>310</v>
      </c>
    </row>
    <row r="863" spans="1:17" ht="14.4" customHeight="1" x14ac:dyDescent="0.3">
      <c r="A863" s="352" t="s">
        <v>1546</v>
      </c>
      <c r="B863" s="353" t="s">
        <v>1330</v>
      </c>
      <c r="C863" s="353" t="s">
        <v>1331</v>
      </c>
      <c r="D863" s="353" t="s">
        <v>1438</v>
      </c>
      <c r="E863" s="353" t="s">
        <v>1439</v>
      </c>
      <c r="F863" s="356">
        <v>3</v>
      </c>
      <c r="G863" s="356">
        <v>516</v>
      </c>
      <c r="H863" s="356">
        <v>1</v>
      </c>
      <c r="I863" s="356">
        <v>172</v>
      </c>
      <c r="J863" s="356"/>
      <c r="K863" s="356"/>
      <c r="L863" s="356"/>
      <c r="M863" s="356"/>
      <c r="N863" s="356"/>
      <c r="O863" s="356"/>
      <c r="P863" s="395"/>
      <c r="Q863" s="357"/>
    </row>
    <row r="864" spans="1:17" ht="14.4" customHeight="1" x14ac:dyDescent="0.3">
      <c r="A864" s="352" t="s">
        <v>1546</v>
      </c>
      <c r="B864" s="353" t="s">
        <v>1330</v>
      </c>
      <c r="C864" s="353" t="s">
        <v>1331</v>
      </c>
      <c r="D864" s="353" t="s">
        <v>1442</v>
      </c>
      <c r="E864" s="353" t="s">
        <v>1443</v>
      </c>
      <c r="F864" s="356">
        <v>3</v>
      </c>
      <c r="G864" s="356">
        <v>498</v>
      </c>
      <c r="H864" s="356">
        <v>1</v>
      </c>
      <c r="I864" s="356">
        <v>166</v>
      </c>
      <c r="J864" s="356"/>
      <c r="K864" s="356"/>
      <c r="L864" s="356"/>
      <c r="M864" s="356"/>
      <c r="N864" s="356"/>
      <c r="O864" s="356"/>
      <c r="P864" s="395"/>
      <c r="Q864" s="357"/>
    </row>
    <row r="865" spans="1:17" ht="14.4" customHeight="1" x14ac:dyDescent="0.3">
      <c r="A865" s="352" t="s">
        <v>1546</v>
      </c>
      <c r="B865" s="353" t="s">
        <v>1330</v>
      </c>
      <c r="C865" s="353" t="s">
        <v>1331</v>
      </c>
      <c r="D865" s="353" t="s">
        <v>1454</v>
      </c>
      <c r="E865" s="353" t="s">
        <v>1455</v>
      </c>
      <c r="F865" s="356">
        <v>1</v>
      </c>
      <c r="G865" s="356">
        <v>286</v>
      </c>
      <c r="H865" s="356">
        <v>1</v>
      </c>
      <c r="I865" s="356">
        <v>286</v>
      </c>
      <c r="J865" s="356"/>
      <c r="K865" s="356"/>
      <c r="L865" s="356"/>
      <c r="M865" s="356"/>
      <c r="N865" s="356"/>
      <c r="O865" s="356"/>
      <c r="P865" s="395"/>
      <c r="Q865" s="357"/>
    </row>
    <row r="866" spans="1:17" ht="14.4" customHeight="1" x14ac:dyDescent="0.3">
      <c r="A866" s="352" t="s">
        <v>1546</v>
      </c>
      <c r="B866" s="353" t="s">
        <v>1330</v>
      </c>
      <c r="C866" s="353" t="s">
        <v>1331</v>
      </c>
      <c r="D866" s="353" t="s">
        <v>1456</v>
      </c>
      <c r="E866" s="353" t="s">
        <v>1457</v>
      </c>
      <c r="F866" s="356">
        <v>1</v>
      </c>
      <c r="G866" s="356">
        <v>418</v>
      </c>
      <c r="H866" s="356">
        <v>1</v>
      </c>
      <c r="I866" s="356">
        <v>418</v>
      </c>
      <c r="J866" s="356"/>
      <c r="K866" s="356"/>
      <c r="L866" s="356"/>
      <c r="M866" s="356"/>
      <c r="N866" s="356"/>
      <c r="O866" s="356"/>
      <c r="P866" s="395"/>
      <c r="Q866" s="357"/>
    </row>
    <row r="867" spans="1:17" ht="14.4" customHeight="1" x14ac:dyDescent="0.3">
      <c r="A867" s="352" t="s">
        <v>1546</v>
      </c>
      <c r="B867" s="353" t="s">
        <v>1330</v>
      </c>
      <c r="C867" s="353" t="s">
        <v>1331</v>
      </c>
      <c r="D867" s="353" t="s">
        <v>1462</v>
      </c>
      <c r="E867" s="353" t="s">
        <v>1463</v>
      </c>
      <c r="F867" s="356">
        <v>2</v>
      </c>
      <c r="G867" s="356">
        <v>208</v>
      </c>
      <c r="H867" s="356">
        <v>1</v>
      </c>
      <c r="I867" s="356">
        <v>104</v>
      </c>
      <c r="J867" s="356"/>
      <c r="K867" s="356"/>
      <c r="L867" s="356"/>
      <c r="M867" s="356"/>
      <c r="N867" s="356"/>
      <c r="O867" s="356"/>
      <c r="P867" s="395"/>
      <c r="Q867" s="357"/>
    </row>
    <row r="868" spans="1:17" ht="14.4" customHeight="1" x14ac:dyDescent="0.3">
      <c r="A868" s="352" t="s">
        <v>1547</v>
      </c>
      <c r="B868" s="353" t="s">
        <v>1330</v>
      </c>
      <c r="C868" s="353" t="s">
        <v>1331</v>
      </c>
      <c r="D868" s="353" t="s">
        <v>1334</v>
      </c>
      <c r="E868" s="353" t="s">
        <v>1335</v>
      </c>
      <c r="F868" s="356">
        <v>77</v>
      </c>
      <c r="G868" s="356">
        <v>94556</v>
      </c>
      <c r="H868" s="356">
        <v>1</v>
      </c>
      <c r="I868" s="356">
        <v>1228</v>
      </c>
      <c r="J868" s="356">
        <v>98</v>
      </c>
      <c r="K868" s="356">
        <v>121128</v>
      </c>
      <c r="L868" s="356">
        <v>1.2810186556114895</v>
      </c>
      <c r="M868" s="356">
        <v>1236</v>
      </c>
      <c r="N868" s="356">
        <v>66</v>
      </c>
      <c r="O868" s="356">
        <v>82170</v>
      </c>
      <c r="P868" s="395">
        <v>0.86900884132154488</v>
      </c>
      <c r="Q868" s="357">
        <v>1245</v>
      </c>
    </row>
    <row r="869" spans="1:17" ht="14.4" customHeight="1" x14ac:dyDescent="0.3">
      <c r="A869" s="352" t="s">
        <v>1547</v>
      </c>
      <c r="B869" s="353" t="s">
        <v>1330</v>
      </c>
      <c r="C869" s="353" t="s">
        <v>1331</v>
      </c>
      <c r="D869" s="353" t="s">
        <v>1336</v>
      </c>
      <c r="E869" s="353" t="s">
        <v>1337</v>
      </c>
      <c r="F869" s="356"/>
      <c r="G869" s="356"/>
      <c r="H869" s="356"/>
      <c r="I869" s="356"/>
      <c r="J869" s="356">
        <v>2</v>
      </c>
      <c r="K869" s="356">
        <v>988</v>
      </c>
      <c r="L869" s="356"/>
      <c r="M869" s="356">
        <v>494</v>
      </c>
      <c r="N869" s="356">
        <v>2</v>
      </c>
      <c r="O869" s="356">
        <v>994</v>
      </c>
      <c r="P869" s="395"/>
      <c r="Q869" s="357">
        <v>497</v>
      </c>
    </row>
    <row r="870" spans="1:17" ht="14.4" customHeight="1" x14ac:dyDescent="0.3">
      <c r="A870" s="352" t="s">
        <v>1547</v>
      </c>
      <c r="B870" s="353" t="s">
        <v>1330</v>
      </c>
      <c r="C870" s="353" t="s">
        <v>1331</v>
      </c>
      <c r="D870" s="353" t="s">
        <v>1338</v>
      </c>
      <c r="E870" s="353" t="s">
        <v>1339</v>
      </c>
      <c r="F870" s="356">
        <v>3064</v>
      </c>
      <c r="G870" s="356">
        <v>3057872</v>
      </c>
      <c r="H870" s="356">
        <v>1</v>
      </c>
      <c r="I870" s="356">
        <v>998</v>
      </c>
      <c r="J870" s="356">
        <v>3566</v>
      </c>
      <c r="K870" s="356">
        <v>3566000</v>
      </c>
      <c r="L870" s="356">
        <v>1.1661704610264916</v>
      </c>
      <c r="M870" s="356">
        <v>1000</v>
      </c>
      <c r="N870" s="356">
        <v>3110</v>
      </c>
      <c r="O870" s="356">
        <v>3116220</v>
      </c>
      <c r="P870" s="395">
        <v>1.0190812434268013</v>
      </c>
      <c r="Q870" s="357">
        <v>1002</v>
      </c>
    </row>
    <row r="871" spans="1:17" ht="14.4" customHeight="1" x14ac:dyDescent="0.3">
      <c r="A871" s="352" t="s">
        <v>1547</v>
      </c>
      <c r="B871" s="353" t="s">
        <v>1330</v>
      </c>
      <c r="C871" s="353" t="s">
        <v>1331</v>
      </c>
      <c r="D871" s="353" t="s">
        <v>1342</v>
      </c>
      <c r="E871" s="353" t="s">
        <v>1343</v>
      </c>
      <c r="F871" s="356">
        <v>2950</v>
      </c>
      <c r="G871" s="356">
        <v>1236050</v>
      </c>
      <c r="H871" s="356">
        <v>1</v>
      </c>
      <c r="I871" s="356">
        <v>419</v>
      </c>
      <c r="J871" s="356">
        <v>3501</v>
      </c>
      <c r="K871" s="356">
        <v>1477422</v>
      </c>
      <c r="L871" s="356">
        <v>1.1952768900934427</v>
      </c>
      <c r="M871" s="356">
        <v>422</v>
      </c>
      <c r="N871" s="356">
        <v>2901</v>
      </c>
      <c r="O871" s="356">
        <v>1230024</v>
      </c>
      <c r="P871" s="395">
        <v>0.99512479268637999</v>
      </c>
      <c r="Q871" s="357">
        <v>424</v>
      </c>
    </row>
    <row r="872" spans="1:17" ht="14.4" customHeight="1" x14ac:dyDescent="0.3">
      <c r="A872" s="352" t="s">
        <v>1547</v>
      </c>
      <c r="B872" s="353" t="s">
        <v>1330</v>
      </c>
      <c r="C872" s="353" t="s">
        <v>1331</v>
      </c>
      <c r="D872" s="353" t="s">
        <v>1344</v>
      </c>
      <c r="E872" s="353" t="s">
        <v>1345</v>
      </c>
      <c r="F872" s="356">
        <v>67</v>
      </c>
      <c r="G872" s="356">
        <v>14472</v>
      </c>
      <c r="H872" s="356">
        <v>1</v>
      </c>
      <c r="I872" s="356">
        <v>216</v>
      </c>
      <c r="J872" s="356">
        <v>86</v>
      </c>
      <c r="K872" s="356">
        <v>18576</v>
      </c>
      <c r="L872" s="356">
        <v>1.2835820895522387</v>
      </c>
      <c r="M872" s="356">
        <v>216</v>
      </c>
      <c r="N872" s="356">
        <v>55</v>
      </c>
      <c r="O872" s="356">
        <v>11935</v>
      </c>
      <c r="P872" s="395">
        <v>0.82469596462133776</v>
      </c>
      <c r="Q872" s="357">
        <v>217</v>
      </c>
    </row>
    <row r="873" spans="1:17" ht="14.4" customHeight="1" x14ac:dyDescent="0.3">
      <c r="A873" s="352" t="s">
        <v>1547</v>
      </c>
      <c r="B873" s="353" t="s">
        <v>1330</v>
      </c>
      <c r="C873" s="353" t="s">
        <v>1331</v>
      </c>
      <c r="D873" s="353" t="s">
        <v>1346</v>
      </c>
      <c r="E873" s="353" t="s">
        <v>1347</v>
      </c>
      <c r="F873" s="356">
        <v>2</v>
      </c>
      <c r="G873" s="356">
        <v>32</v>
      </c>
      <c r="H873" s="356">
        <v>1</v>
      </c>
      <c r="I873" s="356">
        <v>16</v>
      </c>
      <c r="J873" s="356">
        <v>5</v>
      </c>
      <c r="K873" s="356">
        <v>80</v>
      </c>
      <c r="L873" s="356">
        <v>2.5</v>
      </c>
      <c r="M873" s="356">
        <v>16</v>
      </c>
      <c r="N873" s="356">
        <v>4</v>
      </c>
      <c r="O873" s="356">
        <v>64</v>
      </c>
      <c r="P873" s="395">
        <v>2</v>
      </c>
      <c r="Q873" s="357">
        <v>16</v>
      </c>
    </row>
    <row r="874" spans="1:17" ht="14.4" customHeight="1" x14ac:dyDescent="0.3">
      <c r="A874" s="352" t="s">
        <v>1547</v>
      </c>
      <c r="B874" s="353" t="s">
        <v>1330</v>
      </c>
      <c r="C874" s="353" t="s">
        <v>1331</v>
      </c>
      <c r="D874" s="353" t="s">
        <v>1348</v>
      </c>
      <c r="E874" s="353" t="s">
        <v>1349</v>
      </c>
      <c r="F874" s="356"/>
      <c r="G874" s="356"/>
      <c r="H874" s="356"/>
      <c r="I874" s="356"/>
      <c r="J874" s="356">
        <v>4</v>
      </c>
      <c r="K874" s="356">
        <v>1388</v>
      </c>
      <c r="L874" s="356"/>
      <c r="M874" s="356">
        <v>347</v>
      </c>
      <c r="N874" s="356">
        <v>4</v>
      </c>
      <c r="O874" s="356">
        <v>1392</v>
      </c>
      <c r="P874" s="395"/>
      <c r="Q874" s="357">
        <v>348</v>
      </c>
    </row>
    <row r="875" spans="1:17" ht="14.4" customHeight="1" x14ac:dyDescent="0.3">
      <c r="A875" s="352" t="s">
        <v>1547</v>
      </c>
      <c r="B875" s="353" t="s">
        <v>1330</v>
      </c>
      <c r="C875" s="353" t="s">
        <v>1331</v>
      </c>
      <c r="D875" s="353" t="s">
        <v>1350</v>
      </c>
      <c r="E875" s="353" t="s">
        <v>1351</v>
      </c>
      <c r="F875" s="356">
        <v>219</v>
      </c>
      <c r="G875" s="356">
        <v>5037</v>
      </c>
      <c r="H875" s="356">
        <v>1</v>
      </c>
      <c r="I875" s="356">
        <v>23</v>
      </c>
      <c r="J875" s="356">
        <v>273</v>
      </c>
      <c r="K875" s="356">
        <v>6279</v>
      </c>
      <c r="L875" s="356">
        <v>1.2465753424657535</v>
      </c>
      <c r="M875" s="356">
        <v>23</v>
      </c>
      <c r="N875" s="356">
        <v>201</v>
      </c>
      <c r="O875" s="356">
        <v>4623</v>
      </c>
      <c r="P875" s="395">
        <v>0.9178082191780822</v>
      </c>
      <c r="Q875" s="357">
        <v>23</v>
      </c>
    </row>
    <row r="876" spans="1:17" ht="14.4" customHeight="1" x14ac:dyDescent="0.3">
      <c r="A876" s="352" t="s">
        <v>1547</v>
      </c>
      <c r="B876" s="353" t="s">
        <v>1330</v>
      </c>
      <c r="C876" s="353" t="s">
        <v>1331</v>
      </c>
      <c r="D876" s="353" t="s">
        <v>1352</v>
      </c>
      <c r="E876" s="353" t="s">
        <v>1353</v>
      </c>
      <c r="F876" s="356">
        <v>3</v>
      </c>
      <c r="G876" s="356">
        <v>498</v>
      </c>
      <c r="H876" s="356">
        <v>1</v>
      </c>
      <c r="I876" s="356">
        <v>166</v>
      </c>
      <c r="J876" s="356">
        <v>3</v>
      </c>
      <c r="K876" s="356">
        <v>498</v>
      </c>
      <c r="L876" s="356">
        <v>1</v>
      </c>
      <c r="M876" s="356">
        <v>166</v>
      </c>
      <c r="N876" s="356">
        <v>1</v>
      </c>
      <c r="O876" s="356">
        <v>166</v>
      </c>
      <c r="P876" s="395">
        <v>0.33333333333333331</v>
      </c>
      <c r="Q876" s="357">
        <v>166</v>
      </c>
    </row>
    <row r="877" spans="1:17" ht="14.4" customHeight="1" x14ac:dyDescent="0.3">
      <c r="A877" s="352" t="s">
        <v>1547</v>
      </c>
      <c r="B877" s="353" t="s">
        <v>1330</v>
      </c>
      <c r="C877" s="353" t="s">
        <v>1331</v>
      </c>
      <c r="D877" s="353" t="s">
        <v>1354</v>
      </c>
      <c r="E877" s="353" t="s">
        <v>1355</v>
      </c>
      <c r="F877" s="356">
        <v>1</v>
      </c>
      <c r="G877" s="356">
        <v>323</v>
      </c>
      <c r="H877" s="356">
        <v>1</v>
      </c>
      <c r="I877" s="356">
        <v>323</v>
      </c>
      <c r="J877" s="356">
        <v>1</v>
      </c>
      <c r="K877" s="356">
        <v>324</v>
      </c>
      <c r="L877" s="356">
        <v>1.0030959752321982</v>
      </c>
      <c r="M877" s="356">
        <v>324</v>
      </c>
      <c r="N877" s="356"/>
      <c r="O877" s="356"/>
      <c r="P877" s="395"/>
      <c r="Q877" s="357"/>
    </row>
    <row r="878" spans="1:17" ht="14.4" customHeight="1" x14ac:dyDescent="0.3">
      <c r="A878" s="352" t="s">
        <v>1547</v>
      </c>
      <c r="B878" s="353" t="s">
        <v>1330</v>
      </c>
      <c r="C878" s="353" t="s">
        <v>1331</v>
      </c>
      <c r="D878" s="353" t="s">
        <v>1356</v>
      </c>
      <c r="E878" s="353" t="s">
        <v>1357</v>
      </c>
      <c r="F878" s="356">
        <v>3</v>
      </c>
      <c r="G878" s="356">
        <v>516</v>
      </c>
      <c r="H878" s="356">
        <v>1</v>
      </c>
      <c r="I878" s="356">
        <v>172</v>
      </c>
      <c r="J878" s="356">
        <v>3</v>
      </c>
      <c r="K878" s="356">
        <v>516</v>
      </c>
      <c r="L878" s="356">
        <v>1</v>
      </c>
      <c r="M878" s="356">
        <v>172</v>
      </c>
      <c r="N878" s="356">
        <v>1</v>
      </c>
      <c r="O878" s="356">
        <v>172</v>
      </c>
      <c r="P878" s="395">
        <v>0.33333333333333331</v>
      </c>
      <c r="Q878" s="357">
        <v>172</v>
      </c>
    </row>
    <row r="879" spans="1:17" ht="14.4" customHeight="1" x14ac:dyDescent="0.3">
      <c r="A879" s="352" t="s">
        <v>1547</v>
      </c>
      <c r="B879" s="353" t="s">
        <v>1330</v>
      </c>
      <c r="C879" s="353" t="s">
        <v>1331</v>
      </c>
      <c r="D879" s="353" t="s">
        <v>1358</v>
      </c>
      <c r="E879" s="353" t="s">
        <v>1359</v>
      </c>
      <c r="F879" s="356">
        <v>1</v>
      </c>
      <c r="G879" s="356">
        <v>147</v>
      </c>
      <c r="H879" s="356">
        <v>1</v>
      </c>
      <c r="I879" s="356">
        <v>147</v>
      </c>
      <c r="J879" s="356">
        <v>3</v>
      </c>
      <c r="K879" s="356">
        <v>441</v>
      </c>
      <c r="L879" s="356">
        <v>3</v>
      </c>
      <c r="M879" s="356">
        <v>147</v>
      </c>
      <c r="N879" s="356"/>
      <c r="O879" s="356"/>
      <c r="P879" s="395"/>
      <c r="Q879" s="357"/>
    </row>
    <row r="880" spans="1:17" ht="14.4" customHeight="1" x14ac:dyDescent="0.3">
      <c r="A880" s="352" t="s">
        <v>1547</v>
      </c>
      <c r="B880" s="353" t="s">
        <v>1330</v>
      </c>
      <c r="C880" s="353" t="s">
        <v>1331</v>
      </c>
      <c r="D880" s="353" t="s">
        <v>1360</v>
      </c>
      <c r="E880" s="353" t="s">
        <v>1361</v>
      </c>
      <c r="F880" s="356">
        <v>6</v>
      </c>
      <c r="G880" s="356">
        <v>2088</v>
      </c>
      <c r="H880" s="356">
        <v>1</v>
      </c>
      <c r="I880" s="356">
        <v>348</v>
      </c>
      <c r="J880" s="356">
        <v>4</v>
      </c>
      <c r="K880" s="356">
        <v>1396</v>
      </c>
      <c r="L880" s="356">
        <v>0.66858237547892718</v>
      </c>
      <c r="M880" s="356">
        <v>349</v>
      </c>
      <c r="N880" s="356">
        <v>9</v>
      </c>
      <c r="O880" s="356">
        <v>3141</v>
      </c>
      <c r="P880" s="395">
        <v>1.5043103448275863</v>
      </c>
      <c r="Q880" s="357">
        <v>349</v>
      </c>
    </row>
    <row r="881" spans="1:17" ht="14.4" customHeight="1" x14ac:dyDescent="0.3">
      <c r="A881" s="352" t="s">
        <v>1547</v>
      </c>
      <c r="B881" s="353" t="s">
        <v>1330</v>
      </c>
      <c r="C881" s="353" t="s">
        <v>1331</v>
      </c>
      <c r="D881" s="353" t="s">
        <v>1362</v>
      </c>
      <c r="E881" s="353" t="s">
        <v>1363</v>
      </c>
      <c r="F881" s="356">
        <v>3</v>
      </c>
      <c r="G881" s="356">
        <v>507</v>
      </c>
      <c r="H881" s="356">
        <v>1</v>
      </c>
      <c r="I881" s="356">
        <v>169</v>
      </c>
      <c r="J881" s="356">
        <v>3</v>
      </c>
      <c r="K881" s="356">
        <v>507</v>
      </c>
      <c r="L881" s="356">
        <v>1</v>
      </c>
      <c r="M881" s="356">
        <v>169</v>
      </c>
      <c r="N881" s="356">
        <v>1</v>
      </c>
      <c r="O881" s="356">
        <v>169</v>
      </c>
      <c r="P881" s="395">
        <v>0.33333333333333331</v>
      </c>
      <c r="Q881" s="357">
        <v>169</v>
      </c>
    </row>
    <row r="882" spans="1:17" ht="14.4" customHeight="1" x14ac:dyDescent="0.3">
      <c r="A882" s="352" t="s">
        <v>1547</v>
      </c>
      <c r="B882" s="353" t="s">
        <v>1330</v>
      </c>
      <c r="C882" s="353" t="s">
        <v>1331</v>
      </c>
      <c r="D882" s="353" t="s">
        <v>1364</v>
      </c>
      <c r="E882" s="353" t="s">
        <v>1365</v>
      </c>
      <c r="F882" s="356">
        <v>1</v>
      </c>
      <c r="G882" s="356">
        <v>1034</v>
      </c>
      <c r="H882" s="356">
        <v>1</v>
      </c>
      <c r="I882" s="356">
        <v>1034</v>
      </c>
      <c r="J882" s="356"/>
      <c r="K882" s="356"/>
      <c r="L882" s="356"/>
      <c r="M882" s="356"/>
      <c r="N882" s="356"/>
      <c r="O882" s="356"/>
      <c r="P882" s="395"/>
      <c r="Q882" s="357"/>
    </row>
    <row r="883" spans="1:17" ht="14.4" customHeight="1" x14ac:dyDescent="0.3">
      <c r="A883" s="352" t="s">
        <v>1547</v>
      </c>
      <c r="B883" s="353" t="s">
        <v>1330</v>
      </c>
      <c r="C883" s="353" t="s">
        <v>1331</v>
      </c>
      <c r="D883" s="353" t="s">
        <v>1368</v>
      </c>
      <c r="E883" s="353" t="s">
        <v>1369</v>
      </c>
      <c r="F883" s="356">
        <v>33</v>
      </c>
      <c r="G883" s="356">
        <v>164571</v>
      </c>
      <c r="H883" s="356">
        <v>1</v>
      </c>
      <c r="I883" s="356">
        <v>4987</v>
      </c>
      <c r="J883" s="356">
        <v>17</v>
      </c>
      <c r="K883" s="356">
        <v>84830</v>
      </c>
      <c r="L883" s="356">
        <v>0.51546141179187099</v>
      </c>
      <c r="M883" s="356">
        <v>4990</v>
      </c>
      <c r="N883" s="356">
        <v>27</v>
      </c>
      <c r="O883" s="356">
        <v>134811</v>
      </c>
      <c r="P883" s="395">
        <v>0.81916619574530147</v>
      </c>
      <c r="Q883" s="357">
        <v>4993</v>
      </c>
    </row>
    <row r="884" spans="1:17" ht="14.4" customHeight="1" x14ac:dyDescent="0.3">
      <c r="A884" s="352" t="s">
        <v>1547</v>
      </c>
      <c r="B884" s="353" t="s">
        <v>1330</v>
      </c>
      <c r="C884" s="353" t="s">
        <v>1331</v>
      </c>
      <c r="D884" s="353" t="s">
        <v>1372</v>
      </c>
      <c r="E884" s="353" t="s">
        <v>1373</v>
      </c>
      <c r="F884" s="356">
        <v>5</v>
      </c>
      <c r="G884" s="356">
        <v>925</v>
      </c>
      <c r="H884" s="356">
        <v>1</v>
      </c>
      <c r="I884" s="356">
        <v>185</v>
      </c>
      <c r="J884" s="356">
        <v>2</v>
      </c>
      <c r="K884" s="356">
        <v>370</v>
      </c>
      <c r="L884" s="356">
        <v>0.4</v>
      </c>
      <c r="M884" s="356">
        <v>185</v>
      </c>
      <c r="N884" s="356">
        <v>5</v>
      </c>
      <c r="O884" s="356">
        <v>925</v>
      </c>
      <c r="P884" s="395">
        <v>1</v>
      </c>
      <c r="Q884" s="357">
        <v>185</v>
      </c>
    </row>
    <row r="885" spans="1:17" ht="14.4" customHeight="1" x14ac:dyDescent="0.3">
      <c r="A885" s="352" t="s">
        <v>1547</v>
      </c>
      <c r="B885" s="353" t="s">
        <v>1330</v>
      </c>
      <c r="C885" s="353" t="s">
        <v>1331</v>
      </c>
      <c r="D885" s="353" t="s">
        <v>1374</v>
      </c>
      <c r="E885" s="353" t="s">
        <v>1375</v>
      </c>
      <c r="F885" s="356">
        <v>5</v>
      </c>
      <c r="G885" s="356">
        <v>940</v>
      </c>
      <c r="H885" s="356">
        <v>1</v>
      </c>
      <c r="I885" s="356">
        <v>188</v>
      </c>
      <c r="J885" s="356">
        <v>2</v>
      </c>
      <c r="K885" s="356">
        <v>376</v>
      </c>
      <c r="L885" s="356">
        <v>0.4</v>
      </c>
      <c r="M885" s="356">
        <v>188</v>
      </c>
      <c r="N885" s="356">
        <v>5</v>
      </c>
      <c r="O885" s="356">
        <v>940</v>
      </c>
      <c r="P885" s="395">
        <v>1</v>
      </c>
      <c r="Q885" s="357">
        <v>188</v>
      </c>
    </row>
    <row r="886" spans="1:17" ht="14.4" customHeight="1" x14ac:dyDescent="0.3">
      <c r="A886" s="352" t="s">
        <v>1547</v>
      </c>
      <c r="B886" s="353" t="s">
        <v>1330</v>
      </c>
      <c r="C886" s="353" t="s">
        <v>1331</v>
      </c>
      <c r="D886" s="353" t="s">
        <v>1376</v>
      </c>
      <c r="E886" s="353" t="s">
        <v>1377</v>
      </c>
      <c r="F886" s="356">
        <v>5</v>
      </c>
      <c r="G886" s="356">
        <v>1460</v>
      </c>
      <c r="H886" s="356">
        <v>1</v>
      </c>
      <c r="I886" s="356">
        <v>292</v>
      </c>
      <c r="J886" s="356">
        <v>3</v>
      </c>
      <c r="K886" s="356">
        <v>879</v>
      </c>
      <c r="L886" s="356">
        <v>0.602054794520548</v>
      </c>
      <c r="M886" s="356">
        <v>293</v>
      </c>
      <c r="N886" s="356">
        <v>4</v>
      </c>
      <c r="O886" s="356">
        <v>1172</v>
      </c>
      <c r="P886" s="395">
        <v>0.80273972602739729</v>
      </c>
      <c r="Q886" s="357">
        <v>293</v>
      </c>
    </row>
    <row r="887" spans="1:17" ht="14.4" customHeight="1" x14ac:dyDescent="0.3">
      <c r="A887" s="352" t="s">
        <v>1547</v>
      </c>
      <c r="B887" s="353" t="s">
        <v>1330</v>
      </c>
      <c r="C887" s="353" t="s">
        <v>1331</v>
      </c>
      <c r="D887" s="353" t="s">
        <v>1378</v>
      </c>
      <c r="E887" s="353" t="s">
        <v>1379</v>
      </c>
      <c r="F887" s="356">
        <v>7</v>
      </c>
      <c r="G887" s="356">
        <v>5761</v>
      </c>
      <c r="H887" s="356">
        <v>1</v>
      </c>
      <c r="I887" s="356">
        <v>823</v>
      </c>
      <c r="J887" s="356">
        <v>2</v>
      </c>
      <c r="K887" s="356">
        <v>1650</v>
      </c>
      <c r="L887" s="356">
        <v>0.28640860961638603</v>
      </c>
      <c r="M887" s="356">
        <v>825</v>
      </c>
      <c r="N887" s="356">
        <v>10</v>
      </c>
      <c r="O887" s="356">
        <v>8260</v>
      </c>
      <c r="P887" s="395">
        <v>1.4337788578371811</v>
      </c>
      <c r="Q887" s="357">
        <v>826</v>
      </c>
    </row>
    <row r="888" spans="1:17" ht="14.4" customHeight="1" x14ac:dyDescent="0.3">
      <c r="A888" s="352" t="s">
        <v>1547</v>
      </c>
      <c r="B888" s="353" t="s">
        <v>1330</v>
      </c>
      <c r="C888" s="353" t="s">
        <v>1331</v>
      </c>
      <c r="D888" s="353" t="s">
        <v>1380</v>
      </c>
      <c r="E888" s="353" t="s">
        <v>1381</v>
      </c>
      <c r="F888" s="356">
        <v>4</v>
      </c>
      <c r="G888" s="356">
        <v>1308</v>
      </c>
      <c r="H888" s="356">
        <v>1</v>
      </c>
      <c r="I888" s="356">
        <v>327</v>
      </c>
      <c r="J888" s="356"/>
      <c r="K888" s="356"/>
      <c r="L888" s="356"/>
      <c r="M888" s="356"/>
      <c r="N888" s="356">
        <v>4</v>
      </c>
      <c r="O888" s="356">
        <v>1312</v>
      </c>
      <c r="P888" s="395">
        <v>1.0030581039755351</v>
      </c>
      <c r="Q888" s="357">
        <v>328</v>
      </c>
    </row>
    <row r="889" spans="1:17" ht="14.4" customHeight="1" x14ac:dyDescent="0.3">
      <c r="A889" s="352" t="s">
        <v>1547</v>
      </c>
      <c r="B889" s="353" t="s">
        <v>1330</v>
      </c>
      <c r="C889" s="353" t="s">
        <v>1331</v>
      </c>
      <c r="D889" s="353" t="s">
        <v>1384</v>
      </c>
      <c r="E889" s="353" t="s">
        <v>1385</v>
      </c>
      <c r="F889" s="356">
        <v>3</v>
      </c>
      <c r="G889" s="356">
        <v>2019</v>
      </c>
      <c r="H889" s="356">
        <v>1</v>
      </c>
      <c r="I889" s="356">
        <v>673</v>
      </c>
      <c r="J889" s="356">
        <v>6</v>
      </c>
      <c r="K889" s="356">
        <v>4038</v>
      </c>
      <c r="L889" s="356">
        <v>2</v>
      </c>
      <c r="M889" s="356">
        <v>673</v>
      </c>
      <c r="N889" s="356">
        <v>8</v>
      </c>
      <c r="O889" s="356">
        <v>5392</v>
      </c>
      <c r="P889" s="395">
        <v>2.6706290242694402</v>
      </c>
      <c r="Q889" s="357">
        <v>674</v>
      </c>
    </row>
    <row r="890" spans="1:17" ht="14.4" customHeight="1" x14ac:dyDescent="0.3">
      <c r="A890" s="352" t="s">
        <v>1547</v>
      </c>
      <c r="B890" s="353" t="s">
        <v>1330</v>
      </c>
      <c r="C890" s="353" t="s">
        <v>1331</v>
      </c>
      <c r="D890" s="353" t="s">
        <v>1386</v>
      </c>
      <c r="E890" s="353" t="s">
        <v>1387</v>
      </c>
      <c r="F890" s="356">
        <v>18</v>
      </c>
      <c r="G890" s="356">
        <v>18252</v>
      </c>
      <c r="H890" s="356">
        <v>1</v>
      </c>
      <c r="I890" s="356">
        <v>1014</v>
      </c>
      <c r="J890" s="356">
        <v>14</v>
      </c>
      <c r="K890" s="356">
        <v>14210</v>
      </c>
      <c r="L890" s="356">
        <v>0.77854481700635547</v>
      </c>
      <c r="M890" s="356">
        <v>1015</v>
      </c>
      <c r="N890" s="356">
        <v>13</v>
      </c>
      <c r="O890" s="356">
        <v>13208</v>
      </c>
      <c r="P890" s="395">
        <v>0.72364672364672367</v>
      </c>
      <c r="Q890" s="357">
        <v>1016</v>
      </c>
    </row>
    <row r="891" spans="1:17" ht="14.4" customHeight="1" x14ac:dyDescent="0.3">
      <c r="A891" s="352" t="s">
        <v>1547</v>
      </c>
      <c r="B891" s="353" t="s">
        <v>1330</v>
      </c>
      <c r="C891" s="353" t="s">
        <v>1331</v>
      </c>
      <c r="D891" s="353" t="s">
        <v>1390</v>
      </c>
      <c r="E891" s="353" t="s">
        <v>1391</v>
      </c>
      <c r="F891" s="356">
        <v>16</v>
      </c>
      <c r="G891" s="356">
        <v>7552</v>
      </c>
      <c r="H891" s="356">
        <v>1</v>
      </c>
      <c r="I891" s="356">
        <v>472</v>
      </c>
      <c r="J891" s="356">
        <v>25</v>
      </c>
      <c r="K891" s="356">
        <v>11800</v>
      </c>
      <c r="L891" s="356">
        <v>1.5625</v>
      </c>
      <c r="M891" s="356">
        <v>472</v>
      </c>
      <c r="N891" s="356">
        <v>25</v>
      </c>
      <c r="O891" s="356">
        <v>11825</v>
      </c>
      <c r="P891" s="395">
        <v>1.5658103813559323</v>
      </c>
      <c r="Q891" s="357">
        <v>473</v>
      </c>
    </row>
    <row r="892" spans="1:17" ht="14.4" customHeight="1" x14ac:dyDescent="0.3">
      <c r="A892" s="352" t="s">
        <v>1547</v>
      </c>
      <c r="B892" s="353" t="s">
        <v>1330</v>
      </c>
      <c r="C892" s="353" t="s">
        <v>1331</v>
      </c>
      <c r="D892" s="353" t="s">
        <v>1392</v>
      </c>
      <c r="E892" s="353" t="s">
        <v>1393</v>
      </c>
      <c r="F892" s="356">
        <v>17</v>
      </c>
      <c r="G892" s="356">
        <v>5831</v>
      </c>
      <c r="H892" s="356">
        <v>1</v>
      </c>
      <c r="I892" s="356">
        <v>343</v>
      </c>
      <c r="J892" s="356">
        <v>26</v>
      </c>
      <c r="K892" s="356">
        <v>8918</v>
      </c>
      <c r="L892" s="356">
        <v>1.5294117647058822</v>
      </c>
      <c r="M892" s="356">
        <v>343</v>
      </c>
      <c r="N892" s="356">
        <v>23</v>
      </c>
      <c r="O892" s="356">
        <v>7912</v>
      </c>
      <c r="P892" s="395">
        <v>1.3568856113874121</v>
      </c>
      <c r="Q892" s="357">
        <v>344</v>
      </c>
    </row>
    <row r="893" spans="1:17" ht="14.4" customHeight="1" x14ac:dyDescent="0.3">
      <c r="A893" s="352" t="s">
        <v>1547</v>
      </c>
      <c r="B893" s="353" t="s">
        <v>1330</v>
      </c>
      <c r="C893" s="353" t="s">
        <v>1331</v>
      </c>
      <c r="D893" s="353" t="s">
        <v>1394</v>
      </c>
      <c r="E893" s="353" t="s">
        <v>1395</v>
      </c>
      <c r="F893" s="356">
        <v>67</v>
      </c>
      <c r="G893" s="356">
        <v>258084</v>
      </c>
      <c r="H893" s="356">
        <v>1</v>
      </c>
      <c r="I893" s="356">
        <v>3852</v>
      </c>
      <c r="J893" s="356">
        <v>89</v>
      </c>
      <c r="K893" s="356">
        <v>343362</v>
      </c>
      <c r="L893" s="356">
        <v>1.3304273027386433</v>
      </c>
      <c r="M893" s="356">
        <v>3858</v>
      </c>
      <c r="N893" s="356">
        <v>57</v>
      </c>
      <c r="O893" s="356">
        <v>220248</v>
      </c>
      <c r="P893" s="395">
        <v>0.85339656855907375</v>
      </c>
      <c r="Q893" s="357">
        <v>3864</v>
      </c>
    </row>
    <row r="894" spans="1:17" ht="14.4" customHeight="1" x14ac:dyDescent="0.3">
      <c r="A894" s="352" t="s">
        <v>1547</v>
      </c>
      <c r="B894" s="353" t="s">
        <v>1330</v>
      </c>
      <c r="C894" s="353" t="s">
        <v>1331</v>
      </c>
      <c r="D894" s="353" t="s">
        <v>1398</v>
      </c>
      <c r="E894" s="353" t="s">
        <v>1399</v>
      </c>
      <c r="F894" s="356">
        <v>5</v>
      </c>
      <c r="G894" s="356">
        <v>1185</v>
      </c>
      <c r="H894" s="356">
        <v>1</v>
      </c>
      <c r="I894" s="356">
        <v>237</v>
      </c>
      <c r="J894" s="356">
        <v>2</v>
      </c>
      <c r="K894" s="356">
        <v>474</v>
      </c>
      <c r="L894" s="356">
        <v>0.4</v>
      </c>
      <c r="M894" s="356">
        <v>237</v>
      </c>
      <c r="N894" s="356">
        <v>4</v>
      </c>
      <c r="O894" s="356">
        <v>948</v>
      </c>
      <c r="P894" s="395">
        <v>0.8</v>
      </c>
      <c r="Q894" s="357">
        <v>237</v>
      </c>
    </row>
    <row r="895" spans="1:17" ht="14.4" customHeight="1" x14ac:dyDescent="0.3">
      <c r="A895" s="352" t="s">
        <v>1547</v>
      </c>
      <c r="B895" s="353" t="s">
        <v>1330</v>
      </c>
      <c r="C895" s="353" t="s">
        <v>1331</v>
      </c>
      <c r="D895" s="353" t="s">
        <v>1400</v>
      </c>
      <c r="E895" s="353" t="s">
        <v>1401</v>
      </c>
      <c r="F895" s="356">
        <v>3</v>
      </c>
      <c r="G895" s="356">
        <v>2019</v>
      </c>
      <c r="H895" s="356">
        <v>1</v>
      </c>
      <c r="I895" s="356">
        <v>673</v>
      </c>
      <c r="J895" s="356">
        <v>6</v>
      </c>
      <c r="K895" s="356">
        <v>4038</v>
      </c>
      <c r="L895" s="356">
        <v>2</v>
      </c>
      <c r="M895" s="356">
        <v>673</v>
      </c>
      <c r="N895" s="356">
        <v>8</v>
      </c>
      <c r="O895" s="356">
        <v>5392</v>
      </c>
      <c r="P895" s="395">
        <v>2.6706290242694402</v>
      </c>
      <c r="Q895" s="357">
        <v>674</v>
      </c>
    </row>
    <row r="896" spans="1:17" ht="14.4" customHeight="1" x14ac:dyDescent="0.3">
      <c r="A896" s="352" t="s">
        <v>1547</v>
      </c>
      <c r="B896" s="353" t="s">
        <v>1330</v>
      </c>
      <c r="C896" s="353" t="s">
        <v>1331</v>
      </c>
      <c r="D896" s="353" t="s">
        <v>1402</v>
      </c>
      <c r="E896" s="353" t="s">
        <v>1403</v>
      </c>
      <c r="F896" s="356">
        <v>3</v>
      </c>
      <c r="G896" s="356">
        <v>1524</v>
      </c>
      <c r="H896" s="356">
        <v>1</v>
      </c>
      <c r="I896" s="356">
        <v>508</v>
      </c>
      <c r="J896" s="356">
        <v>4</v>
      </c>
      <c r="K896" s="356">
        <v>2032</v>
      </c>
      <c r="L896" s="356">
        <v>1.3333333333333333</v>
      </c>
      <c r="M896" s="356">
        <v>508</v>
      </c>
      <c r="N896" s="356">
        <v>4</v>
      </c>
      <c r="O896" s="356">
        <v>2036</v>
      </c>
      <c r="P896" s="395">
        <v>1.3359580052493438</v>
      </c>
      <c r="Q896" s="357">
        <v>509</v>
      </c>
    </row>
    <row r="897" spans="1:17" ht="14.4" customHeight="1" x14ac:dyDescent="0.3">
      <c r="A897" s="352" t="s">
        <v>1547</v>
      </c>
      <c r="B897" s="353" t="s">
        <v>1330</v>
      </c>
      <c r="C897" s="353" t="s">
        <v>1331</v>
      </c>
      <c r="D897" s="353" t="s">
        <v>1404</v>
      </c>
      <c r="E897" s="353" t="s">
        <v>1405</v>
      </c>
      <c r="F897" s="356">
        <v>2</v>
      </c>
      <c r="G897" s="356">
        <v>694</v>
      </c>
      <c r="H897" s="356">
        <v>1</v>
      </c>
      <c r="I897" s="356">
        <v>347</v>
      </c>
      <c r="J897" s="356">
        <v>5</v>
      </c>
      <c r="K897" s="356">
        <v>1735</v>
      </c>
      <c r="L897" s="356">
        <v>2.5</v>
      </c>
      <c r="M897" s="356">
        <v>347</v>
      </c>
      <c r="N897" s="356"/>
      <c r="O897" s="356"/>
      <c r="P897" s="395"/>
      <c r="Q897" s="357"/>
    </row>
    <row r="898" spans="1:17" ht="14.4" customHeight="1" x14ac:dyDescent="0.3">
      <c r="A898" s="352" t="s">
        <v>1547</v>
      </c>
      <c r="B898" s="353" t="s">
        <v>1330</v>
      </c>
      <c r="C898" s="353" t="s">
        <v>1331</v>
      </c>
      <c r="D898" s="353" t="s">
        <v>1406</v>
      </c>
      <c r="E898" s="353" t="s">
        <v>1407</v>
      </c>
      <c r="F898" s="356">
        <v>1</v>
      </c>
      <c r="G898" s="356">
        <v>649</v>
      </c>
      <c r="H898" s="356">
        <v>1</v>
      </c>
      <c r="I898" s="356">
        <v>649</v>
      </c>
      <c r="J898" s="356">
        <v>2</v>
      </c>
      <c r="K898" s="356">
        <v>1298</v>
      </c>
      <c r="L898" s="356">
        <v>2</v>
      </c>
      <c r="M898" s="356">
        <v>649</v>
      </c>
      <c r="N898" s="356">
        <v>4</v>
      </c>
      <c r="O898" s="356">
        <v>2600</v>
      </c>
      <c r="P898" s="395">
        <v>4.0061633281972266</v>
      </c>
      <c r="Q898" s="357">
        <v>650</v>
      </c>
    </row>
    <row r="899" spans="1:17" ht="14.4" customHeight="1" x14ac:dyDescent="0.3">
      <c r="A899" s="352" t="s">
        <v>1547</v>
      </c>
      <c r="B899" s="353" t="s">
        <v>1330</v>
      </c>
      <c r="C899" s="353" t="s">
        <v>1331</v>
      </c>
      <c r="D899" s="353" t="s">
        <v>1408</v>
      </c>
      <c r="E899" s="353" t="s">
        <v>1409</v>
      </c>
      <c r="F899" s="356">
        <v>15</v>
      </c>
      <c r="G899" s="356">
        <v>1650</v>
      </c>
      <c r="H899" s="356">
        <v>1</v>
      </c>
      <c r="I899" s="356">
        <v>110</v>
      </c>
      <c r="J899" s="356">
        <v>23</v>
      </c>
      <c r="K899" s="356">
        <v>2530</v>
      </c>
      <c r="L899" s="356">
        <v>1.5333333333333334</v>
      </c>
      <c r="M899" s="356">
        <v>110</v>
      </c>
      <c r="N899" s="356">
        <v>22</v>
      </c>
      <c r="O899" s="356">
        <v>2420</v>
      </c>
      <c r="P899" s="395">
        <v>1.4666666666666666</v>
      </c>
      <c r="Q899" s="357">
        <v>110</v>
      </c>
    </row>
    <row r="900" spans="1:17" ht="14.4" customHeight="1" x14ac:dyDescent="0.3">
      <c r="A900" s="352" t="s">
        <v>1547</v>
      </c>
      <c r="B900" s="353" t="s">
        <v>1330</v>
      </c>
      <c r="C900" s="353" t="s">
        <v>1331</v>
      </c>
      <c r="D900" s="353" t="s">
        <v>1410</v>
      </c>
      <c r="E900" s="353" t="s">
        <v>1411</v>
      </c>
      <c r="F900" s="356">
        <v>5</v>
      </c>
      <c r="G900" s="356">
        <v>4855</v>
      </c>
      <c r="H900" s="356">
        <v>1</v>
      </c>
      <c r="I900" s="356">
        <v>971</v>
      </c>
      <c r="J900" s="356">
        <v>9</v>
      </c>
      <c r="K900" s="356">
        <v>8811</v>
      </c>
      <c r="L900" s="356">
        <v>1.8148300720906283</v>
      </c>
      <c r="M900" s="356">
        <v>979</v>
      </c>
      <c r="N900" s="356">
        <v>4</v>
      </c>
      <c r="O900" s="356">
        <v>3956</v>
      </c>
      <c r="P900" s="395">
        <v>0.81483007209062819</v>
      </c>
      <c r="Q900" s="357">
        <v>989</v>
      </c>
    </row>
    <row r="901" spans="1:17" ht="14.4" customHeight="1" x14ac:dyDescent="0.3">
      <c r="A901" s="352" t="s">
        <v>1547</v>
      </c>
      <c r="B901" s="353" t="s">
        <v>1330</v>
      </c>
      <c r="C901" s="353" t="s">
        <v>1331</v>
      </c>
      <c r="D901" s="353" t="s">
        <v>1412</v>
      </c>
      <c r="E901" s="353" t="s">
        <v>1413</v>
      </c>
      <c r="F901" s="356">
        <v>3</v>
      </c>
      <c r="G901" s="356">
        <v>2067</v>
      </c>
      <c r="H901" s="356">
        <v>1</v>
      </c>
      <c r="I901" s="356">
        <v>689</v>
      </c>
      <c r="J901" s="356">
        <v>5</v>
      </c>
      <c r="K901" s="356">
        <v>3445</v>
      </c>
      <c r="L901" s="356">
        <v>1.6666666666666667</v>
      </c>
      <c r="M901" s="356">
        <v>689</v>
      </c>
      <c r="N901" s="356">
        <v>4</v>
      </c>
      <c r="O901" s="356">
        <v>2760</v>
      </c>
      <c r="P901" s="395">
        <v>1.3352685050798259</v>
      </c>
      <c r="Q901" s="357">
        <v>690</v>
      </c>
    </row>
    <row r="902" spans="1:17" ht="14.4" customHeight="1" x14ac:dyDescent="0.3">
      <c r="A902" s="352" t="s">
        <v>1547</v>
      </c>
      <c r="B902" s="353" t="s">
        <v>1330</v>
      </c>
      <c r="C902" s="353" t="s">
        <v>1331</v>
      </c>
      <c r="D902" s="353" t="s">
        <v>1414</v>
      </c>
      <c r="E902" s="353" t="s">
        <v>1415</v>
      </c>
      <c r="F902" s="356">
        <v>1</v>
      </c>
      <c r="G902" s="356">
        <v>1394</v>
      </c>
      <c r="H902" s="356">
        <v>1</v>
      </c>
      <c r="I902" s="356">
        <v>1394</v>
      </c>
      <c r="J902" s="356">
        <v>2</v>
      </c>
      <c r="K902" s="356">
        <v>2788</v>
      </c>
      <c r="L902" s="356">
        <v>2</v>
      </c>
      <c r="M902" s="356">
        <v>1394</v>
      </c>
      <c r="N902" s="356">
        <v>4</v>
      </c>
      <c r="O902" s="356">
        <v>5580</v>
      </c>
      <c r="P902" s="395">
        <v>4.0028694404591105</v>
      </c>
      <c r="Q902" s="357">
        <v>1395</v>
      </c>
    </row>
    <row r="903" spans="1:17" ht="14.4" customHeight="1" x14ac:dyDescent="0.3">
      <c r="A903" s="352" t="s">
        <v>1547</v>
      </c>
      <c r="B903" s="353" t="s">
        <v>1330</v>
      </c>
      <c r="C903" s="353" t="s">
        <v>1331</v>
      </c>
      <c r="D903" s="353" t="s">
        <v>1416</v>
      </c>
      <c r="E903" s="353" t="s">
        <v>1417</v>
      </c>
      <c r="F903" s="356">
        <v>21</v>
      </c>
      <c r="G903" s="356">
        <v>4263</v>
      </c>
      <c r="H903" s="356">
        <v>1</v>
      </c>
      <c r="I903" s="356">
        <v>203</v>
      </c>
      <c r="J903" s="356">
        <v>27</v>
      </c>
      <c r="K903" s="356">
        <v>5481</v>
      </c>
      <c r="L903" s="356">
        <v>1.2857142857142858</v>
      </c>
      <c r="M903" s="356">
        <v>203</v>
      </c>
      <c r="N903" s="356">
        <v>24</v>
      </c>
      <c r="O903" s="356">
        <v>4896</v>
      </c>
      <c r="P903" s="395">
        <v>1.1484869809992964</v>
      </c>
      <c r="Q903" s="357">
        <v>204</v>
      </c>
    </row>
    <row r="904" spans="1:17" ht="14.4" customHeight="1" x14ac:dyDescent="0.3">
      <c r="A904" s="352" t="s">
        <v>1547</v>
      </c>
      <c r="B904" s="353" t="s">
        <v>1330</v>
      </c>
      <c r="C904" s="353" t="s">
        <v>1331</v>
      </c>
      <c r="D904" s="353" t="s">
        <v>1418</v>
      </c>
      <c r="E904" s="353" t="s">
        <v>1419</v>
      </c>
      <c r="F904" s="356">
        <v>9</v>
      </c>
      <c r="G904" s="356">
        <v>342</v>
      </c>
      <c r="H904" s="356">
        <v>1</v>
      </c>
      <c r="I904" s="356">
        <v>38</v>
      </c>
      <c r="J904" s="356">
        <v>10</v>
      </c>
      <c r="K904" s="356">
        <v>380</v>
      </c>
      <c r="L904" s="356">
        <v>1.1111111111111112</v>
      </c>
      <c r="M904" s="356">
        <v>38</v>
      </c>
      <c r="N904" s="356">
        <v>10</v>
      </c>
      <c r="O904" s="356">
        <v>380</v>
      </c>
      <c r="P904" s="395">
        <v>1.1111111111111112</v>
      </c>
      <c r="Q904" s="357">
        <v>38</v>
      </c>
    </row>
    <row r="905" spans="1:17" ht="14.4" customHeight="1" x14ac:dyDescent="0.3">
      <c r="A905" s="352" t="s">
        <v>1547</v>
      </c>
      <c r="B905" s="353" t="s">
        <v>1330</v>
      </c>
      <c r="C905" s="353" t="s">
        <v>1331</v>
      </c>
      <c r="D905" s="353" t="s">
        <v>1420</v>
      </c>
      <c r="E905" s="353" t="s">
        <v>1421</v>
      </c>
      <c r="F905" s="356">
        <v>10</v>
      </c>
      <c r="G905" s="356">
        <v>11770</v>
      </c>
      <c r="H905" s="356">
        <v>1</v>
      </c>
      <c r="I905" s="356">
        <v>1177</v>
      </c>
      <c r="J905" s="356">
        <v>7</v>
      </c>
      <c r="K905" s="356">
        <v>8246</v>
      </c>
      <c r="L905" s="356">
        <v>0.70059473237043335</v>
      </c>
      <c r="M905" s="356">
        <v>1178</v>
      </c>
      <c r="N905" s="356">
        <v>9</v>
      </c>
      <c r="O905" s="356">
        <v>10620</v>
      </c>
      <c r="P905" s="395">
        <v>0.90229396771452841</v>
      </c>
      <c r="Q905" s="357">
        <v>1180</v>
      </c>
    </row>
    <row r="906" spans="1:17" ht="14.4" customHeight="1" x14ac:dyDescent="0.3">
      <c r="A906" s="352" t="s">
        <v>1547</v>
      </c>
      <c r="B906" s="353" t="s">
        <v>1330</v>
      </c>
      <c r="C906" s="353" t="s">
        <v>1331</v>
      </c>
      <c r="D906" s="353" t="s">
        <v>1428</v>
      </c>
      <c r="E906" s="353" t="s">
        <v>1429</v>
      </c>
      <c r="F906" s="356"/>
      <c r="G906" s="356"/>
      <c r="H906" s="356"/>
      <c r="I906" s="356"/>
      <c r="J906" s="356"/>
      <c r="K906" s="356"/>
      <c r="L906" s="356"/>
      <c r="M906" s="356"/>
      <c r="N906" s="356">
        <v>1</v>
      </c>
      <c r="O906" s="356">
        <v>650</v>
      </c>
      <c r="P906" s="395"/>
      <c r="Q906" s="357">
        <v>650</v>
      </c>
    </row>
    <row r="907" spans="1:17" ht="14.4" customHeight="1" x14ac:dyDescent="0.3">
      <c r="A907" s="352" t="s">
        <v>1547</v>
      </c>
      <c r="B907" s="353" t="s">
        <v>1330</v>
      </c>
      <c r="C907" s="353" t="s">
        <v>1331</v>
      </c>
      <c r="D907" s="353" t="s">
        <v>1432</v>
      </c>
      <c r="E907" s="353" t="s">
        <v>1433</v>
      </c>
      <c r="F907" s="356"/>
      <c r="G907" s="356"/>
      <c r="H907" s="356"/>
      <c r="I907" s="356"/>
      <c r="J907" s="356"/>
      <c r="K907" s="356"/>
      <c r="L907" s="356"/>
      <c r="M907" s="356"/>
      <c r="N907" s="356">
        <v>1</v>
      </c>
      <c r="O907" s="356">
        <v>256</v>
      </c>
      <c r="P907" s="395"/>
      <c r="Q907" s="357">
        <v>256</v>
      </c>
    </row>
    <row r="908" spans="1:17" ht="14.4" customHeight="1" x14ac:dyDescent="0.3">
      <c r="A908" s="352" t="s">
        <v>1547</v>
      </c>
      <c r="B908" s="353" t="s">
        <v>1330</v>
      </c>
      <c r="C908" s="353" t="s">
        <v>1331</v>
      </c>
      <c r="D908" s="353" t="s">
        <v>1434</v>
      </c>
      <c r="E908" s="353" t="s">
        <v>1435</v>
      </c>
      <c r="F908" s="356">
        <v>3</v>
      </c>
      <c r="G908" s="356">
        <v>927</v>
      </c>
      <c r="H908" s="356">
        <v>1</v>
      </c>
      <c r="I908" s="356">
        <v>309</v>
      </c>
      <c r="J908" s="356">
        <v>6</v>
      </c>
      <c r="K908" s="356">
        <v>1860</v>
      </c>
      <c r="L908" s="356">
        <v>2.0064724919093853</v>
      </c>
      <c r="M908" s="356">
        <v>310</v>
      </c>
      <c r="N908" s="356">
        <v>9</v>
      </c>
      <c r="O908" s="356">
        <v>2790</v>
      </c>
      <c r="P908" s="395">
        <v>3.0097087378640777</v>
      </c>
      <c r="Q908" s="357">
        <v>310</v>
      </c>
    </row>
    <row r="909" spans="1:17" ht="14.4" customHeight="1" x14ac:dyDescent="0.3">
      <c r="A909" s="352" t="s">
        <v>1547</v>
      </c>
      <c r="B909" s="353" t="s">
        <v>1330</v>
      </c>
      <c r="C909" s="353" t="s">
        <v>1331</v>
      </c>
      <c r="D909" s="353" t="s">
        <v>1438</v>
      </c>
      <c r="E909" s="353" t="s">
        <v>1439</v>
      </c>
      <c r="F909" s="356">
        <v>1</v>
      </c>
      <c r="G909" s="356">
        <v>172</v>
      </c>
      <c r="H909" s="356">
        <v>1</v>
      </c>
      <c r="I909" s="356">
        <v>172</v>
      </c>
      <c r="J909" s="356">
        <v>1</v>
      </c>
      <c r="K909" s="356">
        <v>172</v>
      </c>
      <c r="L909" s="356">
        <v>1</v>
      </c>
      <c r="M909" s="356">
        <v>172</v>
      </c>
      <c r="N909" s="356">
        <v>2</v>
      </c>
      <c r="O909" s="356">
        <v>344</v>
      </c>
      <c r="P909" s="395">
        <v>2</v>
      </c>
      <c r="Q909" s="357">
        <v>172</v>
      </c>
    </row>
    <row r="910" spans="1:17" ht="14.4" customHeight="1" x14ac:dyDescent="0.3">
      <c r="A910" s="352" t="s">
        <v>1547</v>
      </c>
      <c r="B910" s="353" t="s">
        <v>1330</v>
      </c>
      <c r="C910" s="353" t="s">
        <v>1331</v>
      </c>
      <c r="D910" s="353" t="s">
        <v>1440</v>
      </c>
      <c r="E910" s="353" t="s">
        <v>1441</v>
      </c>
      <c r="F910" s="356">
        <v>3</v>
      </c>
      <c r="G910" s="356">
        <v>2055</v>
      </c>
      <c r="H910" s="356">
        <v>1</v>
      </c>
      <c r="I910" s="356">
        <v>685</v>
      </c>
      <c r="J910" s="356">
        <v>5</v>
      </c>
      <c r="K910" s="356">
        <v>3425</v>
      </c>
      <c r="L910" s="356">
        <v>1.6666666666666667</v>
      </c>
      <c r="M910" s="356">
        <v>685</v>
      </c>
      <c r="N910" s="356">
        <v>6</v>
      </c>
      <c r="O910" s="356">
        <v>4116</v>
      </c>
      <c r="P910" s="395">
        <v>2.0029197080291969</v>
      </c>
      <c r="Q910" s="357">
        <v>686</v>
      </c>
    </row>
    <row r="911" spans="1:17" ht="14.4" customHeight="1" x14ac:dyDescent="0.3">
      <c r="A911" s="352" t="s">
        <v>1547</v>
      </c>
      <c r="B911" s="353" t="s">
        <v>1330</v>
      </c>
      <c r="C911" s="353" t="s">
        <v>1331</v>
      </c>
      <c r="D911" s="353" t="s">
        <v>1442</v>
      </c>
      <c r="E911" s="353" t="s">
        <v>1443</v>
      </c>
      <c r="F911" s="356">
        <v>1</v>
      </c>
      <c r="G911" s="356">
        <v>166</v>
      </c>
      <c r="H911" s="356">
        <v>1</v>
      </c>
      <c r="I911" s="356">
        <v>166</v>
      </c>
      <c r="J911" s="356">
        <v>1</v>
      </c>
      <c r="K911" s="356">
        <v>166</v>
      </c>
      <c r="L911" s="356">
        <v>1</v>
      </c>
      <c r="M911" s="356">
        <v>166</v>
      </c>
      <c r="N911" s="356">
        <v>2</v>
      </c>
      <c r="O911" s="356">
        <v>332</v>
      </c>
      <c r="P911" s="395">
        <v>2</v>
      </c>
      <c r="Q911" s="357">
        <v>166</v>
      </c>
    </row>
    <row r="912" spans="1:17" ht="14.4" customHeight="1" x14ac:dyDescent="0.3">
      <c r="A912" s="352" t="s">
        <v>1547</v>
      </c>
      <c r="B912" s="353" t="s">
        <v>1330</v>
      </c>
      <c r="C912" s="353" t="s">
        <v>1331</v>
      </c>
      <c r="D912" s="353" t="s">
        <v>1450</v>
      </c>
      <c r="E912" s="353" t="s">
        <v>1451</v>
      </c>
      <c r="F912" s="356">
        <v>1</v>
      </c>
      <c r="G912" s="356">
        <v>649</v>
      </c>
      <c r="H912" s="356">
        <v>1</v>
      </c>
      <c r="I912" s="356">
        <v>649</v>
      </c>
      <c r="J912" s="356">
        <v>2</v>
      </c>
      <c r="K912" s="356">
        <v>1298</v>
      </c>
      <c r="L912" s="356">
        <v>2</v>
      </c>
      <c r="M912" s="356">
        <v>649</v>
      </c>
      <c r="N912" s="356">
        <v>4</v>
      </c>
      <c r="O912" s="356">
        <v>2600</v>
      </c>
      <c r="P912" s="395">
        <v>4.0061633281972266</v>
      </c>
      <c r="Q912" s="357">
        <v>650</v>
      </c>
    </row>
    <row r="913" spans="1:17" ht="14.4" customHeight="1" x14ac:dyDescent="0.3">
      <c r="A913" s="352" t="s">
        <v>1547</v>
      </c>
      <c r="B913" s="353" t="s">
        <v>1330</v>
      </c>
      <c r="C913" s="353" t="s">
        <v>1331</v>
      </c>
      <c r="D913" s="353" t="s">
        <v>1452</v>
      </c>
      <c r="E913" s="353" t="s">
        <v>1453</v>
      </c>
      <c r="F913" s="356">
        <v>19</v>
      </c>
      <c r="G913" s="356">
        <v>10336</v>
      </c>
      <c r="H913" s="356">
        <v>1</v>
      </c>
      <c r="I913" s="356">
        <v>544</v>
      </c>
      <c r="J913" s="356">
        <v>26</v>
      </c>
      <c r="K913" s="356">
        <v>14144</v>
      </c>
      <c r="L913" s="356">
        <v>1.368421052631579</v>
      </c>
      <c r="M913" s="356">
        <v>544</v>
      </c>
      <c r="N913" s="356">
        <v>23</v>
      </c>
      <c r="O913" s="356">
        <v>12535</v>
      </c>
      <c r="P913" s="395">
        <v>1.2127515479876161</v>
      </c>
      <c r="Q913" s="357">
        <v>545</v>
      </c>
    </row>
    <row r="914" spans="1:17" ht="14.4" customHeight="1" x14ac:dyDescent="0.3">
      <c r="A914" s="352" t="s">
        <v>1547</v>
      </c>
      <c r="B914" s="353" t="s">
        <v>1330</v>
      </c>
      <c r="C914" s="353" t="s">
        <v>1331</v>
      </c>
      <c r="D914" s="353" t="s">
        <v>1454</v>
      </c>
      <c r="E914" s="353" t="s">
        <v>1455</v>
      </c>
      <c r="F914" s="356">
        <v>3</v>
      </c>
      <c r="G914" s="356">
        <v>858</v>
      </c>
      <c r="H914" s="356">
        <v>1</v>
      </c>
      <c r="I914" s="356">
        <v>286</v>
      </c>
      <c r="J914" s="356">
        <v>4</v>
      </c>
      <c r="K914" s="356">
        <v>1144</v>
      </c>
      <c r="L914" s="356">
        <v>1.3333333333333333</v>
      </c>
      <c r="M914" s="356">
        <v>286</v>
      </c>
      <c r="N914" s="356">
        <v>4</v>
      </c>
      <c r="O914" s="356">
        <v>1148</v>
      </c>
      <c r="P914" s="395">
        <v>1.337995337995338</v>
      </c>
      <c r="Q914" s="357">
        <v>287</v>
      </c>
    </row>
    <row r="915" spans="1:17" ht="14.4" customHeight="1" x14ac:dyDescent="0.3">
      <c r="A915" s="352" t="s">
        <v>1547</v>
      </c>
      <c r="B915" s="353" t="s">
        <v>1330</v>
      </c>
      <c r="C915" s="353" t="s">
        <v>1331</v>
      </c>
      <c r="D915" s="353" t="s">
        <v>1456</v>
      </c>
      <c r="E915" s="353" t="s">
        <v>1457</v>
      </c>
      <c r="F915" s="356">
        <v>3</v>
      </c>
      <c r="G915" s="356">
        <v>1254</v>
      </c>
      <c r="H915" s="356">
        <v>1</v>
      </c>
      <c r="I915" s="356">
        <v>418</v>
      </c>
      <c r="J915" s="356">
        <v>4</v>
      </c>
      <c r="K915" s="356">
        <v>1672</v>
      </c>
      <c r="L915" s="356">
        <v>1.3333333333333333</v>
      </c>
      <c r="M915" s="356">
        <v>418</v>
      </c>
      <c r="N915" s="356">
        <v>4</v>
      </c>
      <c r="O915" s="356">
        <v>1676</v>
      </c>
      <c r="P915" s="395">
        <v>1.3365231259968102</v>
      </c>
      <c r="Q915" s="357">
        <v>419</v>
      </c>
    </row>
    <row r="916" spans="1:17" ht="14.4" customHeight="1" x14ac:dyDescent="0.3">
      <c r="A916" s="352" t="s">
        <v>1547</v>
      </c>
      <c r="B916" s="353" t="s">
        <v>1330</v>
      </c>
      <c r="C916" s="353" t="s">
        <v>1331</v>
      </c>
      <c r="D916" s="353" t="s">
        <v>1460</v>
      </c>
      <c r="E916" s="353" t="s">
        <v>1461</v>
      </c>
      <c r="F916" s="356">
        <v>1</v>
      </c>
      <c r="G916" s="356">
        <v>649</v>
      </c>
      <c r="H916" s="356">
        <v>1</v>
      </c>
      <c r="I916" s="356">
        <v>649</v>
      </c>
      <c r="J916" s="356">
        <v>2</v>
      </c>
      <c r="K916" s="356">
        <v>1298</v>
      </c>
      <c r="L916" s="356">
        <v>2</v>
      </c>
      <c r="M916" s="356">
        <v>649</v>
      </c>
      <c r="N916" s="356">
        <v>4</v>
      </c>
      <c r="O916" s="356">
        <v>2600</v>
      </c>
      <c r="P916" s="395">
        <v>4.0061633281972266</v>
      </c>
      <c r="Q916" s="357">
        <v>650</v>
      </c>
    </row>
    <row r="917" spans="1:17" ht="14.4" customHeight="1" x14ac:dyDescent="0.3">
      <c r="A917" s="352" t="s">
        <v>1547</v>
      </c>
      <c r="B917" s="353" t="s">
        <v>1330</v>
      </c>
      <c r="C917" s="353" t="s">
        <v>1331</v>
      </c>
      <c r="D917" s="353" t="s">
        <v>1464</v>
      </c>
      <c r="E917" s="353" t="s">
        <v>1465</v>
      </c>
      <c r="F917" s="356">
        <v>1</v>
      </c>
      <c r="G917" s="356">
        <v>649</v>
      </c>
      <c r="H917" s="356">
        <v>1</v>
      </c>
      <c r="I917" s="356">
        <v>649</v>
      </c>
      <c r="J917" s="356">
        <v>2</v>
      </c>
      <c r="K917" s="356">
        <v>1298</v>
      </c>
      <c r="L917" s="356">
        <v>2</v>
      </c>
      <c r="M917" s="356">
        <v>649</v>
      </c>
      <c r="N917" s="356">
        <v>4</v>
      </c>
      <c r="O917" s="356">
        <v>2600</v>
      </c>
      <c r="P917" s="395">
        <v>4.0061633281972266</v>
      </c>
      <c r="Q917" s="357">
        <v>650</v>
      </c>
    </row>
    <row r="918" spans="1:17" ht="14.4" customHeight="1" x14ac:dyDescent="0.3">
      <c r="A918" s="352" t="s">
        <v>1547</v>
      </c>
      <c r="B918" s="353" t="s">
        <v>1330</v>
      </c>
      <c r="C918" s="353" t="s">
        <v>1331</v>
      </c>
      <c r="D918" s="353" t="s">
        <v>1476</v>
      </c>
      <c r="E918" s="353" t="s">
        <v>1477</v>
      </c>
      <c r="F918" s="356">
        <v>3</v>
      </c>
      <c r="G918" s="356">
        <v>915</v>
      </c>
      <c r="H918" s="356">
        <v>1</v>
      </c>
      <c r="I918" s="356">
        <v>305</v>
      </c>
      <c r="J918" s="356">
        <v>1</v>
      </c>
      <c r="K918" s="356">
        <v>307</v>
      </c>
      <c r="L918" s="356">
        <v>0.33551912568306008</v>
      </c>
      <c r="M918" s="356">
        <v>307</v>
      </c>
      <c r="N918" s="356">
        <v>1</v>
      </c>
      <c r="O918" s="356">
        <v>310</v>
      </c>
      <c r="P918" s="395">
        <v>0.33879781420765026</v>
      </c>
      <c r="Q918" s="357">
        <v>310</v>
      </c>
    </row>
    <row r="919" spans="1:17" ht="14.4" customHeight="1" x14ac:dyDescent="0.3">
      <c r="A919" s="352" t="s">
        <v>1547</v>
      </c>
      <c r="B919" s="353" t="s">
        <v>1330</v>
      </c>
      <c r="C919" s="353" t="s">
        <v>1331</v>
      </c>
      <c r="D919" s="353" t="s">
        <v>1484</v>
      </c>
      <c r="E919" s="353" t="s">
        <v>1485</v>
      </c>
      <c r="F919" s="356">
        <v>3</v>
      </c>
      <c r="G919" s="356">
        <v>564</v>
      </c>
      <c r="H919" s="356">
        <v>1</v>
      </c>
      <c r="I919" s="356">
        <v>188</v>
      </c>
      <c r="J919" s="356"/>
      <c r="K919" s="356"/>
      <c r="L919" s="356"/>
      <c r="M919" s="356"/>
      <c r="N919" s="356"/>
      <c r="O919" s="356"/>
      <c r="P919" s="395"/>
      <c r="Q919" s="357"/>
    </row>
    <row r="920" spans="1:17" ht="14.4" customHeight="1" x14ac:dyDescent="0.3">
      <c r="A920" s="352" t="s">
        <v>1548</v>
      </c>
      <c r="B920" s="353" t="s">
        <v>1330</v>
      </c>
      <c r="C920" s="353" t="s">
        <v>1331</v>
      </c>
      <c r="D920" s="353" t="s">
        <v>1346</v>
      </c>
      <c r="E920" s="353" t="s">
        <v>1347</v>
      </c>
      <c r="F920" s="356">
        <v>1</v>
      </c>
      <c r="G920" s="356">
        <v>16</v>
      </c>
      <c r="H920" s="356">
        <v>1</v>
      </c>
      <c r="I920" s="356">
        <v>16</v>
      </c>
      <c r="J920" s="356">
        <v>1</v>
      </c>
      <c r="K920" s="356">
        <v>16</v>
      </c>
      <c r="L920" s="356">
        <v>1</v>
      </c>
      <c r="M920" s="356">
        <v>16</v>
      </c>
      <c r="N920" s="356"/>
      <c r="O920" s="356"/>
      <c r="P920" s="395"/>
      <c r="Q920" s="357"/>
    </row>
    <row r="921" spans="1:17" ht="14.4" customHeight="1" x14ac:dyDescent="0.3">
      <c r="A921" s="352" t="s">
        <v>1548</v>
      </c>
      <c r="B921" s="353" t="s">
        <v>1330</v>
      </c>
      <c r="C921" s="353" t="s">
        <v>1331</v>
      </c>
      <c r="D921" s="353" t="s">
        <v>1352</v>
      </c>
      <c r="E921" s="353" t="s">
        <v>1353</v>
      </c>
      <c r="F921" s="356"/>
      <c r="G921" s="356"/>
      <c r="H921" s="356"/>
      <c r="I921" s="356"/>
      <c r="J921" s="356"/>
      <c r="K921" s="356"/>
      <c r="L921" s="356"/>
      <c r="M921" s="356"/>
      <c r="N921" s="356">
        <v>1</v>
      </c>
      <c r="O921" s="356">
        <v>166</v>
      </c>
      <c r="P921" s="395"/>
      <c r="Q921" s="357">
        <v>166</v>
      </c>
    </row>
    <row r="922" spans="1:17" ht="14.4" customHeight="1" x14ac:dyDescent="0.3">
      <c r="A922" s="352" t="s">
        <v>1548</v>
      </c>
      <c r="B922" s="353" t="s">
        <v>1330</v>
      </c>
      <c r="C922" s="353" t="s">
        <v>1331</v>
      </c>
      <c r="D922" s="353" t="s">
        <v>1356</v>
      </c>
      <c r="E922" s="353" t="s">
        <v>1357</v>
      </c>
      <c r="F922" s="356"/>
      <c r="G922" s="356"/>
      <c r="H922" s="356"/>
      <c r="I922" s="356"/>
      <c r="J922" s="356"/>
      <c r="K922" s="356"/>
      <c r="L922" s="356"/>
      <c r="M922" s="356"/>
      <c r="N922" s="356">
        <v>1</v>
      </c>
      <c r="O922" s="356">
        <v>172</v>
      </c>
      <c r="P922" s="395"/>
      <c r="Q922" s="357">
        <v>172</v>
      </c>
    </row>
    <row r="923" spans="1:17" ht="14.4" customHeight="1" x14ac:dyDescent="0.3">
      <c r="A923" s="352" t="s">
        <v>1548</v>
      </c>
      <c r="B923" s="353" t="s">
        <v>1330</v>
      </c>
      <c r="C923" s="353" t="s">
        <v>1331</v>
      </c>
      <c r="D923" s="353" t="s">
        <v>1360</v>
      </c>
      <c r="E923" s="353" t="s">
        <v>1361</v>
      </c>
      <c r="F923" s="356">
        <v>1</v>
      </c>
      <c r="G923" s="356">
        <v>348</v>
      </c>
      <c r="H923" s="356">
        <v>1</v>
      </c>
      <c r="I923" s="356">
        <v>348</v>
      </c>
      <c r="J923" s="356"/>
      <c r="K923" s="356"/>
      <c r="L923" s="356"/>
      <c r="M923" s="356"/>
      <c r="N923" s="356"/>
      <c r="O923" s="356"/>
      <c r="P923" s="395"/>
      <c r="Q923" s="357"/>
    </row>
    <row r="924" spans="1:17" ht="14.4" customHeight="1" x14ac:dyDescent="0.3">
      <c r="A924" s="352" t="s">
        <v>1548</v>
      </c>
      <c r="B924" s="353" t="s">
        <v>1330</v>
      </c>
      <c r="C924" s="353" t="s">
        <v>1331</v>
      </c>
      <c r="D924" s="353" t="s">
        <v>1362</v>
      </c>
      <c r="E924" s="353" t="s">
        <v>1363</v>
      </c>
      <c r="F924" s="356"/>
      <c r="G924" s="356"/>
      <c r="H924" s="356"/>
      <c r="I924" s="356"/>
      <c r="J924" s="356"/>
      <c r="K924" s="356"/>
      <c r="L924" s="356"/>
      <c r="M924" s="356"/>
      <c r="N924" s="356">
        <v>1</v>
      </c>
      <c r="O924" s="356">
        <v>169</v>
      </c>
      <c r="P924" s="395"/>
      <c r="Q924" s="357">
        <v>169</v>
      </c>
    </row>
    <row r="925" spans="1:17" ht="14.4" customHeight="1" x14ac:dyDescent="0.3">
      <c r="A925" s="352" t="s">
        <v>1548</v>
      </c>
      <c r="B925" s="353" t="s">
        <v>1330</v>
      </c>
      <c r="C925" s="353" t="s">
        <v>1331</v>
      </c>
      <c r="D925" s="353" t="s">
        <v>1378</v>
      </c>
      <c r="E925" s="353" t="s">
        <v>1379</v>
      </c>
      <c r="F925" s="356">
        <v>2</v>
      </c>
      <c r="G925" s="356">
        <v>1646</v>
      </c>
      <c r="H925" s="356">
        <v>1</v>
      </c>
      <c r="I925" s="356">
        <v>823</v>
      </c>
      <c r="J925" s="356"/>
      <c r="K925" s="356"/>
      <c r="L925" s="356"/>
      <c r="M925" s="356"/>
      <c r="N925" s="356"/>
      <c r="O925" s="356"/>
      <c r="P925" s="395"/>
      <c r="Q925" s="357"/>
    </row>
    <row r="926" spans="1:17" ht="14.4" customHeight="1" x14ac:dyDescent="0.3">
      <c r="A926" s="352" t="s">
        <v>1548</v>
      </c>
      <c r="B926" s="353" t="s">
        <v>1330</v>
      </c>
      <c r="C926" s="353" t="s">
        <v>1331</v>
      </c>
      <c r="D926" s="353" t="s">
        <v>1384</v>
      </c>
      <c r="E926" s="353" t="s">
        <v>1385</v>
      </c>
      <c r="F926" s="356">
        <v>1</v>
      </c>
      <c r="G926" s="356">
        <v>673</v>
      </c>
      <c r="H926" s="356">
        <v>1</v>
      </c>
      <c r="I926" s="356">
        <v>673</v>
      </c>
      <c r="J926" s="356">
        <v>1</v>
      </c>
      <c r="K926" s="356">
        <v>673</v>
      </c>
      <c r="L926" s="356">
        <v>1</v>
      </c>
      <c r="M926" s="356">
        <v>673</v>
      </c>
      <c r="N926" s="356"/>
      <c r="O926" s="356"/>
      <c r="P926" s="395"/>
      <c r="Q926" s="357"/>
    </row>
    <row r="927" spans="1:17" ht="14.4" customHeight="1" x14ac:dyDescent="0.3">
      <c r="A927" s="352" t="s">
        <v>1548</v>
      </c>
      <c r="B927" s="353" t="s">
        <v>1330</v>
      </c>
      <c r="C927" s="353" t="s">
        <v>1331</v>
      </c>
      <c r="D927" s="353" t="s">
        <v>1390</v>
      </c>
      <c r="E927" s="353" t="s">
        <v>1391</v>
      </c>
      <c r="F927" s="356">
        <v>1</v>
      </c>
      <c r="G927" s="356">
        <v>472</v>
      </c>
      <c r="H927" s="356">
        <v>1</v>
      </c>
      <c r="I927" s="356">
        <v>472</v>
      </c>
      <c r="J927" s="356">
        <v>1</v>
      </c>
      <c r="K927" s="356">
        <v>472</v>
      </c>
      <c r="L927" s="356">
        <v>1</v>
      </c>
      <c r="M927" s="356">
        <v>472</v>
      </c>
      <c r="N927" s="356"/>
      <c r="O927" s="356"/>
      <c r="P927" s="395"/>
      <c r="Q927" s="357"/>
    </row>
    <row r="928" spans="1:17" ht="14.4" customHeight="1" x14ac:dyDescent="0.3">
      <c r="A928" s="352" t="s">
        <v>1548</v>
      </c>
      <c r="B928" s="353" t="s">
        <v>1330</v>
      </c>
      <c r="C928" s="353" t="s">
        <v>1331</v>
      </c>
      <c r="D928" s="353" t="s">
        <v>1392</v>
      </c>
      <c r="E928" s="353" t="s">
        <v>1393</v>
      </c>
      <c r="F928" s="356">
        <v>1</v>
      </c>
      <c r="G928" s="356">
        <v>343</v>
      </c>
      <c r="H928" s="356">
        <v>1</v>
      </c>
      <c r="I928" s="356">
        <v>343</v>
      </c>
      <c r="J928" s="356">
        <v>1</v>
      </c>
      <c r="K928" s="356">
        <v>343</v>
      </c>
      <c r="L928" s="356">
        <v>1</v>
      </c>
      <c r="M928" s="356">
        <v>343</v>
      </c>
      <c r="N928" s="356"/>
      <c r="O928" s="356"/>
      <c r="P928" s="395"/>
      <c r="Q928" s="357"/>
    </row>
    <row r="929" spans="1:17" ht="14.4" customHeight="1" x14ac:dyDescent="0.3">
      <c r="A929" s="352" t="s">
        <v>1548</v>
      </c>
      <c r="B929" s="353" t="s">
        <v>1330</v>
      </c>
      <c r="C929" s="353" t="s">
        <v>1331</v>
      </c>
      <c r="D929" s="353" t="s">
        <v>1400</v>
      </c>
      <c r="E929" s="353" t="s">
        <v>1401</v>
      </c>
      <c r="F929" s="356">
        <v>1</v>
      </c>
      <c r="G929" s="356">
        <v>673</v>
      </c>
      <c r="H929" s="356">
        <v>1</v>
      </c>
      <c r="I929" s="356">
        <v>673</v>
      </c>
      <c r="J929" s="356">
        <v>1</v>
      </c>
      <c r="K929" s="356">
        <v>673</v>
      </c>
      <c r="L929" s="356">
        <v>1</v>
      </c>
      <c r="M929" s="356">
        <v>673</v>
      </c>
      <c r="N929" s="356"/>
      <c r="O929" s="356"/>
      <c r="P929" s="395"/>
      <c r="Q929" s="357"/>
    </row>
    <row r="930" spans="1:17" ht="14.4" customHeight="1" x14ac:dyDescent="0.3">
      <c r="A930" s="352" t="s">
        <v>1548</v>
      </c>
      <c r="B930" s="353" t="s">
        <v>1330</v>
      </c>
      <c r="C930" s="353" t="s">
        <v>1331</v>
      </c>
      <c r="D930" s="353" t="s">
        <v>1402</v>
      </c>
      <c r="E930" s="353" t="s">
        <v>1403</v>
      </c>
      <c r="F930" s="356">
        <v>1</v>
      </c>
      <c r="G930" s="356">
        <v>508</v>
      </c>
      <c r="H930" s="356">
        <v>1</v>
      </c>
      <c r="I930" s="356">
        <v>508</v>
      </c>
      <c r="J930" s="356"/>
      <c r="K930" s="356"/>
      <c r="L930" s="356"/>
      <c r="M930" s="356"/>
      <c r="N930" s="356"/>
      <c r="O930" s="356"/>
      <c r="P930" s="395"/>
      <c r="Q930" s="357"/>
    </row>
    <row r="931" spans="1:17" ht="14.4" customHeight="1" x14ac:dyDescent="0.3">
      <c r="A931" s="352" t="s">
        <v>1548</v>
      </c>
      <c r="B931" s="353" t="s">
        <v>1330</v>
      </c>
      <c r="C931" s="353" t="s">
        <v>1331</v>
      </c>
      <c r="D931" s="353" t="s">
        <v>1406</v>
      </c>
      <c r="E931" s="353" t="s">
        <v>1407</v>
      </c>
      <c r="F931" s="356">
        <v>1</v>
      </c>
      <c r="G931" s="356">
        <v>649</v>
      </c>
      <c r="H931" s="356">
        <v>1</v>
      </c>
      <c r="I931" s="356">
        <v>649</v>
      </c>
      <c r="J931" s="356">
        <v>1</v>
      </c>
      <c r="K931" s="356">
        <v>649</v>
      </c>
      <c r="L931" s="356">
        <v>1</v>
      </c>
      <c r="M931" s="356">
        <v>649</v>
      </c>
      <c r="N931" s="356"/>
      <c r="O931" s="356"/>
      <c r="P931" s="395"/>
      <c r="Q931" s="357"/>
    </row>
    <row r="932" spans="1:17" ht="14.4" customHeight="1" x14ac:dyDescent="0.3">
      <c r="A932" s="352" t="s">
        <v>1548</v>
      </c>
      <c r="B932" s="353" t="s">
        <v>1330</v>
      </c>
      <c r="C932" s="353" t="s">
        <v>1331</v>
      </c>
      <c r="D932" s="353" t="s">
        <v>1408</v>
      </c>
      <c r="E932" s="353" t="s">
        <v>1409</v>
      </c>
      <c r="F932" s="356"/>
      <c r="G932" s="356"/>
      <c r="H932" s="356"/>
      <c r="I932" s="356"/>
      <c r="J932" s="356">
        <v>1</v>
      </c>
      <c r="K932" s="356">
        <v>110</v>
      </c>
      <c r="L932" s="356"/>
      <c r="M932" s="356">
        <v>110</v>
      </c>
      <c r="N932" s="356"/>
      <c r="O932" s="356"/>
      <c r="P932" s="395"/>
      <c r="Q932" s="357"/>
    </row>
    <row r="933" spans="1:17" ht="14.4" customHeight="1" x14ac:dyDescent="0.3">
      <c r="A933" s="352" t="s">
        <v>1548</v>
      </c>
      <c r="B933" s="353" t="s">
        <v>1330</v>
      </c>
      <c r="C933" s="353" t="s">
        <v>1331</v>
      </c>
      <c r="D933" s="353" t="s">
        <v>1412</v>
      </c>
      <c r="E933" s="353" t="s">
        <v>1413</v>
      </c>
      <c r="F933" s="356">
        <v>1</v>
      </c>
      <c r="G933" s="356">
        <v>689</v>
      </c>
      <c r="H933" s="356">
        <v>1</v>
      </c>
      <c r="I933" s="356">
        <v>689</v>
      </c>
      <c r="J933" s="356">
        <v>1</v>
      </c>
      <c r="K933" s="356">
        <v>689</v>
      </c>
      <c r="L933" s="356">
        <v>1</v>
      </c>
      <c r="M933" s="356">
        <v>689</v>
      </c>
      <c r="N933" s="356"/>
      <c r="O933" s="356"/>
      <c r="P933" s="395"/>
      <c r="Q933" s="357"/>
    </row>
    <row r="934" spans="1:17" ht="14.4" customHeight="1" x14ac:dyDescent="0.3">
      <c r="A934" s="352" t="s">
        <v>1548</v>
      </c>
      <c r="B934" s="353" t="s">
        <v>1330</v>
      </c>
      <c r="C934" s="353" t="s">
        <v>1331</v>
      </c>
      <c r="D934" s="353" t="s">
        <v>1414</v>
      </c>
      <c r="E934" s="353" t="s">
        <v>1415</v>
      </c>
      <c r="F934" s="356">
        <v>1</v>
      </c>
      <c r="G934" s="356">
        <v>1394</v>
      </c>
      <c r="H934" s="356">
        <v>1</v>
      </c>
      <c r="I934" s="356">
        <v>1394</v>
      </c>
      <c r="J934" s="356">
        <v>1</v>
      </c>
      <c r="K934" s="356">
        <v>1394</v>
      </c>
      <c r="L934" s="356">
        <v>1</v>
      </c>
      <c r="M934" s="356">
        <v>1394</v>
      </c>
      <c r="N934" s="356"/>
      <c r="O934" s="356"/>
      <c r="P934" s="395"/>
      <c r="Q934" s="357"/>
    </row>
    <row r="935" spans="1:17" ht="14.4" customHeight="1" x14ac:dyDescent="0.3">
      <c r="A935" s="352" t="s">
        <v>1548</v>
      </c>
      <c r="B935" s="353" t="s">
        <v>1330</v>
      </c>
      <c r="C935" s="353" t="s">
        <v>1331</v>
      </c>
      <c r="D935" s="353" t="s">
        <v>1416</v>
      </c>
      <c r="E935" s="353" t="s">
        <v>1417</v>
      </c>
      <c r="F935" s="356">
        <v>2</v>
      </c>
      <c r="G935" s="356">
        <v>406</v>
      </c>
      <c r="H935" s="356">
        <v>1</v>
      </c>
      <c r="I935" s="356">
        <v>203</v>
      </c>
      <c r="J935" s="356">
        <v>1</v>
      </c>
      <c r="K935" s="356">
        <v>203</v>
      </c>
      <c r="L935" s="356">
        <v>0.5</v>
      </c>
      <c r="M935" s="356">
        <v>203</v>
      </c>
      <c r="N935" s="356"/>
      <c r="O935" s="356"/>
      <c r="P935" s="395"/>
      <c r="Q935" s="357"/>
    </row>
    <row r="936" spans="1:17" ht="14.4" customHeight="1" x14ac:dyDescent="0.3">
      <c r="A936" s="352" t="s">
        <v>1548</v>
      </c>
      <c r="B936" s="353" t="s">
        <v>1330</v>
      </c>
      <c r="C936" s="353" t="s">
        <v>1331</v>
      </c>
      <c r="D936" s="353" t="s">
        <v>1418</v>
      </c>
      <c r="E936" s="353" t="s">
        <v>1419</v>
      </c>
      <c r="F936" s="356">
        <v>1</v>
      </c>
      <c r="G936" s="356">
        <v>38</v>
      </c>
      <c r="H936" s="356">
        <v>1</v>
      </c>
      <c r="I936" s="356">
        <v>38</v>
      </c>
      <c r="J936" s="356">
        <v>1</v>
      </c>
      <c r="K936" s="356">
        <v>38</v>
      </c>
      <c r="L936" s="356">
        <v>1</v>
      </c>
      <c r="M936" s="356">
        <v>38</v>
      </c>
      <c r="N936" s="356"/>
      <c r="O936" s="356"/>
      <c r="P936" s="395"/>
      <c r="Q936" s="357"/>
    </row>
    <row r="937" spans="1:17" ht="14.4" customHeight="1" x14ac:dyDescent="0.3">
      <c r="A937" s="352" t="s">
        <v>1548</v>
      </c>
      <c r="B937" s="353" t="s">
        <v>1330</v>
      </c>
      <c r="C937" s="353" t="s">
        <v>1331</v>
      </c>
      <c r="D937" s="353" t="s">
        <v>1434</v>
      </c>
      <c r="E937" s="353" t="s">
        <v>1435</v>
      </c>
      <c r="F937" s="356">
        <v>1</v>
      </c>
      <c r="G937" s="356">
        <v>309</v>
      </c>
      <c r="H937" s="356">
        <v>1</v>
      </c>
      <c r="I937" s="356">
        <v>309</v>
      </c>
      <c r="J937" s="356">
        <v>1</v>
      </c>
      <c r="K937" s="356">
        <v>310</v>
      </c>
      <c r="L937" s="356">
        <v>1.0032362459546926</v>
      </c>
      <c r="M937" s="356">
        <v>310</v>
      </c>
      <c r="N937" s="356"/>
      <c r="O937" s="356"/>
      <c r="P937" s="395"/>
      <c r="Q937" s="357"/>
    </row>
    <row r="938" spans="1:17" ht="14.4" customHeight="1" x14ac:dyDescent="0.3">
      <c r="A938" s="352" t="s">
        <v>1548</v>
      </c>
      <c r="B938" s="353" t="s">
        <v>1330</v>
      </c>
      <c r="C938" s="353" t="s">
        <v>1331</v>
      </c>
      <c r="D938" s="353" t="s">
        <v>1438</v>
      </c>
      <c r="E938" s="353" t="s">
        <v>1439</v>
      </c>
      <c r="F938" s="356"/>
      <c r="G938" s="356"/>
      <c r="H938" s="356"/>
      <c r="I938" s="356"/>
      <c r="J938" s="356">
        <v>1</v>
      </c>
      <c r="K938" s="356">
        <v>172</v>
      </c>
      <c r="L938" s="356"/>
      <c r="M938" s="356">
        <v>172</v>
      </c>
      <c r="N938" s="356"/>
      <c r="O938" s="356"/>
      <c r="P938" s="395"/>
      <c r="Q938" s="357"/>
    </row>
    <row r="939" spans="1:17" ht="14.4" customHeight="1" x14ac:dyDescent="0.3">
      <c r="A939" s="352" t="s">
        <v>1548</v>
      </c>
      <c r="B939" s="353" t="s">
        <v>1330</v>
      </c>
      <c r="C939" s="353" t="s">
        <v>1331</v>
      </c>
      <c r="D939" s="353" t="s">
        <v>1440</v>
      </c>
      <c r="E939" s="353" t="s">
        <v>1441</v>
      </c>
      <c r="F939" s="356"/>
      <c r="G939" s="356"/>
      <c r="H939" s="356"/>
      <c r="I939" s="356"/>
      <c r="J939" s="356">
        <v>2</v>
      </c>
      <c r="K939" s="356">
        <v>1370</v>
      </c>
      <c r="L939" s="356"/>
      <c r="M939" s="356">
        <v>685</v>
      </c>
      <c r="N939" s="356"/>
      <c r="O939" s="356"/>
      <c r="P939" s="395"/>
      <c r="Q939" s="357"/>
    </row>
    <row r="940" spans="1:17" ht="14.4" customHeight="1" x14ac:dyDescent="0.3">
      <c r="A940" s="352" t="s">
        <v>1548</v>
      </c>
      <c r="B940" s="353" t="s">
        <v>1330</v>
      </c>
      <c r="C940" s="353" t="s">
        <v>1331</v>
      </c>
      <c r="D940" s="353" t="s">
        <v>1442</v>
      </c>
      <c r="E940" s="353" t="s">
        <v>1443</v>
      </c>
      <c r="F940" s="356"/>
      <c r="G940" s="356"/>
      <c r="H940" s="356"/>
      <c r="I940" s="356"/>
      <c r="J940" s="356">
        <v>1</v>
      </c>
      <c r="K940" s="356">
        <v>166</v>
      </c>
      <c r="L940" s="356"/>
      <c r="M940" s="356">
        <v>166</v>
      </c>
      <c r="N940" s="356"/>
      <c r="O940" s="356"/>
      <c r="P940" s="395"/>
      <c r="Q940" s="357"/>
    </row>
    <row r="941" spans="1:17" ht="14.4" customHeight="1" x14ac:dyDescent="0.3">
      <c r="A941" s="352" t="s">
        <v>1548</v>
      </c>
      <c r="B941" s="353" t="s">
        <v>1330</v>
      </c>
      <c r="C941" s="353" t="s">
        <v>1331</v>
      </c>
      <c r="D941" s="353" t="s">
        <v>1450</v>
      </c>
      <c r="E941" s="353" t="s">
        <v>1451</v>
      </c>
      <c r="F941" s="356">
        <v>1</v>
      </c>
      <c r="G941" s="356">
        <v>649</v>
      </c>
      <c r="H941" s="356">
        <v>1</v>
      </c>
      <c r="I941" s="356">
        <v>649</v>
      </c>
      <c r="J941" s="356">
        <v>1</v>
      </c>
      <c r="K941" s="356">
        <v>649</v>
      </c>
      <c r="L941" s="356">
        <v>1</v>
      </c>
      <c r="M941" s="356">
        <v>649</v>
      </c>
      <c r="N941" s="356"/>
      <c r="O941" s="356"/>
      <c r="P941" s="395"/>
      <c r="Q941" s="357"/>
    </row>
    <row r="942" spans="1:17" ht="14.4" customHeight="1" x14ac:dyDescent="0.3">
      <c r="A942" s="352" t="s">
        <v>1548</v>
      </c>
      <c r="B942" s="353" t="s">
        <v>1330</v>
      </c>
      <c r="C942" s="353" t="s">
        <v>1331</v>
      </c>
      <c r="D942" s="353" t="s">
        <v>1452</v>
      </c>
      <c r="E942" s="353" t="s">
        <v>1453</v>
      </c>
      <c r="F942" s="356">
        <v>1</v>
      </c>
      <c r="G942" s="356">
        <v>544</v>
      </c>
      <c r="H942" s="356">
        <v>1</v>
      </c>
      <c r="I942" s="356">
        <v>544</v>
      </c>
      <c r="J942" s="356">
        <v>1</v>
      </c>
      <c r="K942" s="356">
        <v>544</v>
      </c>
      <c r="L942" s="356">
        <v>1</v>
      </c>
      <c r="M942" s="356">
        <v>544</v>
      </c>
      <c r="N942" s="356"/>
      <c r="O942" s="356"/>
      <c r="P942" s="395"/>
      <c r="Q942" s="357"/>
    </row>
    <row r="943" spans="1:17" ht="14.4" customHeight="1" x14ac:dyDescent="0.3">
      <c r="A943" s="352" t="s">
        <v>1548</v>
      </c>
      <c r="B943" s="353" t="s">
        <v>1330</v>
      </c>
      <c r="C943" s="353" t="s">
        <v>1331</v>
      </c>
      <c r="D943" s="353" t="s">
        <v>1454</v>
      </c>
      <c r="E943" s="353" t="s">
        <v>1455</v>
      </c>
      <c r="F943" s="356">
        <v>1</v>
      </c>
      <c r="G943" s="356">
        <v>286</v>
      </c>
      <c r="H943" s="356">
        <v>1</v>
      </c>
      <c r="I943" s="356">
        <v>286</v>
      </c>
      <c r="J943" s="356"/>
      <c r="K943" s="356"/>
      <c r="L943" s="356"/>
      <c r="M943" s="356"/>
      <c r="N943" s="356"/>
      <c r="O943" s="356"/>
      <c r="P943" s="395"/>
      <c r="Q943" s="357"/>
    </row>
    <row r="944" spans="1:17" ht="14.4" customHeight="1" x14ac:dyDescent="0.3">
      <c r="A944" s="352" t="s">
        <v>1548</v>
      </c>
      <c r="B944" s="353" t="s">
        <v>1330</v>
      </c>
      <c r="C944" s="353" t="s">
        <v>1331</v>
      </c>
      <c r="D944" s="353" t="s">
        <v>1456</v>
      </c>
      <c r="E944" s="353" t="s">
        <v>1457</v>
      </c>
      <c r="F944" s="356">
        <v>1</v>
      </c>
      <c r="G944" s="356">
        <v>418</v>
      </c>
      <c r="H944" s="356">
        <v>1</v>
      </c>
      <c r="I944" s="356">
        <v>418</v>
      </c>
      <c r="J944" s="356"/>
      <c r="K944" s="356"/>
      <c r="L944" s="356"/>
      <c r="M944" s="356"/>
      <c r="N944" s="356"/>
      <c r="O944" s="356"/>
      <c r="P944" s="395"/>
      <c r="Q944" s="357"/>
    </row>
    <row r="945" spans="1:17" ht="14.4" customHeight="1" x14ac:dyDescent="0.3">
      <c r="A945" s="352" t="s">
        <v>1548</v>
      </c>
      <c r="B945" s="353" t="s">
        <v>1330</v>
      </c>
      <c r="C945" s="353" t="s">
        <v>1331</v>
      </c>
      <c r="D945" s="353" t="s">
        <v>1460</v>
      </c>
      <c r="E945" s="353" t="s">
        <v>1461</v>
      </c>
      <c r="F945" s="356">
        <v>1</v>
      </c>
      <c r="G945" s="356">
        <v>649</v>
      </c>
      <c r="H945" s="356">
        <v>1</v>
      </c>
      <c r="I945" s="356">
        <v>649</v>
      </c>
      <c r="J945" s="356">
        <v>1</v>
      </c>
      <c r="K945" s="356">
        <v>649</v>
      </c>
      <c r="L945" s="356">
        <v>1</v>
      </c>
      <c r="M945" s="356">
        <v>649</v>
      </c>
      <c r="N945" s="356"/>
      <c r="O945" s="356"/>
      <c r="P945" s="395"/>
      <c r="Q945" s="357"/>
    </row>
    <row r="946" spans="1:17" ht="14.4" customHeight="1" x14ac:dyDescent="0.3">
      <c r="A946" s="352" t="s">
        <v>1548</v>
      </c>
      <c r="B946" s="353" t="s">
        <v>1330</v>
      </c>
      <c r="C946" s="353" t="s">
        <v>1331</v>
      </c>
      <c r="D946" s="353" t="s">
        <v>1464</v>
      </c>
      <c r="E946" s="353" t="s">
        <v>1465</v>
      </c>
      <c r="F946" s="356">
        <v>1</v>
      </c>
      <c r="G946" s="356">
        <v>649</v>
      </c>
      <c r="H946" s="356">
        <v>1</v>
      </c>
      <c r="I946" s="356">
        <v>649</v>
      </c>
      <c r="J946" s="356">
        <v>1</v>
      </c>
      <c r="K946" s="356">
        <v>649</v>
      </c>
      <c r="L946" s="356">
        <v>1</v>
      </c>
      <c r="M946" s="356">
        <v>649</v>
      </c>
      <c r="N946" s="356"/>
      <c r="O946" s="356"/>
      <c r="P946" s="395"/>
      <c r="Q946" s="357"/>
    </row>
    <row r="947" spans="1:17" ht="14.4" customHeight="1" x14ac:dyDescent="0.3">
      <c r="A947" s="352" t="s">
        <v>1549</v>
      </c>
      <c r="B947" s="353" t="s">
        <v>1330</v>
      </c>
      <c r="C947" s="353" t="s">
        <v>1331</v>
      </c>
      <c r="D947" s="353" t="s">
        <v>1346</v>
      </c>
      <c r="E947" s="353" t="s">
        <v>1347</v>
      </c>
      <c r="F947" s="356">
        <v>2</v>
      </c>
      <c r="G947" s="356">
        <v>32</v>
      </c>
      <c r="H947" s="356">
        <v>1</v>
      </c>
      <c r="I947" s="356">
        <v>16</v>
      </c>
      <c r="J947" s="356">
        <v>1</v>
      </c>
      <c r="K947" s="356">
        <v>16</v>
      </c>
      <c r="L947" s="356">
        <v>0.5</v>
      </c>
      <c r="M947" s="356">
        <v>16</v>
      </c>
      <c r="N947" s="356"/>
      <c r="O947" s="356"/>
      <c r="P947" s="395"/>
      <c r="Q947" s="357"/>
    </row>
    <row r="948" spans="1:17" ht="14.4" customHeight="1" x14ac:dyDescent="0.3">
      <c r="A948" s="352" t="s">
        <v>1549</v>
      </c>
      <c r="B948" s="353" t="s">
        <v>1330</v>
      </c>
      <c r="C948" s="353" t="s">
        <v>1331</v>
      </c>
      <c r="D948" s="353" t="s">
        <v>1348</v>
      </c>
      <c r="E948" s="353" t="s">
        <v>1349</v>
      </c>
      <c r="F948" s="356">
        <v>21</v>
      </c>
      <c r="G948" s="356">
        <v>7287</v>
      </c>
      <c r="H948" s="356">
        <v>1</v>
      </c>
      <c r="I948" s="356">
        <v>347</v>
      </c>
      <c r="J948" s="356">
        <v>57</v>
      </c>
      <c r="K948" s="356">
        <v>19779</v>
      </c>
      <c r="L948" s="356">
        <v>2.7142857142857144</v>
      </c>
      <c r="M948" s="356">
        <v>347</v>
      </c>
      <c r="N948" s="356">
        <v>128</v>
      </c>
      <c r="O948" s="356">
        <v>44544</v>
      </c>
      <c r="P948" s="395">
        <v>6.1128036228900786</v>
      </c>
      <c r="Q948" s="357">
        <v>348</v>
      </c>
    </row>
    <row r="949" spans="1:17" ht="14.4" customHeight="1" x14ac:dyDescent="0.3">
      <c r="A949" s="352" t="s">
        <v>1549</v>
      </c>
      <c r="B949" s="353" t="s">
        <v>1330</v>
      </c>
      <c r="C949" s="353" t="s">
        <v>1331</v>
      </c>
      <c r="D949" s="353" t="s">
        <v>1352</v>
      </c>
      <c r="E949" s="353" t="s">
        <v>1353</v>
      </c>
      <c r="F949" s="356">
        <v>7</v>
      </c>
      <c r="G949" s="356">
        <v>1162</v>
      </c>
      <c r="H949" s="356">
        <v>1</v>
      </c>
      <c r="I949" s="356">
        <v>166</v>
      </c>
      <c r="J949" s="356">
        <v>12</v>
      </c>
      <c r="K949" s="356">
        <v>1992</v>
      </c>
      <c r="L949" s="356">
        <v>1.7142857142857142</v>
      </c>
      <c r="M949" s="356">
        <v>166</v>
      </c>
      <c r="N949" s="356">
        <v>40</v>
      </c>
      <c r="O949" s="356">
        <v>6640</v>
      </c>
      <c r="P949" s="395">
        <v>5.7142857142857144</v>
      </c>
      <c r="Q949" s="357">
        <v>166</v>
      </c>
    </row>
    <row r="950" spans="1:17" ht="14.4" customHeight="1" x14ac:dyDescent="0.3">
      <c r="A950" s="352" t="s">
        <v>1549</v>
      </c>
      <c r="B950" s="353" t="s">
        <v>1330</v>
      </c>
      <c r="C950" s="353" t="s">
        <v>1331</v>
      </c>
      <c r="D950" s="353" t="s">
        <v>1356</v>
      </c>
      <c r="E950" s="353" t="s">
        <v>1357</v>
      </c>
      <c r="F950" s="356">
        <v>8</v>
      </c>
      <c r="G950" s="356">
        <v>1376</v>
      </c>
      <c r="H950" s="356">
        <v>1</v>
      </c>
      <c r="I950" s="356">
        <v>172</v>
      </c>
      <c r="J950" s="356">
        <v>12</v>
      </c>
      <c r="K950" s="356">
        <v>2064</v>
      </c>
      <c r="L950" s="356">
        <v>1.5</v>
      </c>
      <c r="M950" s="356">
        <v>172</v>
      </c>
      <c r="N950" s="356">
        <v>40</v>
      </c>
      <c r="O950" s="356">
        <v>6880</v>
      </c>
      <c r="P950" s="395">
        <v>5</v>
      </c>
      <c r="Q950" s="357">
        <v>172</v>
      </c>
    </row>
    <row r="951" spans="1:17" ht="14.4" customHeight="1" x14ac:dyDescent="0.3">
      <c r="A951" s="352" t="s">
        <v>1549</v>
      </c>
      <c r="B951" s="353" t="s">
        <v>1330</v>
      </c>
      <c r="C951" s="353" t="s">
        <v>1331</v>
      </c>
      <c r="D951" s="353" t="s">
        <v>1358</v>
      </c>
      <c r="E951" s="353" t="s">
        <v>1359</v>
      </c>
      <c r="F951" s="356">
        <v>1</v>
      </c>
      <c r="G951" s="356">
        <v>147</v>
      </c>
      <c r="H951" s="356">
        <v>1</v>
      </c>
      <c r="I951" s="356">
        <v>147</v>
      </c>
      <c r="J951" s="356">
        <v>1</v>
      </c>
      <c r="K951" s="356">
        <v>147</v>
      </c>
      <c r="L951" s="356">
        <v>1</v>
      </c>
      <c r="M951" s="356">
        <v>147</v>
      </c>
      <c r="N951" s="356"/>
      <c r="O951" s="356"/>
      <c r="P951" s="395"/>
      <c r="Q951" s="357"/>
    </row>
    <row r="952" spans="1:17" ht="14.4" customHeight="1" x14ac:dyDescent="0.3">
      <c r="A952" s="352" t="s">
        <v>1549</v>
      </c>
      <c r="B952" s="353" t="s">
        <v>1330</v>
      </c>
      <c r="C952" s="353" t="s">
        <v>1331</v>
      </c>
      <c r="D952" s="353" t="s">
        <v>1362</v>
      </c>
      <c r="E952" s="353" t="s">
        <v>1363</v>
      </c>
      <c r="F952" s="356">
        <v>8</v>
      </c>
      <c r="G952" s="356">
        <v>1352</v>
      </c>
      <c r="H952" s="356">
        <v>1</v>
      </c>
      <c r="I952" s="356">
        <v>169</v>
      </c>
      <c r="J952" s="356">
        <v>12</v>
      </c>
      <c r="K952" s="356">
        <v>2028</v>
      </c>
      <c r="L952" s="356">
        <v>1.5</v>
      </c>
      <c r="M952" s="356">
        <v>169</v>
      </c>
      <c r="N952" s="356">
        <v>40</v>
      </c>
      <c r="O952" s="356">
        <v>6760</v>
      </c>
      <c r="P952" s="395">
        <v>5</v>
      </c>
      <c r="Q952" s="357">
        <v>169</v>
      </c>
    </row>
    <row r="953" spans="1:17" ht="14.4" customHeight="1" x14ac:dyDescent="0.3">
      <c r="A953" s="352" t="s">
        <v>1549</v>
      </c>
      <c r="B953" s="353" t="s">
        <v>1330</v>
      </c>
      <c r="C953" s="353" t="s">
        <v>1331</v>
      </c>
      <c r="D953" s="353" t="s">
        <v>1378</v>
      </c>
      <c r="E953" s="353" t="s">
        <v>1379</v>
      </c>
      <c r="F953" s="356">
        <v>5</v>
      </c>
      <c r="G953" s="356">
        <v>4115</v>
      </c>
      <c r="H953" s="356">
        <v>1</v>
      </c>
      <c r="I953" s="356">
        <v>823</v>
      </c>
      <c r="J953" s="356">
        <v>4</v>
      </c>
      <c r="K953" s="356">
        <v>3300</v>
      </c>
      <c r="L953" s="356">
        <v>0.80194410692588092</v>
      </c>
      <c r="M953" s="356">
        <v>825</v>
      </c>
      <c r="N953" s="356">
        <v>2</v>
      </c>
      <c r="O953" s="356">
        <v>1652</v>
      </c>
      <c r="P953" s="395">
        <v>0.4014580801944107</v>
      </c>
      <c r="Q953" s="357">
        <v>826</v>
      </c>
    </row>
    <row r="954" spans="1:17" ht="14.4" customHeight="1" x14ac:dyDescent="0.3">
      <c r="A954" s="352" t="s">
        <v>1549</v>
      </c>
      <c r="B954" s="353" t="s">
        <v>1330</v>
      </c>
      <c r="C954" s="353" t="s">
        <v>1331</v>
      </c>
      <c r="D954" s="353" t="s">
        <v>1390</v>
      </c>
      <c r="E954" s="353" t="s">
        <v>1391</v>
      </c>
      <c r="F954" s="356"/>
      <c r="G954" s="356"/>
      <c r="H954" s="356"/>
      <c r="I954" s="356"/>
      <c r="J954" s="356">
        <v>1</v>
      </c>
      <c r="K954" s="356">
        <v>472</v>
      </c>
      <c r="L954" s="356"/>
      <c r="M954" s="356">
        <v>472</v>
      </c>
      <c r="N954" s="356"/>
      <c r="O954" s="356"/>
      <c r="P954" s="395"/>
      <c r="Q954" s="357"/>
    </row>
    <row r="955" spans="1:17" ht="14.4" customHeight="1" x14ac:dyDescent="0.3">
      <c r="A955" s="352" t="s">
        <v>1549</v>
      </c>
      <c r="B955" s="353" t="s">
        <v>1330</v>
      </c>
      <c r="C955" s="353" t="s">
        <v>1331</v>
      </c>
      <c r="D955" s="353" t="s">
        <v>1392</v>
      </c>
      <c r="E955" s="353" t="s">
        <v>1393</v>
      </c>
      <c r="F955" s="356"/>
      <c r="G955" s="356"/>
      <c r="H955" s="356"/>
      <c r="I955" s="356"/>
      <c r="J955" s="356">
        <v>1</v>
      </c>
      <c r="K955" s="356">
        <v>343</v>
      </c>
      <c r="L955" s="356"/>
      <c r="M955" s="356">
        <v>343</v>
      </c>
      <c r="N955" s="356"/>
      <c r="O955" s="356"/>
      <c r="P955" s="395"/>
      <c r="Q955" s="357"/>
    </row>
    <row r="956" spans="1:17" ht="14.4" customHeight="1" x14ac:dyDescent="0.3">
      <c r="A956" s="352" t="s">
        <v>1549</v>
      </c>
      <c r="B956" s="353" t="s">
        <v>1330</v>
      </c>
      <c r="C956" s="353" t="s">
        <v>1331</v>
      </c>
      <c r="D956" s="353" t="s">
        <v>1404</v>
      </c>
      <c r="E956" s="353" t="s">
        <v>1405</v>
      </c>
      <c r="F956" s="356">
        <v>1</v>
      </c>
      <c r="G956" s="356">
        <v>347</v>
      </c>
      <c r="H956" s="356">
        <v>1</v>
      </c>
      <c r="I956" s="356">
        <v>347</v>
      </c>
      <c r="J956" s="356">
        <v>3</v>
      </c>
      <c r="K956" s="356">
        <v>1041</v>
      </c>
      <c r="L956" s="356">
        <v>3</v>
      </c>
      <c r="M956" s="356">
        <v>347</v>
      </c>
      <c r="N956" s="356">
        <v>3</v>
      </c>
      <c r="O956" s="356">
        <v>1041</v>
      </c>
      <c r="P956" s="395">
        <v>3</v>
      </c>
      <c r="Q956" s="357">
        <v>347</v>
      </c>
    </row>
    <row r="957" spans="1:17" ht="14.4" customHeight="1" x14ac:dyDescent="0.3">
      <c r="A957" s="352" t="s">
        <v>1549</v>
      </c>
      <c r="B957" s="353" t="s">
        <v>1330</v>
      </c>
      <c r="C957" s="353" t="s">
        <v>1331</v>
      </c>
      <c r="D957" s="353" t="s">
        <v>1408</v>
      </c>
      <c r="E957" s="353" t="s">
        <v>1409</v>
      </c>
      <c r="F957" s="356">
        <v>1</v>
      </c>
      <c r="G957" s="356">
        <v>110</v>
      </c>
      <c r="H957" s="356">
        <v>1</v>
      </c>
      <c r="I957" s="356">
        <v>110</v>
      </c>
      <c r="J957" s="356"/>
      <c r="K957" s="356"/>
      <c r="L957" s="356"/>
      <c r="M957" s="356"/>
      <c r="N957" s="356"/>
      <c r="O957" s="356"/>
      <c r="P957" s="395"/>
      <c r="Q957" s="357"/>
    </row>
    <row r="958" spans="1:17" ht="14.4" customHeight="1" x14ac:dyDescent="0.3">
      <c r="A958" s="352" t="s">
        <v>1549</v>
      </c>
      <c r="B958" s="353" t="s">
        <v>1330</v>
      </c>
      <c r="C958" s="353" t="s">
        <v>1331</v>
      </c>
      <c r="D958" s="353" t="s">
        <v>1412</v>
      </c>
      <c r="E958" s="353" t="s">
        <v>1413</v>
      </c>
      <c r="F958" s="356"/>
      <c r="G958" s="356"/>
      <c r="H958" s="356"/>
      <c r="I958" s="356"/>
      <c r="J958" s="356">
        <v>1</v>
      </c>
      <c r="K958" s="356">
        <v>689</v>
      </c>
      <c r="L958" s="356"/>
      <c r="M958" s="356">
        <v>689</v>
      </c>
      <c r="N958" s="356"/>
      <c r="O958" s="356"/>
      <c r="P958" s="395"/>
      <c r="Q958" s="357"/>
    </row>
    <row r="959" spans="1:17" ht="14.4" customHeight="1" x14ac:dyDescent="0.3">
      <c r="A959" s="352" t="s">
        <v>1549</v>
      </c>
      <c r="B959" s="353" t="s">
        <v>1330</v>
      </c>
      <c r="C959" s="353" t="s">
        <v>1331</v>
      </c>
      <c r="D959" s="353" t="s">
        <v>1416</v>
      </c>
      <c r="E959" s="353" t="s">
        <v>1417</v>
      </c>
      <c r="F959" s="356"/>
      <c r="G959" s="356"/>
      <c r="H959" s="356"/>
      <c r="I959" s="356"/>
      <c r="J959" s="356">
        <v>1</v>
      </c>
      <c r="K959" s="356">
        <v>203</v>
      </c>
      <c r="L959" s="356"/>
      <c r="M959" s="356">
        <v>203</v>
      </c>
      <c r="N959" s="356"/>
      <c r="O959" s="356"/>
      <c r="P959" s="395"/>
      <c r="Q959" s="357"/>
    </row>
    <row r="960" spans="1:17" ht="14.4" customHeight="1" x14ac:dyDescent="0.3">
      <c r="A960" s="352" t="s">
        <v>1549</v>
      </c>
      <c r="B960" s="353" t="s">
        <v>1330</v>
      </c>
      <c r="C960" s="353" t="s">
        <v>1331</v>
      </c>
      <c r="D960" s="353" t="s">
        <v>1418</v>
      </c>
      <c r="E960" s="353" t="s">
        <v>1419</v>
      </c>
      <c r="F960" s="356">
        <v>6</v>
      </c>
      <c r="G960" s="356">
        <v>228</v>
      </c>
      <c r="H960" s="356">
        <v>1</v>
      </c>
      <c r="I960" s="356">
        <v>38</v>
      </c>
      <c r="J960" s="356">
        <v>17</v>
      </c>
      <c r="K960" s="356">
        <v>646</v>
      </c>
      <c r="L960" s="356">
        <v>2.8333333333333335</v>
      </c>
      <c r="M960" s="356">
        <v>38</v>
      </c>
      <c r="N960" s="356">
        <v>40</v>
      </c>
      <c r="O960" s="356">
        <v>1520</v>
      </c>
      <c r="P960" s="395">
        <v>6.666666666666667</v>
      </c>
      <c r="Q960" s="357">
        <v>38</v>
      </c>
    </row>
    <row r="961" spans="1:17" ht="14.4" customHeight="1" x14ac:dyDescent="0.3">
      <c r="A961" s="352" t="s">
        <v>1549</v>
      </c>
      <c r="B961" s="353" t="s">
        <v>1330</v>
      </c>
      <c r="C961" s="353" t="s">
        <v>1331</v>
      </c>
      <c r="D961" s="353" t="s">
        <v>1438</v>
      </c>
      <c r="E961" s="353" t="s">
        <v>1439</v>
      </c>
      <c r="F961" s="356">
        <v>6</v>
      </c>
      <c r="G961" s="356">
        <v>1032</v>
      </c>
      <c r="H961" s="356">
        <v>1</v>
      </c>
      <c r="I961" s="356">
        <v>172</v>
      </c>
      <c r="J961" s="356">
        <v>19</v>
      </c>
      <c r="K961" s="356">
        <v>3268</v>
      </c>
      <c r="L961" s="356">
        <v>3.1666666666666665</v>
      </c>
      <c r="M961" s="356">
        <v>172</v>
      </c>
      <c r="N961" s="356">
        <v>43</v>
      </c>
      <c r="O961" s="356">
        <v>7396</v>
      </c>
      <c r="P961" s="395">
        <v>7.166666666666667</v>
      </c>
      <c r="Q961" s="357">
        <v>172</v>
      </c>
    </row>
    <row r="962" spans="1:17" ht="14.4" customHeight="1" x14ac:dyDescent="0.3">
      <c r="A962" s="352" t="s">
        <v>1549</v>
      </c>
      <c r="B962" s="353" t="s">
        <v>1330</v>
      </c>
      <c r="C962" s="353" t="s">
        <v>1331</v>
      </c>
      <c r="D962" s="353" t="s">
        <v>1442</v>
      </c>
      <c r="E962" s="353" t="s">
        <v>1443</v>
      </c>
      <c r="F962" s="356">
        <v>6</v>
      </c>
      <c r="G962" s="356">
        <v>996</v>
      </c>
      <c r="H962" s="356">
        <v>1</v>
      </c>
      <c r="I962" s="356">
        <v>166</v>
      </c>
      <c r="J962" s="356">
        <v>19</v>
      </c>
      <c r="K962" s="356">
        <v>3154</v>
      </c>
      <c r="L962" s="356">
        <v>3.1666666666666665</v>
      </c>
      <c r="M962" s="356">
        <v>166</v>
      </c>
      <c r="N962" s="356">
        <v>42</v>
      </c>
      <c r="O962" s="356">
        <v>6972</v>
      </c>
      <c r="P962" s="395">
        <v>7</v>
      </c>
      <c r="Q962" s="357">
        <v>166</v>
      </c>
    </row>
    <row r="963" spans="1:17" ht="14.4" customHeight="1" thickBot="1" x14ac:dyDescent="0.35">
      <c r="A963" s="358" t="s">
        <v>1549</v>
      </c>
      <c r="B963" s="359" t="s">
        <v>1330</v>
      </c>
      <c r="C963" s="359" t="s">
        <v>1331</v>
      </c>
      <c r="D963" s="359" t="s">
        <v>1452</v>
      </c>
      <c r="E963" s="359" t="s">
        <v>1453</v>
      </c>
      <c r="F963" s="362"/>
      <c r="G963" s="362"/>
      <c r="H963" s="362"/>
      <c r="I963" s="362"/>
      <c r="J963" s="362">
        <v>1</v>
      </c>
      <c r="K963" s="362">
        <v>544</v>
      </c>
      <c r="L963" s="362"/>
      <c r="M963" s="362">
        <v>544</v>
      </c>
      <c r="N963" s="362"/>
      <c r="O963" s="362"/>
      <c r="P963" s="378"/>
      <c r="Q963" s="36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0" customWidth="1"/>
    <col min="5" max="5" width="11" style="171" customWidth="1"/>
  </cols>
  <sheetData>
    <row r="1" spans="1:7" ht="18.600000000000001" thickBot="1" x14ac:dyDescent="0.4">
      <c r="A1" s="235" t="s">
        <v>143</v>
      </c>
      <c r="B1" s="236"/>
      <c r="C1" s="237"/>
      <c r="D1" s="237"/>
      <c r="E1" s="237"/>
      <c r="F1" s="111"/>
      <c r="G1" s="111"/>
    </row>
    <row r="2" spans="1:7" ht="14.4" customHeight="1" thickBot="1" x14ac:dyDescent="0.35">
      <c r="A2" s="312" t="s">
        <v>188</v>
      </c>
      <c r="B2" s="149"/>
    </row>
    <row r="3" spans="1:7" ht="14.4" customHeight="1" thickBot="1" x14ac:dyDescent="0.35">
      <c r="A3" s="177"/>
      <c r="C3" s="178" t="s">
        <v>130</v>
      </c>
      <c r="D3" s="179" t="s">
        <v>94</v>
      </c>
      <c r="E3" s="180" t="s">
        <v>96</v>
      </c>
    </row>
    <row r="4" spans="1:7" ht="14.4" customHeight="1" thickBot="1" x14ac:dyDescent="0.35">
      <c r="A4" s="222" t="str">
        <f>HYPERLINK("#HI!A1","NÁKLADY CELKEM (v tisících Kč)")</f>
        <v>NÁKLADY CELKEM (v tisících Kč)</v>
      </c>
      <c r="B4" s="191"/>
      <c r="C4" s="201">
        <f ca="1">IF(ISERROR(VLOOKUP("Náklady celkem",INDIRECT("HI!$A:$G"),6,0)),0,VLOOKUP("Náklady celkem",INDIRECT("HI!$A:$G"),6,0))</f>
        <v>35674</v>
      </c>
      <c r="D4" s="201">
        <f ca="1">IF(ISERROR(VLOOKUP("Náklady celkem",INDIRECT("HI!$A:$G"),4,0)),0,VLOOKUP("Náklady celkem",INDIRECT("HI!$A:$G"),4,0))</f>
        <v>37429.799229999997</v>
      </c>
      <c r="E4" s="194">
        <f ca="1">IF(C4=0,0,D4/C4)</f>
        <v>1.0492178962269438</v>
      </c>
    </row>
    <row r="5" spans="1:7" ht="14.4" customHeight="1" x14ac:dyDescent="0.3">
      <c r="A5" s="187" t="s">
        <v>180</v>
      </c>
      <c r="B5" s="182"/>
      <c r="C5" s="202"/>
      <c r="D5" s="202"/>
      <c r="E5" s="195"/>
    </row>
    <row r="6" spans="1:7" ht="14.4" customHeight="1" x14ac:dyDescent="0.3">
      <c r="A6" s="217" t="s">
        <v>185</v>
      </c>
      <c r="B6" s="183"/>
      <c r="C6" s="193"/>
      <c r="D6" s="193"/>
      <c r="E6" s="195"/>
    </row>
    <row r="7" spans="1:7" ht="14.4" customHeight="1" x14ac:dyDescent="0.3">
      <c r="A7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3" t="s">
        <v>134</v>
      </c>
      <c r="C7" s="193">
        <f>IF(ISERROR(HI!F5),"",HI!F5)</f>
        <v>80</v>
      </c>
      <c r="D7" s="193">
        <f>IF(ISERROR(HI!D5),"",HI!D5)</f>
        <v>66.58775</v>
      </c>
      <c r="E7" s="195">
        <f t="shared" ref="E7:E13" si="0">IF(C7=0,0,D7/C7)</f>
        <v>0.83234687500000004</v>
      </c>
    </row>
    <row r="8" spans="1:7" ht="14.4" customHeight="1" x14ac:dyDescent="0.3">
      <c r="A8" s="188" t="s">
        <v>181</v>
      </c>
      <c r="B8" s="183"/>
      <c r="C8" s="193"/>
      <c r="D8" s="193"/>
      <c r="E8" s="195"/>
    </row>
    <row r="9" spans="1:7" ht="14.4" customHeight="1" x14ac:dyDescent="0.3">
      <c r="A9" s="215" t="str">
        <f>HYPERLINK("#'Léky Recepty'!A1","% záchytu v lékárně (Úhrada Kč)")</f>
        <v>% záchytu v lékárně (Úhrada Kč)</v>
      </c>
      <c r="B9" s="183" t="s">
        <v>139</v>
      </c>
      <c r="C9" s="192">
        <v>0.6</v>
      </c>
      <c r="D9" s="192">
        <f>IF(ISERROR(VLOOKUP("Celkem",'Léky Recepty'!B:H,5,0)),0,VLOOKUP("Celkem",'Léky Recepty'!B:H,5,0))</f>
        <v>1</v>
      </c>
      <c r="E9" s="195">
        <f t="shared" si="0"/>
        <v>1.6666666666666667</v>
      </c>
    </row>
    <row r="10" spans="1:7" ht="14.4" customHeight="1" x14ac:dyDescent="0.3">
      <c r="A10" s="215" t="str">
        <f>HYPERLINK("#'LRp PL'!A1","% plnění pozitivního listu")</f>
        <v>% plnění pozitivního listu</v>
      </c>
      <c r="B10" s="183" t="s">
        <v>174</v>
      </c>
      <c r="C10" s="192">
        <v>0.8</v>
      </c>
      <c r="D10" s="192">
        <f>IF(ISERROR(VLOOKUP("Celkem",'LRp PL'!A:F,5,0)),0,VLOOKUP("Celkem",'LRp PL'!A:F,5,0))</f>
        <v>1</v>
      </c>
      <c r="E10" s="195">
        <f t="shared" si="0"/>
        <v>1.25</v>
      </c>
    </row>
    <row r="11" spans="1:7" ht="14.4" customHeight="1" x14ac:dyDescent="0.3">
      <c r="A11" s="188" t="s">
        <v>182</v>
      </c>
      <c r="B11" s="183"/>
      <c r="C11" s="193"/>
      <c r="D11" s="193"/>
      <c r="E11" s="195"/>
    </row>
    <row r="12" spans="1:7" ht="14.4" customHeight="1" x14ac:dyDescent="0.3">
      <c r="A12" s="218" t="s">
        <v>186</v>
      </c>
      <c r="B12" s="183"/>
      <c r="C12" s="202"/>
      <c r="D12" s="202"/>
      <c r="E12" s="195"/>
    </row>
    <row r="13" spans="1:7" ht="14.4" customHeight="1" x14ac:dyDescent="0.3">
      <c r="A13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83" t="s">
        <v>134</v>
      </c>
      <c r="C13" s="193">
        <f>IF(ISERROR(HI!F6),"",HI!F6)</f>
        <v>20244</v>
      </c>
      <c r="D13" s="193">
        <f>IF(ISERROR(HI!D6),"",HI!D6)</f>
        <v>20986.848839999999</v>
      </c>
      <c r="E13" s="195">
        <f t="shared" si="0"/>
        <v>1.03669476585655</v>
      </c>
    </row>
    <row r="14" spans="1:7" ht="14.4" customHeight="1" thickBot="1" x14ac:dyDescent="0.35">
      <c r="A14" s="220" t="str">
        <f>HYPERLINK("#HI!A1","Osobní náklady")</f>
        <v>Osobní náklady</v>
      </c>
      <c r="B14" s="183"/>
      <c r="C14" s="202">
        <f ca="1">IF(ISERROR(VLOOKUP("Osobní náklady (Kč)",INDIRECT("HI!$A:$G"),6,0)),0,VLOOKUP("Osobní náklady (Kč)",INDIRECT("HI!$A:$G"),6,0))</f>
        <v>12650</v>
      </c>
      <c r="D14" s="202">
        <f ca="1">IF(ISERROR(VLOOKUP("Osobní náklady (Kč)",INDIRECT("HI!$A:$G"),4,0)),0,VLOOKUP("Osobní náklady (Kč)",INDIRECT("HI!$A:$G"),4,0))</f>
        <v>13593.858560000001</v>
      </c>
      <c r="E14" s="195">
        <f t="shared" ref="E14" ca="1" si="1">IF(C14=0,0,D14/C14)</f>
        <v>1.0746133249011858</v>
      </c>
    </row>
    <row r="15" spans="1:7" ht="14.4" customHeight="1" thickBot="1" x14ac:dyDescent="0.35">
      <c r="A15" s="207"/>
      <c r="B15" s="208"/>
      <c r="C15" s="209"/>
      <c r="D15" s="209"/>
      <c r="E15" s="197"/>
    </row>
    <row r="16" spans="1:7" ht="14.4" customHeight="1" thickBot="1" x14ac:dyDescent="0.35">
      <c r="A16" s="221" t="str">
        <f>HYPERLINK("#HI!A1","VÝNOSY CELKEM (v tisících; ""Ambulace-body"" + ""Hospitalizace-casemix""*29500)")</f>
        <v>VÝNOSY CELKEM (v tisících; "Ambulace-body" + "Hospitalizace-casemix"*29500)</v>
      </c>
      <c r="B16" s="185"/>
      <c r="C16" s="205">
        <f ca="1">IF(ISERROR(VLOOKUP("Výnosy celkem",INDIRECT("HI!$A:$G"),6,0)),0,VLOOKUP("Výnosy celkem",INDIRECT("HI!$A:$G"),6,0))</f>
        <v>45286.944639999994</v>
      </c>
      <c r="D16" s="205">
        <f ca="1">IF(ISERROR(VLOOKUP("Výnosy celkem",INDIRECT("HI!$A:$G"),4,0)),0,VLOOKUP("Výnosy celkem",INDIRECT("HI!$A:$G"),4,0))</f>
        <v>51529.65</v>
      </c>
      <c r="E16" s="198">
        <f t="shared" ref="E16:E19" ca="1" si="2">IF(C16=0,0,D16/C16)</f>
        <v>1.1378477927717405</v>
      </c>
    </row>
    <row r="17" spans="1:5" ht="14.4" customHeight="1" x14ac:dyDescent="0.3">
      <c r="A17" s="223" t="str">
        <f>HYPERLINK("#HI!A1","Ambulance (body)")</f>
        <v>Ambulance (body)</v>
      </c>
      <c r="B17" s="182"/>
      <c r="C17" s="202">
        <f ca="1">IF(ISERROR(VLOOKUP("Ambulance (body)",INDIRECT("HI!$A:$G"),6,0)),0,VLOOKUP("Ambulance (body)",INDIRECT("HI!$A:$G"),6,0))</f>
        <v>45286.944639999994</v>
      </c>
      <c r="D17" s="202">
        <f ca="1">IF(ISERROR(VLOOKUP("Ambulance (body)",INDIRECT("HI!$A:$G"),4,0)),0,VLOOKUP("Ambulance (body)",INDIRECT("HI!$A:$G"),4,0))</f>
        <v>51529.65</v>
      </c>
      <c r="E17" s="195">
        <f t="shared" ca="1" si="2"/>
        <v>1.1378477927717405</v>
      </c>
    </row>
    <row r="18" spans="1:5" ht="14.4" customHeight="1" x14ac:dyDescent="0.3">
      <c r="A18" s="216" t="str">
        <f>HYPERLINK("#'ZV Vykáz.-A'!A1","Zdravotní výkony vykázané u ambulantních pacientů (min. 100 %)")</f>
        <v>Zdravotní výkony vykázané u ambulantních pacientů (min. 100 %)</v>
      </c>
      <c r="B18" t="s">
        <v>145</v>
      </c>
      <c r="C18" s="192">
        <v>1</v>
      </c>
      <c r="D18" s="192">
        <f>IF(ISERROR(VLOOKUP("Celkem:",'ZV Vykáz.-A'!$A:$S,7,0)),"",VLOOKUP("Celkem:",'ZV Vykáz.-A'!$A:$S,7,0))</f>
        <v>1.1150908369163055</v>
      </c>
      <c r="E18" s="195">
        <f t="shared" si="2"/>
        <v>1.1150908369163055</v>
      </c>
    </row>
    <row r="19" spans="1:5" ht="14.4" customHeight="1" x14ac:dyDescent="0.3">
      <c r="A19" s="216" t="str">
        <f>HYPERLINK("#'ZV Vykáz.-H'!A1","Zdravotní výkony vykázané u hospitalizovaných pacientů (max. 85 %)")</f>
        <v>Zdravotní výkony vykázané u hospitalizovaných pacientů (max. 85 %)</v>
      </c>
      <c r="B19" t="s">
        <v>147</v>
      </c>
      <c r="C19" s="192">
        <v>0.85</v>
      </c>
      <c r="D19" s="192">
        <f>IF(ISERROR(VLOOKUP("Celkem:",'ZV Vykáz.-H'!$A:$S,7,0)),"",VLOOKUP("Celkem:",'ZV Vykáz.-H'!$A:$S,7,0))</f>
        <v>1.0666396315840292</v>
      </c>
      <c r="E19" s="195">
        <f t="shared" si="2"/>
        <v>1.2548701548047403</v>
      </c>
    </row>
    <row r="20" spans="1:5" ht="14.4" customHeight="1" x14ac:dyDescent="0.3">
      <c r="A20" s="224" t="str">
        <f>HYPERLINK("#HI!A1","Hospitalizace (casemix * 29500)")</f>
        <v>Hospitalizace (casemix * 29500)</v>
      </c>
      <c r="B20" s="183"/>
      <c r="C20" s="202">
        <f ca="1">IF(ISERROR(VLOOKUP("Hospitalizace (casemix * 29500)",INDIRECT("HI!$A:$G"),6,0)),0,VLOOKUP("Hospitalizace (casemix * 29500)",INDIRECT("HI!$A:$G"),6,0))</f>
        <v>0</v>
      </c>
      <c r="D20" s="202">
        <f ca="1">IF(ISERROR(VLOOKUP("Hospitalizace (casemix * 29500)",INDIRECT("HI!$A:$G"),4,0)),0,VLOOKUP("Hospitalizace (casemix * 29500)",INDIRECT("HI!$A:$G"),4,0))</f>
        <v>0</v>
      </c>
      <c r="E20" s="195">
        <f t="shared" ref="E20" ca="1" si="3">IF(C20=0,0,D20/C20)</f>
        <v>0</v>
      </c>
    </row>
    <row r="21" spans="1:5" ht="14.4" customHeight="1" thickBot="1" x14ac:dyDescent="0.35">
      <c r="A21" s="189" t="s">
        <v>183</v>
      </c>
      <c r="B21" s="184"/>
      <c r="C21" s="203"/>
      <c r="D21" s="203"/>
      <c r="E21" s="196"/>
    </row>
    <row r="22" spans="1:5" ht="14.4" customHeight="1" thickBot="1" x14ac:dyDescent="0.35">
      <c r="A22" s="181"/>
      <c r="B22" s="141"/>
      <c r="C22" s="204"/>
      <c r="D22" s="204"/>
      <c r="E22" s="199"/>
    </row>
    <row r="23" spans="1:5" ht="14.4" customHeight="1" thickBot="1" x14ac:dyDescent="0.35">
      <c r="A23" s="190" t="s">
        <v>184</v>
      </c>
      <c r="B23" s="186"/>
      <c r="C23" s="206"/>
      <c r="D23" s="206"/>
      <c r="E23" s="200"/>
    </row>
  </sheetData>
  <mergeCells count="1">
    <mergeCell ref="A1:E1"/>
  </mergeCells>
  <conditionalFormatting sqref="E5">
    <cfRule type="cellIs" dxfId="6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1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0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9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8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7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6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5" t="s">
        <v>162</v>
      </c>
      <c r="B1" s="235"/>
      <c r="C1" s="235"/>
      <c r="D1" s="235"/>
      <c r="E1" s="235"/>
      <c r="F1" s="235"/>
      <c r="G1" s="235"/>
    </row>
    <row r="2" spans="1:7" ht="14.4" customHeight="1" thickBot="1" x14ac:dyDescent="0.35">
      <c r="A2" s="312" t="s">
        <v>188</v>
      </c>
      <c r="B2" s="66"/>
      <c r="C2" s="66"/>
      <c r="D2" s="66"/>
      <c r="E2" s="66"/>
      <c r="F2" s="66"/>
      <c r="G2" s="66"/>
    </row>
    <row r="3" spans="1:7" ht="14.4" customHeight="1" x14ac:dyDescent="0.3">
      <c r="A3" s="238"/>
      <c r="B3" s="240" t="s">
        <v>94</v>
      </c>
      <c r="C3" s="241"/>
      <c r="D3" s="242"/>
      <c r="E3" s="10"/>
      <c r="F3" s="48" t="s">
        <v>95</v>
      </c>
      <c r="G3" s="49" t="s">
        <v>96</v>
      </c>
    </row>
    <row r="4" spans="1:7" ht="14.4" customHeight="1" thickBot="1" x14ac:dyDescent="0.35">
      <c r="A4" s="239"/>
      <c r="B4" s="55">
        <v>2011</v>
      </c>
      <c r="C4" s="46">
        <v>2012</v>
      </c>
      <c r="D4" s="47">
        <v>2013</v>
      </c>
      <c r="E4" s="10"/>
      <c r="F4" s="243">
        <v>2013</v>
      </c>
      <c r="G4" s="244"/>
    </row>
    <row r="5" spans="1:7" ht="14.4" customHeight="1" x14ac:dyDescent="0.3">
      <c r="A5" s="210" t="str">
        <f>HYPERLINK("#'Léky Žádanky'!A1","Léky (Kč)")</f>
        <v>Léky (Kč)</v>
      </c>
      <c r="B5" s="33">
        <v>26.943849227969</v>
      </c>
      <c r="C5" s="34">
        <v>26.007149999999999</v>
      </c>
      <c r="D5" s="35">
        <v>66.58775</v>
      </c>
      <c r="E5" s="11"/>
      <c r="F5" s="12">
        <v>80</v>
      </c>
      <c r="G5" s="13">
        <f>IF(F5&lt;0.00000001,"",D5/F5)</f>
        <v>0.83234687500000004</v>
      </c>
    </row>
    <row r="6" spans="1:7" ht="14.4" customHeight="1" x14ac:dyDescent="0.3">
      <c r="A6" s="210" t="str">
        <f>HYPERLINK("#'Materiál Žádanky'!A1","Materiál - SZM (Kč)")</f>
        <v>Materiál - SZM (Kč)</v>
      </c>
      <c r="B6" s="14">
        <v>16546.684205883001</v>
      </c>
      <c r="C6" s="36">
        <v>20881.017530000001</v>
      </c>
      <c r="D6" s="37">
        <v>20986.848839999999</v>
      </c>
      <c r="E6" s="11"/>
      <c r="F6" s="14">
        <v>20244</v>
      </c>
      <c r="G6" s="15">
        <f>IF(F6&lt;0.00000001,"",D6/F6)</f>
        <v>1.03669476585655</v>
      </c>
    </row>
    <row r="7" spans="1:7" ht="14.4" customHeight="1" x14ac:dyDescent="0.3">
      <c r="A7" s="210" t="str">
        <f>HYPERLINK("#'Osobní náklady'!A1","Osobní náklady (Kč)")</f>
        <v>Osobní náklady (Kč)</v>
      </c>
      <c r="B7" s="14">
        <v>11663.1103458135</v>
      </c>
      <c r="C7" s="36">
        <v>12330.88459</v>
      </c>
      <c r="D7" s="37">
        <v>13593.858560000001</v>
      </c>
      <c r="E7" s="11"/>
      <c r="F7" s="14">
        <v>12650</v>
      </c>
      <c r="G7" s="15">
        <f>IF(F7&lt;0.00000001,"",D7/F7)</f>
        <v>1.0746133249011858</v>
      </c>
    </row>
    <row r="8" spans="1:7" ht="14.4" customHeight="1" thickBot="1" x14ac:dyDescent="0.35">
      <c r="A8" s="1" t="s">
        <v>97</v>
      </c>
      <c r="B8" s="16">
        <v>2356.4218524807502</v>
      </c>
      <c r="C8" s="38">
        <v>2903.78583999999</v>
      </c>
      <c r="D8" s="39">
        <v>2782.5040800000002</v>
      </c>
      <c r="E8" s="11"/>
      <c r="F8" s="16">
        <v>2700</v>
      </c>
      <c r="G8" s="17">
        <f>IF(F8&lt;0.00000001,"",D8/F8)</f>
        <v>1.0305570666666668</v>
      </c>
    </row>
    <row r="9" spans="1:7" ht="14.4" customHeight="1" thickBot="1" x14ac:dyDescent="0.35">
      <c r="A9" s="2" t="s">
        <v>98</v>
      </c>
      <c r="B9" s="3">
        <v>30593.160253405102</v>
      </c>
      <c r="C9" s="40">
        <v>36141.695110000001</v>
      </c>
      <c r="D9" s="41">
        <v>37429.799229999997</v>
      </c>
      <c r="E9" s="11"/>
      <c r="F9" s="3">
        <v>35674</v>
      </c>
      <c r="G9" s="4">
        <f>IF(F9&lt;0.00000001,"",D9/F9)</f>
        <v>1.0492178962269438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2" t="str">
        <f>HYPERLINK("#'ZV Vykáz.-A'!A1","Ambulance (body)")</f>
        <v>Ambulance (body)</v>
      </c>
      <c r="B11" s="12">
        <f>IF(ISERROR(VLOOKUP("Celkem:",'ZV Vykáz.-A'!A:F,2,0)),0,VLOOKUP("Celkem:",'ZV Vykáz.-A'!A:F,2,0)/1000)</f>
        <v>46211.167999999998</v>
      </c>
      <c r="C11" s="34">
        <f>IF(ISERROR(VLOOKUP("Celkem:",'ZV Vykáz.-A'!A:F,4,0)),0,VLOOKUP("Celkem:",'ZV Vykáz.-A'!A:F,4,0)/1000)</f>
        <v>54051.006999999998</v>
      </c>
      <c r="D11" s="35">
        <f>IF(ISERROR(VLOOKUP("Celkem:",'ZV Vykáz.-A'!A:F,6,0)),0,VLOOKUP("Celkem:",'ZV Vykáz.-A'!A:F,6,0)/1000)</f>
        <v>51529.65</v>
      </c>
      <c r="E11" s="11"/>
      <c r="F11" s="12">
        <f>B11*0.98</f>
        <v>45286.944639999994</v>
      </c>
      <c r="G11" s="13">
        <f>IF(F11=0,"",D11/F11)</f>
        <v>1.1378477927717405</v>
      </c>
    </row>
    <row r="12" spans="1:7" ht="14.4" customHeight="1" thickBot="1" x14ac:dyDescent="0.35">
      <c r="A12" s="21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46211.167999999998</v>
      </c>
      <c r="C13" s="42">
        <f>SUM(C11:C12)</f>
        <v>54051.006999999998</v>
      </c>
      <c r="D13" s="43">
        <f>SUM(D11:D12)</f>
        <v>51529.65</v>
      </c>
      <c r="E13" s="11"/>
      <c r="F13" s="6">
        <f>SUM(F11:F12)</f>
        <v>45286.944639999994</v>
      </c>
      <c r="G13" s="7">
        <f>IF(F13=0,"",D13/F13)</f>
        <v>1.1378477927717405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19" t="str">
        <f>HYPERLINK("#'HI Graf'!A1","Hospodářský index (Výnosy / Náklady)")</f>
        <v>Hospodářský index (Výnosy / Náklady)</v>
      </c>
      <c r="B15" s="8">
        <f>IF(B9=0,"",B13/B9)</f>
        <v>1.5105065190137252</v>
      </c>
      <c r="C15" s="44">
        <f>IF(C9=0,"",C13/C9)</f>
        <v>1.4955304900750128</v>
      </c>
      <c r="D15" s="45">
        <f>IF(D9=0,"",D13/D9)</f>
        <v>1.3767012129388867</v>
      </c>
      <c r="E15" s="11"/>
      <c r="F15" s="8">
        <f>IF(F9=0,"",F13/F9)</f>
        <v>1.2694664080282556</v>
      </c>
      <c r="G15" s="9">
        <f>IF(OR(F15=0,F15=""),"",D15/F15)</f>
        <v>1.0844723454141563</v>
      </c>
    </row>
    <row r="17" spans="1:1" ht="14.4" customHeight="1" x14ac:dyDescent="0.3">
      <c r="A17" s="21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5" priority="6" operator="greaterThan">
      <formula>1</formula>
    </cfRule>
  </conditionalFormatting>
  <conditionalFormatting sqref="G11:G15">
    <cfRule type="cellIs" dxfId="5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5" t="s">
        <v>128</v>
      </c>
      <c r="B1" s="235"/>
      <c r="C1" s="235"/>
      <c r="D1" s="235"/>
      <c r="E1" s="235"/>
      <c r="F1" s="235"/>
      <c r="G1" s="235"/>
      <c r="H1" s="245"/>
      <c r="I1" s="245"/>
      <c r="J1" s="245"/>
      <c r="K1" s="245"/>
      <c r="L1" s="245"/>
      <c r="M1" s="245"/>
    </row>
    <row r="2" spans="1:13" ht="14.4" customHeight="1" x14ac:dyDescent="0.3">
      <c r="A2" s="312" t="s">
        <v>188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1.9947096069489958</v>
      </c>
      <c r="C4" s="156">
        <f t="shared" ref="C4:M4" si="0">(C10+C8)/C6</f>
        <v>1.7162017133525118</v>
      </c>
      <c r="D4" s="156">
        <f t="shared" si="0"/>
        <v>1.6610710206930754</v>
      </c>
      <c r="E4" s="156">
        <f t="shared" si="0"/>
        <v>1.6389479810363996</v>
      </c>
      <c r="F4" s="156">
        <f t="shared" si="0"/>
        <v>1.5917587873596046</v>
      </c>
      <c r="G4" s="156">
        <f t="shared" si="0"/>
        <v>1.5739764143010118</v>
      </c>
      <c r="H4" s="156">
        <f t="shared" si="0"/>
        <v>1.5019211280400453</v>
      </c>
      <c r="I4" s="156">
        <f t="shared" si="0"/>
        <v>1.4811142286515204</v>
      </c>
      <c r="J4" s="156">
        <f t="shared" si="0"/>
        <v>1.4779065680869323</v>
      </c>
      <c r="K4" s="156">
        <f t="shared" si="0"/>
        <v>1.5298486664844266</v>
      </c>
      <c r="L4" s="156">
        <f t="shared" si="0"/>
        <v>1.5031175712229854</v>
      </c>
      <c r="M4" s="156">
        <f t="shared" si="0"/>
        <v>1.376701212938886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2810.4792699999998</v>
      </c>
      <c r="C5" s="156">
        <f>IF(ISERROR(VLOOKUP($A5,'Man Tab'!$A:$Q,COLUMN()+2,0)),0,VLOOKUP($A5,'Man Tab'!$A:$Q,COLUMN()+2,0))</f>
        <v>2949.3803800000001</v>
      </c>
      <c r="D5" s="156">
        <f>IF(ISERROR(VLOOKUP($A5,'Man Tab'!$A:$Q,COLUMN()+2,0)),0,VLOOKUP($A5,'Man Tab'!$A:$Q,COLUMN()+2,0))</f>
        <v>2494.17695</v>
      </c>
      <c r="E5" s="156">
        <f>IF(ISERROR(VLOOKUP($A5,'Man Tab'!$A:$Q,COLUMN()+2,0)),0,VLOOKUP($A5,'Man Tab'!$A:$Q,COLUMN()+2,0))</f>
        <v>3115.0618800000002</v>
      </c>
      <c r="F5" s="156">
        <f>IF(ISERROR(VLOOKUP($A5,'Man Tab'!$A:$Q,COLUMN()+2,0)),0,VLOOKUP($A5,'Man Tab'!$A:$Q,COLUMN()+2,0))</f>
        <v>3220.71072</v>
      </c>
      <c r="G5" s="156">
        <f>IF(ISERROR(VLOOKUP($A5,'Man Tab'!$A:$Q,COLUMN()+2,0)),0,VLOOKUP($A5,'Man Tab'!$A:$Q,COLUMN()+2,0))</f>
        <v>2439.7204400000001</v>
      </c>
      <c r="H5" s="156">
        <f>IF(ISERROR(VLOOKUP($A5,'Man Tab'!$A:$Q,COLUMN()+2,0)),0,VLOOKUP($A5,'Man Tab'!$A:$Q,COLUMN()+2,0))</f>
        <v>3004.3719000000001</v>
      </c>
      <c r="I5" s="156">
        <f>IF(ISERROR(VLOOKUP($A5,'Man Tab'!$A:$Q,COLUMN()+2,0)),0,VLOOKUP($A5,'Man Tab'!$A:$Q,COLUMN()+2,0))</f>
        <v>2687.8354800000002</v>
      </c>
      <c r="J5" s="156">
        <f>IF(ISERROR(VLOOKUP($A5,'Man Tab'!$A:$Q,COLUMN()+2,0)),0,VLOOKUP($A5,'Man Tab'!$A:$Q,COLUMN()+2,0))</f>
        <v>3221.7642999999998</v>
      </c>
      <c r="K5" s="156">
        <f>IF(ISERROR(VLOOKUP($A5,'Man Tab'!$A:$Q,COLUMN()+2,0)),0,VLOOKUP($A5,'Man Tab'!$A:$Q,COLUMN()+2,0))</f>
        <v>3019.5706300000002</v>
      </c>
      <c r="L5" s="156">
        <f>IF(ISERROR(VLOOKUP($A5,'Man Tab'!$A:$Q,COLUMN()+2,0)),0,VLOOKUP($A5,'Man Tab'!$A:$Q,COLUMN()+2,0))</f>
        <v>3925.47579</v>
      </c>
      <c r="M5" s="156">
        <f>IF(ISERROR(VLOOKUP($A5,'Man Tab'!$A:$Q,COLUMN()+2,0)),0,VLOOKUP($A5,'Man Tab'!$A:$Q,COLUMN()+2,0))</f>
        <v>4541.2514900000197</v>
      </c>
    </row>
    <row r="6" spans="1:13" ht="14.4" customHeight="1" x14ac:dyDescent="0.3">
      <c r="A6" s="157" t="s">
        <v>98</v>
      </c>
      <c r="B6" s="158">
        <f>B5</f>
        <v>2810.4792699999998</v>
      </c>
      <c r="C6" s="158">
        <f t="shared" ref="C6:M6" si="1">C5+B6</f>
        <v>5759.8596500000003</v>
      </c>
      <c r="D6" s="158">
        <f t="shared" si="1"/>
        <v>8254.0365999999995</v>
      </c>
      <c r="E6" s="158">
        <f t="shared" si="1"/>
        <v>11369.098480000001</v>
      </c>
      <c r="F6" s="158">
        <f t="shared" si="1"/>
        <v>14589.8092</v>
      </c>
      <c r="G6" s="158">
        <f t="shared" si="1"/>
        <v>17029.529640000001</v>
      </c>
      <c r="H6" s="158">
        <f t="shared" si="1"/>
        <v>20033.901539999999</v>
      </c>
      <c r="I6" s="158">
        <f t="shared" si="1"/>
        <v>22721.73702</v>
      </c>
      <c r="J6" s="158">
        <f t="shared" si="1"/>
        <v>25943.501319999999</v>
      </c>
      <c r="K6" s="158">
        <f t="shared" si="1"/>
        <v>28963.071949999998</v>
      </c>
      <c r="L6" s="158">
        <f t="shared" si="1"/>
        <v>32888.547739999995</v>
      </c>
      <c r="M6" s="158">
        <f t="shared" si="1"/>
        <v>37429.799230000011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5606090</v>
      </c>
      <c r="C9" s="157">
        <v>4278991</v>
      </c>
      <c r="D9" s="157">
        <v>3825460</v>
      </c>
      <c r="E9" s="157">
        <v>4922820</v>
      </c>
      <c r="F9" s="157">
        <v>4590096</v>
      </c>
      <c r="G9" s="157">
        <v>3580621</v>
      </c>
      <c r="H9" s="157">
        <v>3285262</v>
      </c>
      <c r="I9" s="157">
        <v>3564148</v>
      </c>
      <c r="J9" s="157">
        <v>4688583</v>
      </c>
      <c r="K9" s="157">
        <v>5967046</v>
      </c>
      <c r="L9" s="157">
        <v>5126237</v>
      </c>
      <c r="M9" s="157">
        <v>2094296</v>
      </c>
    </row>
    <row r="10" spans="1:13" ht="14.4" customHeight="1" x14ac:dyDescent="0.3">
      <c r="A10" s="157" t="s">
        <v>100</v>
      </c>
      <c r="B10" s="158">
        <f>B9/1000</f>
        <v>5606.09</v>
      </c>
      <c r="C10" s="158">
        <f t="shared" ref="C10:M10" si="3">C9/1000+B10</f>
        <v>9885.0810000000001</v>
      </c>
      <c r="D10" s="158">
        <f t="shared" si="3"/>
        <v>13710.541000000001</v>
      </c>
      <c r="E10" s="158">
        <f t="shared" si="3"/>
        <v>18633.361000000001</v>
      </c>
      <c r="F10" s="158">
        <f t="shared" si="3"/>
        <v>23223.457000000002</v>
      </c>
      <c r="G10" s="158">
        <f t="shared" si="3"/>
        <v>26804.078000000001</v>
      </c>
      <c r="H10" s="158">
        <f t="shared" si="3"/>
        <v>30089.34</v>
      </c>
      <c r="I10" s="158">
        <f t="shared" si="3"/>
        <v>33653.487999999998</v>
      </c>
      <c r="J10" s="158">
        <f t="shared" si="3"/>
        <v>38342.070999999996</v>
      </c>
      <c r="K10" s="158">
        <f t="shared" si="3"/>
        <v>44309.116999999998</v>
      </c>
      <c r="L10" s="158">
        <f t="shared" si="3"/>
        <v>49435.353999999999</v>
      </c>
      <c r="M10" s="158">
        <f t="shared" si="3"/>
        <v>51529.65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1.2694664080282556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1.2694664080282556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7" t="s">
        <v>190</v>
      </c>
      <c r="B1" s="247"/>
      <c r="C1" s="247"/>
      <c r="D1" s="247"/>
      <c r="E1" s="247"/>
      <c r="F1" s="247"/>
      <c r="G1" s="247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7" s="67" customFormat="1" ht="14.4" customHeight="1" thickBot="1" x14ac:dyDescent="0.35">
      <c r="A2" s="312" t="s">
        <v>188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8" t="s">
        <v>32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0" t="s">
        <v>6</v>
      </c>
      <c r="Q4" s="251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5.9287877500949585E-323</v>
      </c>
      <c r="Q6" s="136" t="s">
        <v>189</v>
      </c>
    </row>
    <row r="7" spans="1:17" ht="14.4" customHeight="1" x14ac:dyDescent="0.3">
      <c r="A7" s="21" t="s">
        <v>51</v>
      </c>
      <c r="B7" s="72">
        <v>79.537355494208995</v>
      </c>
      <c r="C7" s="73">
        <v>6.62811295785</v>
      </c>
      <c r="D7" s="73">
        <v>29.8399</v>
      </c>
      <c r="E7" s="73">
        <v>3.3061199999999999</v>
      </c>
      <c r="F7" s="73">
        <v>3.7659999999999999E-2</v>
      </c>
      <c r="G7" s="73">
        <v>3.46496</v>
      </c>
      <c r="H7" s="73">
        <v>4.9406564584124654E-324</v>
      </c>
      <c r="I7" s="73">
        <v>3.4921700000000002</v>
      </c>
      <c r="J7" s="73">
        <v>6.2139600000000002</v>
      </c>
      <c r="K7" s="73">
        <v>7.9454900000000004</v>
      </c>
      <c r="L7" s="73">
        <v>2.35101</v>
      </c>
      <c r="M7" s="73">
        <v>2.0306299999999999</v>
      </c>
      <c r="N7" s="73">
        <v>4.1759700000000004</v>
      </c>
      <c r="O7" s="73">
        <v>3.7298800000000001</v>
      </c>
      <c r="P7" s="74">
        <v>66.58775</v>
      </c>
      <c r="Q7" s="137">
        <v>0.83718838256799999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5.9287877500949585E-323</v>
      </c>
      <c r="Q8" s="137" t="s">
        <v>189</v>
      </c>
    </row>
    <row r="9" spans="1:17" ht="14.4" customHeight="1" x14ac:dyDescent="0.3">
      <c r="A9" s="21" t="s">
        <v>53</v>
      </c>
      <c r="B9" s="72">
        <v>20243.500778194099</v>
      </c>
      <c r="C9" s="73">
        <v>1686.95839818284</v>
      </c>
      <c r="D9" s="73">
        <v>1498.99865</v>
      </c>
      <c r="E9" s="73">
        <v>1811.43012</v>
      </c>
      <c r="F9" s="73">
        <v>1383.4697100000001</v>
      </c>
      <c r="G9" s="73">
        <v>1974.2341100000001</v>
      </c>
      <c r="H9" s="73">
        <v>1806.1651199999999</v>
      </c>
      <c r="I9" s="73">
        <v>1173.00056</v>
      </c>
      <c r="J9" s="73">
        <v>1551.42769</v>
      </c>
      <c r="K9" s="73">
        <v>1259.46066</v>
      </c>
      <c r="L9" s="73">
        <v>2037.9286500000001</v>
      </c>
      <c r="M9" s="73">
        <v>1744.78415</v>
      </c>
      <c r="N9" s="73">
        <v>2206.2869000000001</v>
      </c>
      <c r="O9" s="73">
        <v>2539.6625200000099</v>
      </c>
      <c r="P9" s="74">
        <v>20986.848839999999</v>
      </c>
      <c r="Q9" s="137">
        <v>1.0367203316239999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0.51222999999999996</v>
      </c>
      <c r="J10" s="73">
        <v>0.63378000000000001</v>
      </c>
      <c r="K10" s="73">
        <v>0.76319999999999999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1.9092100000000001</v>
      </c>
      <c r="Q10" s="137" t="s">
        <v>189</v>
      </c>
    </row>
    <row r="11" spans="1:17" ht="14.4" customHeight="1" x14ac:dyDescent="0.3">
      <c r="A11" s="21" t="s">
        <v>55</v>
      </c>
      <c r="B11" s="72">
        <v>159.217510250033</v>
      </c>
      <c r="C11" s="73">
        <v>13.268125854169</v>
      </c>
      <c r="D11" s="73">
        <v>13.21815</v>
      </c>
      <c r="E11" s="73">
        <v>29.284459999999999</v>
      </c>
      <c r="F11" s="73">
        <v>21.497530000000001</v>
      </c>
      <c r="G11" s="73">
        <v>15.54767</v>
      </c>
      <c r="H11" s="73">
        <v>9.6822300000000006</v>
      </c>
      <c r="I11" s="73">
        <v>13.974869999999999</v>
      </c>
      <c r="J11" s="73">
        <v>10.963609999999999</v>
      </c>
      <c r="K11" s="73">
        <v>20.258939999999999</v>
      </c>
      <c r="L11" s="73">
        <v>15.344670000000001</v>
      </c>
      <c r="M11" s="73">
        <v>15.139480000000001</v>
      </c>
      <c r="N11" s="73">
        <v>14.81789</v>
      </c>
      <c r="O11" s="73">
        <v>25.05414</v>
      </c>
      <c r="P11" s="74">
        <v>204.78363999999999</v>
      </c>
      <c r="Q11" s="137">
        <v>1.2861879304499999</v>
      </c>
    </row>
    <row r="12" spans="1:17" ht="14.4" customHeight="1" x14ac:dyDescent="0.3">
      <c r="A12" s="21" t="s">
        <v>56</v>
      </c>
      <c r="B12" s="72">
        <v>29.250955744283001</v>
      </c>
      <c r="C12" s="73">
        <v>2.4375796453560001</v>
      </c>
      <c r="D12" s="73">
        <v>0.39150000000000001</v>
      </c>
      <c r="E12" s="73">
        <v>3.7139999999999999E-2</v>
      </c>
      <c r="F12" s="73">
        <v>0.59084999999999999</v>
      </c>
      <c r="G12" s="73">
        <v>8.5289999998999999E-2</v>
      </c>
      <c r="H12" s="73">
        <v>0.33939000000000002</v>
      </c>
      <c r="I12" s="73">
        <v>3.4169999999999999E-2</v>
      </c>
      <c r="J12" s="73">
        <v>1.2449999999999999E-2</v>
      </c>
      <c r="K12" s="73">
        <v>4.9406564584124654E-324</v>
      </c>
      <c r="L12" s="73">
        <v>5.33E-2</v>
      </c>
      <c r="M12" s="73">
        <v>0.22272</v>
      </c>
      <c r="N12" s="73">
        <v>2.0400999999999998</v>
      </c>
      <c r="O12" s="73">
        <v>2.4623300000000001</v>
      </c>
      <c r="P12" s="74">
        <v>6.2692399999999999</v>
      </c>
      <c r="Q12" s="137">
        <v>0.21432598834700001</v>
      </c>
    </row>
    <row r="13" spans="1:17" ht="14.4" customHeight="1" x14ac:dyDescent="0.3">
      <c r="A13" s="21" t="s">
        <v>57</v>
      </c>
      <c r="B13" s="72">
        <v>18.45500717701</v>
      </c>
      <c r="C13" s="73">
        <v>1.5379172647499999</v>
      </c>
      <c r="D13" s="73">
        <v>2.0308199999999998</v>
      </c>
      <c r="E13" s="73">
        <v>1.2334700000000001</v>
      </c>
      <c r="F13" s="73">
        <v>4.9406564584124654E-324</v>
      </c>
      <c r="G13" s="73">
        <v>1.1173</v>
      </c>
      <c r="H13" s="73">
        <v>4.1419800000000002</v>
      </c>
      <c r="I13" s="73">
        <v>1.26075</v>
      </c>
      <c r="J13" s="73">
        <v>0.98594999999999999</v>
      </c>
      <c r="K13" s="73">
        <v>4.9406564584124654E-324</v>
      </c>
      <c r="L13" s="73">
        <v>4.40442</v>
      </c>
      <c r="M13" s="73">
        <v>3.77563</v>
      </c>
      <c r="N13" s="73">
        <v>1.1986699999999999</v>
      </c>
      <c r="O13" s="73">
        <v>1.23566</v>
      </c>
      <c r="P13" s="74">
        <v>21.384650000000001</v>
      </c>
      <c r="Q13" s="137">
        <v>1.1587451467709999</v>
      </c>
    </row>
    <row r="14" spans="1:17" ht="14.4" customHeight="1" x14ac:dyDescent="0.3">
      <c r="A14" s="21" t="s">
        <v>58</v>
      </c>
      <c r="B14" s="72">
        <v>620.17640228370306</v>
      </c>
      <c r="C14" s="73">
        <v>51.681366856975004</v>
      </c>
      <c r="D14" s="73">
        <v>70.418000000000006</v>
      </c>
      <c r="E14" s="73">
        <v>60.241999999999997</v>
      </c>
      <c r="F14" s="73">
        <v>63.581000000000003</v>
      </c>
      <c r="G14" s="73">
        <v>46.049999999999002</v>
      </c>
      <c r="H14" s="73">
        <v>37.636000000000003</v>
      </c>
      <c r="I14" s="73">
        <v>40.585999999999999</v>
      </c>
      <c r="J14" s="73">
        <v>39.738</v>
      </c>
      <c r="K14" s="73">
        <v>37.738</v>
      </c>
      <c r="L14" s="73">
        <v>40.427</v>
      </c>
      <c r="M14" s="73">
        <v>49.771000000000001</v>
      </c>
      <c r="N14" s="73">
        <v>57.951000000000001</v>
      </c>
      <c r="O14" s="73">
        <v>62.546999999999997</v>
      </c>
      <c r="P14" s="74">
        <v>606.68499999999995</v>
      </c>
      <c r="Q14" s="137">
        <v>0.978245863218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5.9287877500949585E-323</v>
      </c>
      <c r="Q15" s="137" t="s">
        <v>189</v>
      </c>
    </row>
    <row r="16" spans="1:17" ht="14.4" customHeight="1" x14ac:dyDescent="0.3">
      <c r="A16" s="21" t="s">
        <v>60</v>
      </c>
      <c r="B16" s="72">
        <v>4.9406564584124654E-324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5.9287877500949585E-323</v>
      </c>
      <c r="Q16" s="137" t="s">
        <v>189</v>
      </c>
    </row>
    <row r="17" spans="1:17" ht="14.4" customHeight="1" x14ac:dyDescent="0.3">
      <c r="A17" s="21" t="s">
        <v>61</v>
      </c>
      <c r="B17" s="72">
        <v>471.01079399311197</v>
      </c>
      <c r="C17" s="73">
        <v>39.250899499425998</v>
      </c>
      <c r="D17" s="73">
        <v>0.21357000000000001</v>
      </c>
      <c r="E17" s="73">
        <v>3.8905400000000001</v>
      </c>
      <c r="F17" s="73">
        <v>0.84699999999999998</v>
      </c>
      <c r="G17" s="73">
        <v>8.5390199999990006</v>
      </c>
      <c r="H17" s="73">
        <v>234.56009</v>
      </c>
      <c r="I17" s="73">
        <v>32.94558</v>
      </c>
      <c r="J17" s="73">
        <v>8.4746100000000002</v>
      </c>
      <c r="K17" s="73">
        <v>19.66272</v>
      </c>
      <c r="L17" s="73">
        <v>5.8505200000000004</v>
      </c>
      <c r="M17" s="73">
        <v>23.020800000000001</v>
      </c>
      <c r="N17" s="73">
        <v>13.417479999999999</v>
      </c>
      <c r="O17" s="73">
        <v>51.17022</v>
      </c>
      <c r="P17" s="74">
        <v>402.59215</v>
      </c>
      <c r="Q17" s="137">
        <v>0.854740815145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0.48399999999999999</v>
      </c>
      <c r="E18" s="73">
        <v>4.9406564584124654E-324</v>
      </c>
      <c r="F18" s="73">
        <v>4.9669999999999996</v>
      </c>
      <c r="G18" s="73">
        <v>5.4499999999990001</v>
      </c>
      <c r="H18" s="73">
        <v>4.9406564584124654E-324</v>
      </c>
      <c r="I18" s="73">
        <v>1.2030000000000001</v>
      </c>
      <c r="J18" s="73">
        <v>4.9406564584124654E-324</v>
      </c>
      <c r="K18" s="73">
        <v>4.9406564584124654E-324</v>
      </c>
      <c r="L18" s="73">
        <v>0.60699999999999998</v>
      </c>
      <c r="M18" s="73">
        <v>2.33</v>
      </c>
      <c r="N18" s="73">
        <v>5.5289999999999999</v>
      </c>
      <c r="O18" s="73">
        <v>0.65</v>
      </c>
      <c r="P18" s="74">
        <v>21.22</v>
      </c>
      <c r="Q18" s="137" t="s">
        <v>189</v>
      </c>
    </row>
    <row r="19" spans="1:17" ht="14.4" customHeight="1" x14ac:dyDescent="0.3">
      <c r="A19" s="21" t="s">
        <v>63</v>
      </c>
      <c r="B19" s="72">
        <v>1038.633358804</v>
      </c>
      <c r="C19" s="73">
        <v>86.552779900332993</v>
      </c>
      <c r="D19" s="73">
        <v>101.50721</v>
      </c>
      <c r="E19" s="73">
        <v>32.888170000000002</v>
      </c>
      <c r="F19" s="73">
        <v>26.758590000000002</v>
      </c>
      <c r="G19" s="73">
        <v>32.924210000000002</v>
      </c>
      <c r="H19" s="73">
        <v>106.24460000000001</v>
      </c>
      <c r="I19" s="73">
        <v>61.83784</v>
      </c>
      <c r="J19" s="73">
        <v>64.953249999999997</v>
      </c>
      <c r="K19" s="73">
        <v>261.03969999999998</v>
      </c>
      <c r="L19" s="73">
        <v>53.974400000000003</v>
      </c>
      <c r="M19" s="73">
        <v>83.295339999999996</v>
      </c>
      <c r="N19" s="73">
        <v>63.349440000000001</v>
      </c>
      <c r="O19" s="73">
        <v>92.296279999999996</v>
      </c>
      <c r="P19" s="74">
        <v>981.06903</v>
      </c>
      <c r="Q19" s="137">
        <v>0.94457685349999998</v>
      </c>
    </row>
    <row r="20" spans="1:17" ht="14.4" customHeight="1" x14ac:dyDescent="0.3">
      <c r="A20" s="21" t="s">
        <v>64</v>
      </c>
      <c r="B20" s="72">
        <v>12650</v>
      </c>
      <c r="C20" s="73">
        <v>1054.1666666666699</v>
      </c>
      <c r="D20" s="73">
        <v>1032.4054699999999</v>
      </c>
      <c r="E20" s="73">
        <v>978.25936000000002</v>
      </c>
      <c r="F20" s="73">
        <v>965.19060999999999</v>
      </c>
      <c r="G20" s="73">
        <v>990.36918999999898</v>
      </c>
      <c r="H20" s="73">
        <v>990.64508000000001</v>
      </c>
      <c r="I20" s="73">
        <v>1024.5718400000001</v>
      </c>
      <c r="J20" s="73">
        <v>1288.3188700000001</v>
      </c>
      <c r="K20" s="73">
        <v>1039.76737</v>
      </c>
      <c r="L20" s="73">
        <v>1022.46173</v>
      </c>
      <c r="M20" s="73">
        <v>1054.2939699999999</v>
      </c>
      <c r="N20" s="73">
        <v>1513.88086</v>
      </c>
      <c r="O20" s="73">
        <v>1693.6942100000099</v>
      </c>
      <c r="P20" s="74">
        <v>13593.858560000001</v>
      </c>
      <c r="Q20" s="137">
        <v>1.0746133249009999</v>
      </c>
    </row>
    <row r="21" spans="1:17" ht="14.4" customHeight="1" x14ac:dyDescent="0.3">
      <c r="A21" s="22" t="s">
        <v>65</v>
      </c>
      <c r="B21" s="72">
        <v>343.99999999998101</v>
      </c>
      <c r="C21" s="73">
        <v>28.666666666665002</v>
      </c>
      <c r="D21" s="73">
        <v>23.544</v>
      </c>
      <c r="E21" s="73">
        <v>23.542000000000002</v>
      </c>
      <c r="F21" s="73">
        <v>24.236999999999998</v>
      </c>
      <c r="G21" s="73">
        <v>28.123000000000001</v>
      </c>
      <c r="H21" s="73">
        <v>28.279</v>
      </c>
      <c r="I21" s="73">
        <v>57.476999999999997</v>
      </c>
      <c r="J21" s="73">
        <v>27.65</v>
      </c>
      <c r="K21" s="73">
        <v>27.648</v>
      </c>
      <c r="L21" s="73">
        <v>27.648</v>
      </c>
      <c r="M21" s="73">
        <v>27.648</v>
      </c>
      <c r="N21" s="73">
        <v>33.799999999999997</v>
      </c>
      <c r="O21" s="73">
        <v>33.850999999999999</v>
      </c>
      <c r="P21" s="74">
        <v>363.447</v>
      </c>
      <c r="Q21" s="137">
        <v>1.056531976744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37.427999999999997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25.858000000000001</v>
      </c>
      <c r="J22" s="73">
        <v>4.9406564584124654E-324</v>
      </c>
      <c r="K22" s="73">
        <v>13.518599999999999</v>
      </c>
      <c r="L22" s="73">
        <v>10.68</v>
      </c>
      <c r="M22" s="73">
        <v>5.2590000000000003</v>
      </c>
      <c r="N22" s="73">
        <v>4.9406564584124654E-324</v>
      </c>
      <c r="O22" s="73">
        <v>26.862500000000001</v>
      </c>
      <c r="P22" s="74">
        <v>119.6061</v>
      </c>
      <c r="Q22" s="137" t="s">
        <v>189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2.3715151000379834E-322</v>
      </c>
      <c r="Q23" s="137" t="s">
        <v>189</v>
      </c>
    </row>
    <row r="24" spans="1:17" ht="14.4" customHeight="1" x14ac:dyDescent="0.3">
      <c r="A24" s="22" t="s">
        <v>68</v>
      </c>
      <c r="B24" s="72">
        <v>20.000000000006999</v>
      </c>
      <c r="C24" s="73">
        <v>1.666666666667</v>
      </c>
      <c r="D24" s="73">
        <v>9.0949470177292804E-13</v>
      </c>
      <c r="E24" s="73">
        <v>5.2669999999990003</v>
      </c>
      <c r="F24" s="73">
        <v>2.9999999999989999</v>
      </c>
      <c r="G24" s="73">
        <v>9.1571300000000004</v>
      </c>
      <c r="H24" s="73">
        <v>3.017229999999</v>
      </c>
      <c r="I24" s="73">
        <v>2.9664299999999999</v>
      </c>
      <c r="J24" s="73">
        <v>4.9997299999990004</v>
      </c>
      <c r="K24" s="73">
        <v>3.2799999998999997E-2</v>
      </c>
      <c r="L24" s="73">
        <v>3.3599999998000001E-2</v>
      </c>
      <c r="M24" s="73">
        <v>7.9999099999999999</v>
      </c>
      <c r="N24" s="73">
        <v>9.0284799999979999</v>
      </c>
      <c r="O24" s="73">
        <v>8.035749999998</v>
      </c>
      <c r="P24" s="74">
        <v>53.538059999996001</v>
      </c>
      <c r="Q24" s="137">
        <v>0</v>
      </c>
    </row>
    <row r="25" spans="1:17" ht="14.4" customHeight="1" x14ac:dyDescent="0.3">
      <c r="A25" s="23" t="s">
        <v>69</v>
      </c>
      <c r="B25" s="75">
        <v>35673.782161940399</v>
      </c>
      <c r="C25" s="76">
        <v>2972.8151801617</v>
      </c>
      <c r="D25" s="76">
        <v>2810.4792699999998</v>
      </c>
      <c r="E25" s="76">
        <v>2949.3803800000001</v>
      </c>
      <c r="F25" s="76">
        <v>2494.17695</v>
      </c>
      <c r="G25" s="76">
        <v>3115.0618800000002</v>
      </c>
      <c r="H25" s="76">
        <v>3220.71072</v>
      </c>
      <c r="I25" s="76">
        <v>2439.7204400000001</v>
      </c>
      <c r="J25" s="76">
        <v>3004.3719000000001</v>
      </c>
      <c r="K25" s="76">
        <v>2687.8354800000002</v>
      </c>
      <c r="L25" s="76">
        <v>3221.7642999999998</v>
      </c>
      <c r="M25" s="76">
        <v>3019.5706300000002</v>
      </c>
      <c r="N25" s="76">
        <v>3925.47579</v>
      </c>
      <c r="O25" s="76">
        <v>4541.2514900000197</v>
      </c>
      <c r="P25" s="77">
        <v>37429.799229999997</v>
      </c>
      <c r="Q25" s="138">
        <v>1.049224303161</v>
      </c>
    </row>
    <row r="26" spans="1:17" ht="14.4" customHeight="1" x14ac:dyDescent="0.3">
      <c r="A26" s="21" t="s">
        <v>70</v>
      </c>
      <c r="B26" s="72">
        <v>2258.5841702573198</v>
      </c>
      <c r="C26" s="73">
        <v>188.21534752144299</v>
      </c>
      <c r="D26" s="73">
        <v>167.95973000000001</v>
      </c>
      <c r="E26" s="73">
        <v>147.87065999999999</v>
      </c>
      <c r="F26" s="73">
        <v>135.77941999999999</v>
      </c>
      <c r="G26" s="73">
        <v>152.37087</v>
      </c>
      <c r="H26" s="73">
        <v>155.48857000000001</v>
      </c>
      <c r="I26" s="73">
        <v>239.42302000000001</v>
      </c>
      <c r="J26" s="73">
        <v>184.83302</v>
      </c>
      <c r="K26" s="73">
        <v>146.48158000000001</v>
      </c>
      <c r="L26" s="73">
        <v>150.51514</v>
      </c>
      <c r="M26" s="73">
        <v>172.09916999999999</v>
      </c>
      <c r="N26" s="73">
        <v>156.2226</v>
      </c>
      <c r="O26" s="73">
        <v>280.97201000000001</v>
      </c>
      <c r="P26" s="74">
        <v>2090.0157899999999</v>
      </c>
      <c r="Q26" s="137">
        <v>0.92536546457799995</v>
      </c>
    </row>
    <row r="27" spans="1:17" ht="14.4" customHeight="1" x14ac:dyDescent="0.3">
      <c r="A27" s="24" t="s">
        <v>71</v>
      </c>
      <c r="B27" s="75">
        <v>37932.366332197802</v>
      </c>
      <c r="C27" s="76">
        <v>3161.03052768315</v>
      </c>
      <c r="D27" s="76">
        <v>2978.4389999999999</v>
      </c>
      <c r="E27" s="76">
        <v>3097.2510400000001</v>
      </c>
      <c r="F27" s="76">
        <v>2629.9563699999999</v>
      </c>
      <c r="G27" s="76">
        <v>3267.4327499999999</v>
      </c>
      <c r="H27" s="76">
        <v>3376.19929</v>
      </c>
      <c r="I27" s="76">
        <v>2679.1434599999998</v>
      </c>
      <c r="J27" s="76">
        <v>3189.2049200000001</v>
      </c>
      <c r="K27" s="76">
        <v>2834.3170599999999</v>
      </c>
      <c r="L27" s="76">
        <v>3372.2794399999998</v>
      </c>
      <c r="M27" s="76">
        <v>3191.6698000000001</v>
      </c>
      <c r="N27" s="76">
        <v>4081.69839</v>
      </c>
      <c r="O27" s="76">
        <v>4822.2235000000201</v>
      </c>
      <c r="P27" s="77">
        <v>39519.815020000002</v>
      </c>
      <c r="Q27" s="138">
        <v>1.0418494505160001</v>
      </c>
    </row>
    <row r="28" spans="1:17" ht="14.4" customHeight="1" x14ac:dyDescent="0.3">
      <c r="A28" s="22" t="s">
        <v>72</v>
      </c>
      <c r="B28" s="72">
        <v>2377.0315163057799</v>
      </c>
      <c r="C28" s="73">
        <v>198.085959692149</v>
      </c>
      <c r="D28" s="73">
        <v>151.69999999999999</v>
      </c>
      <c r="E28" s="73">
        <v>161.4</v>
      </c>
      <c r="F28" s="73">
        <v>220.8</v>
      </c>
      <c r="G28" s="73">
        <v>59.8</v>
      </c>
      <c r="H28" s="73">
        <v>197.49824000000001</v>
      </c>
      <c r="I28" s="73">
        <v>173.404</v>
      </c>
      <c r="J28" s="73">
        <v>30.4</v>
      </c>
      <c r="K28" s="73">
        <v>41.742400000000004</v>
      </c>
      <c r="L28" s="73">
        <v>126.3</v>
      </c>
      <c r="M28" s="73">
        <v>264.46050000000002</v>
      </c>
      <c r="N28" s="73">
        <v>581.6</v>
      </c>
      <c r="O28" s="73">
        <v>384.08</v>
      </c>
      <c r="P28" s="74">
        <v>2393.18514</v>
      </c>
      <c r="Q28" s="137">
        <v>1.0067957128809999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1.1857575500189917E-322</v>
      </c>
      <c r="Q29" s="137" t="s">
        <v>189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5.9287877500949585E-322</v>
      </c>
      <c r="Q30" s="137">
        <v>10</v>
      </c>
    </row>
    <row r="31" spans="1:17" ht="14.4" customHeight="1" thickBot="1" x14ac:dyDescent="0.35">
      <c r="A31" s="25" t="s">
        <v>75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2.9643938750474793E-322</v>
      </c>
      <c r="Q31" s="139" t="s">
        <v>189</v>
      </c>
    </row>
    <row r="32" spans="1:17" ht="14.4" customHeight="1" x14ac:dyDescent="0.3">
      <c r="A32" s="252" t="s">
        <v>76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7" ht="14.4" customHeight="1" x14ac:dyDescent="0.3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ht="14.4" customHeight="1" x14ac:dyDescent="0.3">
      <c r="A34" s="252" t="s">
        <v>77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ht="14.4" customHeight="1" x14ac:dyDescent="0.3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6"/>
      <c r="Q36" s="246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7" t="s">
        <v>78</v>
      </c>
      <c r="B1" s="247"/>
      <c r="C1" s="247"/>
      <c r="D1" s="247"/>
      <c r="E1" s="247"/>
      <c r="F1" s="247"/>
      <c r="G1" s="247"/>
      <c r="H1" s="253"/>
      <c r="I1" s="253"/>
      <c r="J1" s="253"/>
      <c r="K1" s="253"/>
    </row>
    <row r="2" spans="1:11" s="81" customFormat="1" ht="14.4" customHeight="1" thickBot="1" x14ac:dyDescent="0.35">
      <c r="A2" s="312" t="s">
        <v>188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8" t="s">
        <v>79</v>
      </c>
      <c r="C3" s="249"/>
      <c r="D3" s="249"/>
      <c r="E3" s="249"/>
      <c r="F3" s="256" t="s">
        <v>80</v>
      </c>
      <c r="G3" s="249"/>
      <c r="H3" s="249"/>
      <c r="I3" s="249"/>
      <c r="J3" s="249"/>
      <c r="K3" s="257"/>
    </row>
    <row r="4" spans="1:11" ht="14.4" customHeight="1" x14ac:dyDescent="0.3">
      <c r="A4" s="113"/>
      <c r="B4" s="254"/>
      <c r="C4" s="255"/>
      <c r="D4" s="255"/>
      <c r="E4" s="255"/>
      <c r="F4" s="258" t="s">
        <v>124</v>
      </c>
      <c r="G4" s="260" t="s">
        <v>81</v>
      </c>
      <c r="H4" s="59" t="s">
        <v>170</v>
      </c>
      <c r="I4" s="258" t="s">
        <v>82</v>
      </c>
      <c r="J4" s="260" t="s">
        <v>83</v>
      </c>
      <c r="K4" s="261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59"/>
      <c r="G5" s="259"/>
      <c r="H5" s="31" t="s">
        <v>88</v>
      </c>
      <c r="I5" s="259"/>
      <c r="J5" s="259"/>
      <c r="K5" s="262"/>
    </row>
    <row r="6" spans="1:11" ht="14.4" customHeight="1" thickBot="1" x14ac:dyDescent="0.35">
      <c r="A6" s="324" t="s">
        <v>191</v>
      </c>
      <c r="B6" s="313">
        <v>28966.809835874799</v>
      </c>
      <c r="C6" s="313">
        <v>36141.695110000001</v>
      </c>
      <c r="D6" s="313">
        <v>7174.8852741251903</v>
      </c>
      <c r="E6" s="314">
        <v>1.247693319173</v>
      </c>
      <c r="F6" s="313">
        <v>35673.782161940399</v>
      </c>
      <c r="G6" s="313">
        <v>35673.782161940399</v>
      </c>
      <c r="H6" s="315">
        <v>4541.2514900000197</v>
      </c>
      <c r="I6" s="313">
        <v>37429.799229999997</v>
      </c>
      <c r="J6" s="313">
        <v>1756.01706805957</v>
      </c>
      <c r="K6" s="314">
        <v>1.049224303161</v>
      </c>
    </row>
    <row r="7" spans="1:11" ht="14.4" customHeight="1" thickBot="1" x14ac:dyDescent="0.35">
      <c r="A7" s="325" t="s">
        <v>192</v>
      </c>
      <c r="B7" s="313">
        <v>16260.9975109065</v>
      </c>
      <c r="C7" s="313">
        <v>21719.76597</v>
      </c>
      <c r="D7" s="313">
        <v>5458.7684590935296</v>
      </c>
      <c r="E7" s="314">
        <v>1.3356970232250001</v>
      </c>
      <c r="F7" s="313">
        <v>21150.1380091434</v>
      </c>
      <c r="G7" s="313">
        <v>21150.1380091434</v>
      </c>
      <c r="H7" s="315">
        <v>2634.6917800000101</v>
      </c>
      <c r="I7" s="313">
        <v>21894.46862</v>
      </c>
      <c r="J7" s="313">
        <v>744.33061085664997</v>
      </c>
      <c r="K7" s="314">
        <v>1.0351927070419999</v>
      </c>
    </row>
    <row r="8" spans="1:11" ht="14.4" customHeight="1" thickBot="1" x14ac:dyDescent="0.35">
      <c r="A8" s="326" t="s">
        <v>193</v>
      </c>
      <c r="B8" s="313">
        <v>15625.996509140599</v>
      </c>
      <c r="C8" s="313">
        <v>21102.206969999999</v>
      </c>
      <c r="D8" s="313">
        <v>5476.21046085939</v>
      </c>
      <c r="E8" s="314">
        <v>1.3504551186639999</v>
      </c>
      <c r="F8" s="313">
        <v>20529.961606859699</v>
      </c>
      <c r="G8" s="313">
        <v>20529.961606859699</v>
      </c>
      <c r="H8" s="315">
        <v>2572.1447800000101</v>
      </c>
      <c r="I8" s="313">
        <v>21287.783619999998</v>
      </c>
      <c r="J8" s="313">
        <v>757.82201314035797</v>
      </c>
      <c r="K8" s="314">
        <v>1.0369129776099999</v>
      </c>
    </row>
    <row r="9" spans="1:11" ht="14.4" customHeight="1" thickBot="1" x14ac:dyDescent="0.35">
      <c r="A9" s="327" t="s">
        <v>194</v>
      </c>
      <c r="B9" s="316">
        <v>4.9406564584124654E-324</v>
      </c>
      <c r="C9" s="316">
        <v>4.9406564584124654E-324</v>
      </c>
      <c r="D9" s="316">
        <v>0</v>
      </c>
      <c r="E9" s="317">
        <v>1</v>
      </c>
      <c r="F9" s="316">
        <v>4.9406564584124654E-324</v>
      </c>
      <c r="G9" s="316">
        <v>0</v>
      </c>
      <c r="H9" s="318">
        <v>2.5000000000000001E-4</v>
      </c>
      <c r="I9" s="316">
        <v>2.9E-4</v>
      </c>
      <c r="J9" s="316">
        <v>2.9E-4</v>
      </c>
      <c r="K9" s="319" t="s">
        <v>195</v>
      </c>
    </row>
    <row r="10" spans="1:11" ht="14.4" customHeight="1" thickBot="1" x14ac:dyDescent="0.35">
      <c r="A10" s="328" t="s">
        <v>196</v>
      </c>
      <c r="B10" s="313">
        <v>4.9406564584124654E-324</v>
      </c>
      <c r="C10" s="313">
        <v>4.9406564584124654E-324</v>
      </c>
      <c r="D10" s="313">
        <v>0</v>
      </c>
      <c r="E10" s="314">
        <v>1</v>
      </c>
      <c r="F10" s="313">
        <v>4.9406564584124654E-324</v>
      </c>
      <c r="G10" s="313">
        <v>0</v>
      </c>
      <c r="H10" s="315">
        <v>2.5000000000000001E-4</v>
      </c>
      <c r="I10" s="313">
        <v>2.9E-4</v>
      </c>
      <c r="J10" s="313">
        <v>2.9E-4</v>
      </c>
      <c r="K10" s="320" t="s">
        <v>195</v>
      </c>
    </row>
    <row r="11" spans="1:11" ht="14.4" customHeight="1" thickBot="1" x14ac:dyDescent="0.35">
      <c r="A11" s="327" t="s">
        <v>197</v>
      </c>
      <c r="B11" s="316">
        <v>23.479678586260999</v>
      </c>
      <c r="C11" s="316">
        <v>26.007149999999999</v>
      </c>
      <c r="D11" s="316">
        <v>2.5274714137380001</v>
      </c>
      <c r="E11" s="317">
        <v>1.1076450601500001</v>
      </c>
      <c r="F11" s="316">
        <v>79.537355494208995</v>
      </c>
      <c r="G11" s="316">
        <v>79.537355494208995</v>
      </c>
      <c r="H11" s="318">
        <v>3.7298800000000001</v>
      </c>
      <c r="I11" s="316">
        <v>66.58775</v>
      </c>
      <c r="J11" s="316">
        <v>-12.949605494209001</v>
      </c>
      <c r="K11" s="317">
        <v>0.83718838256799999</v>
      </c>
    </row>
    <row r="12" spans="1:11" ht="14.4" customHeight="1" thickBot="1" x14ac:dyDescent="0.35">
      <c r="A12" s="328" t="s">
        <v>198</v>
      </c>
      <c r="B12" s="313">
        <v>19.396078832139001</v>
      </c>
      <c r="C12" s="313">
        <v>22.463370000000001</v>
      </c>
      <c r="D12" s="313">
        <v>3.0672911678600001</v>
      </c>
      <c r="E12" s="314">
        <v>1.1581397556899999</v>
      </c>
      <c r="F12" s="313">
        <v>76.169931414855995</v>
      </c>
      <c r="G12" s="313">
        <v>76.169931414855995</v>
      </c>
      <c r="H12" s="315">
        <v>2.2881800000000001</v>
      </c>
      <c r="I12" s="313">
        <v>23.119910000000001</v>
      </c>
      <c r="J12" s="313">
        <v>-53.050021414855998</v>
      </c>
      <c r="K12" s="314">
        <v>0.30353066584799998</v>
      </c>
    </row>
    <row r="13" spans="1:11" ht="14.4" customHeight="1" thickBot="1" x14ac:dyDescent="0.35">
      <c r="A13" s="328" t="s">
        <v>199</v>
      </c>
      <c r="B13" s="313">
        <v>4.0835997541209998</v>
      </c>
      <c r="C13" s="313">
        <v>3.5437799999999999</v>
      </c>
      <c r="D13" s="313">
        <v>-0.53981975412100003</v>
      </c>
      <c r="E13" s="314">
        <v>0.86780786888399997</v>
      </c>
      <c r="F13" s="313">
        <v>3.3674240793529999</v>
      </c>
      <c r="G13" s="313">
        <v>3.3674240793529999</v>
      </c>
      <c r="H13" s="315">
        <v>1.4417</v>
      </c>
      <c r="I13" s="313">
        <v>42.681820000000002</v>
      </c>
      <c r="J13" s="313">
        <v>39.314395920646</v>
      </c>
      <c r="K13" s="314">
        <v>12.674916789273</v>
      </c>
    </row>
    <row r="14" spans="1:11" ht="14.4" customHeight="1" thickBot="1" x14ac:dyDescent="0.35">
      <c r="A14" s="328" t="s">
        <v>200</v>
      </c>
      <c r="B14" s="313">
        <v>4.9406564584124654E-324</v>
      </c>
      <c r="C14" s="313">
        <v>4.9406564584124654E-324</v>
      </c>
      <c r="D14" s="313">
        <v>0</v>
      </c>
      <c r="E14" s="314">
        <v>1</v>
      </c>
      <c r="F14" s="313">
        <v>4.9406564584124654E-324</v>
      </c>
      <c r="G14" s="313">
        <v>0</v>
      </c>
      <c r="H14" s="315">
        <v>4.9406564584124654E-324</v>
      </c>
      <c r="I14" s="313">
        <v>0.78602000000000005</v>
      </c>
      <c r="J14" s="313">
        <v>0.78602000000000005</v>
      </c>
      <c r="K14" s="320" t="s">
        <v>195</v>
      </c>
    </row>
    <row r="15" spans="1:11" ht="14.4" customHeight="1" thickBot="1" x14ac:dyDescent="0.35">
      <c r="A15" s="327" t="s">
        <v>201</v>
      </c>
      <c r="B15" s="316">
        <v>15359.606325180301</v>
      </c>
      <c r="C15" s="316">
        <v>20881.017530000001</v>
      </c>
      <c r="D15" s="316">
        <v>5521.4112048197203</v>
      </c>
      <c r="E15" s="317">
        <v>1.359476088639</v>
      </c>
      <c r="F15" s="316">
        <v>20243.500778194099</v>
      </c>
      <c r="G15" s="316">
        <v>20243.500778194099</v>
      </c>
      <c r="H15" s="318">
        <v>2539.6625200000099</v>
      </c>
      <c r="I15" s="316">
        <v>20986.848839999999</v>
      </c>
      <c r="J15" s="316">
        <v>743.34806180589999</v>
      </c>
      <c r="K15" s="317">
        <v>1.0367203316239999</v>
      </c>
    </row>
    <row r="16" spans="1:11" ht="14.4" customHeight="1" thickBot="1" x14ac:dyDescent="0.35">
      <c r="A16" s="328" t="s">
        <v>202</v>
      </c>
      <c r="B16" s="313">
        <v>14933.243340852099</v>
      </c>
      <c r="C16" s="313">
        <v>20457.9856</v>
      </c>
      <c r="D16" s="313">
        <v>5524.7422591479099</v>
      </c>
      <c r="E16" s="314">
        <v>1.3699626486380001</v>
      </c>
      <c r="F16" s="313">
        <v>19790</v>
      </c>
      <c r="G16" s="313">
        <v>19790</v>
      </c>
      <c r="H16" s="315">
        <v>2484.6401600000099</v>
      </c>
      <c r="I16" s="313">
        <v>20537.82547</v>
      </c>
      <c r="J16" s="313">
        <v>747.82547</v>
      </c>
      <c r="K16" s="314">
        <v>1.037788048004</v>
      </c>
    </row>
    <row r="17" spans="1:11" ht="14.4" customHeight="1" thickBot="1" x14ac:dyDescent="0.35">
      <c r="A17" s="328" t="s">
        <v>203</v>
      </c>
      <c r="B17" s="313">
        <v>5.9999996387329997</v>
      </c>
      <c r="C17" s="313">
        <v>180.72497000000001</v>
      </c>
      <c r="D17" s="313">
        <v>174.724970361267</v>
      </c>
      <c r="E17" s="314">
        <v>30.120830146943</v>
      </c>
      <c r="F17" s="313">
        <v>163.50728103632099</v>
      </c>
      <c r="G17" s="313">
        <v>163.50728103632099</v>
      </c>
      <c r="H17" s="315">
        <v>25.26324</v>
      </c>
      <c r="I17" s="313">
        <v>162.24053000000001</v>
      </c>
      <c r="J17" s="313">
        <v>-1.2667510363209999</v>
      </c>
      <c r="K17" s="314">
        <v>0.992252632247</v>
      </c>
    </row>
    <row r="18" spans="1:11" ht="14.4" customHeight="1" thickBot="1" x14ac:dyDescent="0.35">
      <c r="A18" s="328" t="s">
        <v>204</v>
      </c>
      <c r="B18" s="313">
        <v>18.779638869256001</v>
      </c>
      <c r="C18" s="313">
        <v>17.369900000000001</v>
      </c>
      <c r="D18" s="313">
        <v>-1.409738869256</v>
      </c>
      <c r="E18" s="314">
        <v>0.92493258900899999</v>
      </c>
      <c r="F18" s="313">
        <v>19.995590312931</v>
      </c>
      <c r="G18" s="313">
        <v>19.995590312931</v>
      </c>
      <c r="H18" s="315">
        <v>2.7719100000000001</v>
      </c>
      <c r="I18" s="313">
        <v>19.983000000000001</v>
      </c>
      <c r="J18" s="313">
        <v>-1.2590312931E-2</v>
      </c>
      <c r="K18" s="314">
        <v>0.99937034552399995</v>
      </c>
    </row>
    <row r="19" spans="1:11" ht="14.4" customHeight="1" thickBot="1" x14ac:dyDescent="0.35">
      <c r="A19" s="328" t="s">
        <v>205</v>
      </c>
      <c r="B19" s="313">
        <v>378.24997722513001</v>
      </c>
      <c r="C19" s="313">
        <v>206.58526000000001</v>
      </c>
      <c r="D19" s="313">
        <v>-171.66471722513</v>
      </c>
      <c r="E19" s="314">
        <v>0.54616066738500002</v>
      </c>
      <c r="F19" s="313">
        <v>239.99943618663801</v>
      </c>
      <c r="G19" s="313">
        <v>239.99943618663801</v>
      </c>
      <c r="H19" s="315">
        <v>23.653210000000001</v>
      </c>
      <c r="I19" s="313">
        <v>236.88133999999999</v>
      </c>
      <c r="J19" s="313">
        <v>-3.1180961866370001</v>
      </c>
      <c r="K19" s="314">
        <v>0.98700790203400002</v>
      </c>
    </row>
    <row r="20" spans="1:11" ht="14.4" customHeight="1" thickBot="1" x14ac:dyDescent="0.35">
      <c r="A20" s="328" t="s">
        <v>206</v>
      </c>
      <c r="B20" s="313">
        <v>4.9406564584124654E-324</v>
      </c>
      <c r="C20" s="313">
        <v>2.8E-3</v>
      </c>
      <c r="D20" s="313">
        <v>2.8E-3</v>
      </c>
      <c r="E20" s="320" t="s">
        <v>195</v>
      </c>
      <c r="F20" s="313">
        <v>0</v>
      </c>
      <c r="G20" s="313">
        <v>0</v>
      </c>
      <c r="H20" s="315">
        <v>4.9406564584124654E-324</v>
      </c>
      <c r="I20" s="313">
        <v>5.9287877500949585E-323</v>
      </c>
      <c r="J20" s="313">
        <v>5.9287877500949585E-323</v>
      </c>
      <c r="K20" s="320" t="s">
        <v>189</v>
      </c>
    </row>
    <row r="21" spans="1:11" ht="14.4" customHeight="1" thickBot="1" x14ac:dyDescent="0.35">
      <c r="A21" s="328" t="s">
        <v>207</v>
      </c>
      <c r="B21" s="313">
        <v>23.333368595069999</v>
      </c>
      <c r="C21" s="313">
        <v>18.349</v>
      </c>
      <c r="D21" s="313">
        <v>-4.9843685950700003</v>
      </c>
      <c r="E21" s="314">
        <v>0.78638452588700003</v>
      </c>
      <c r="F21" s="313">
        <v>29.998470658214998</v>
      </c>
      <c r="G21" s="313">
        <v>29.998470658214998</v>
      </c>
      <c r="H21" s="315">
        <v>3.3340000000000001</v>
      </c>
      <c r="I21" s="313">
        <v>29.918500000000002</v>
      </c>
      <c r="J21" s="313">
        <v>-7.9970658215000004E-2</v>
      </c>
      <c r="K21" s="314">
        <v>0.99733417549400005</v>
      </c>
    </row>
    <row r="22" spans="1:11" ht="14.4" customHeight="1" thickBot="1" x14ac:dyDescent="0.35">
      <c r="A22" s="327" t="s">
        <v>208</v>
      </c>
      <c r="B22" s="316">
        <v>4.9406564584124654E-324</v>
      </c>
      <c r="C22" s="316">
        <v>0.88712000000000002</v>
      </c>
      <c r="D22" s="316">
        <v>0.88712000000000002</v>
      </c>
      <c r="E22" s="319" t="s">
        <v>195</v>
      </c>
      <c r="F22" s="316">
        <v>0</v>
      </c>
      <c r="G22" s="316">
        <v>0</v>
      </c>
      <c r="H22" s="318">
        <v>4.9406564584124654E-324</v>
      </c>
      <c r="I22" s="316">
        <v>1.9092100000000001</v>
      </c>
      <c r="J22" s="316">
        <v>1.9092100000000001</v>
      </c>
      <c r="K22" s="319" t="s">
        <v>189</v>
      </c>
    </row>
    <row r="23" spans="1:11" ht="14.4" customHeight="1" thickBot="1" x14ac:dyDescent="0.35">
      <c r="A23" s="328" t="s">
        <v>209</v>
      </c>
      <c r="B23" s="313">
        <v>4.9406564584124654E-324</v>
      </c>
      <c r="C23" s="313">
        <v>0.88712000000000002</v>
      </c>
      <c r="D23" s="313">
        <v>0.88712000000000002</v>
      </c>
      <c r="E23" s="320" t="s">
        <v>195</v>
      </c>
      <c r="F23" s="313">
        <v>0</v>
      </c>
      <c r="G23" s="313">
        <v>0</v>
      </c>
      <c r="H23" s="315">
        <v>4.9406564584124654E-324</v>
      </c>
      <c r="I23" s="313">
        <v>1.9092100000000001</v>
      </c>
      <c r="J23" s="313">
        <v>1.9092100000000001</v>
      </c>
      <c r="K23" s="320" t="s">
        <v>189</v>
      </c>
    </row>
    <row r="24" spans="1:11" ht="14.4" customHeight="1" thickBot="1" x14ac:dyDescent="0.35">
      <c r="A24" s="327" t="s">
        <v>210</v>
      </c>
      <c r="B24" s="316">
        <v>208.44446744931699</v>
      </c>
      <c r="C24" s="316">
        <v>151.89506</v>
      </c>
      <c r="D24" s="316">
        <v>-56.549407449316</v>
      </c>
      <c r="E24" s="317">
        <v>0.72870756349900001</v>
      </c>
      <c r="F24" s="316">
        <v>159.217510250033</v>
      </c>
      <c r="G24" s="316">
        <v>159.217510250033</v>
      </c>
      <c r="H24" s="318">
        <v>25.05414</v>
      </c>
      <c r="I24" s="316">
        <v>204.78363999999999</v>
      </c>
      <c r="J24" s="316">
        <v>45.566129749966997</v>
      </c>
      <c r="K24" s="317">
        <v>1.2861879304499999</v>
      </c>
    </row>
    <row r="25" spans="1:11" ht="14.4" customHeight="1" thickBot="1" x14ac:dyDescent="0.35">
      <c r="A25" s="328" t="s">
        <v>211</v>
      </c>
      <c r="B25" s="313">
        <v>32.000038073239999</v>
      </c>
      <c r="C25" s="313">
        <v>26.523230000000002</v>
      </c>
      <c r="D25" s="313">
        <v>-5.47680807324</v>
      </c>
      <c r="E25" s="314">
        <v>0.82884995134299999</v>
      </c>
      <c r="F25" s="313">
        <v>29.001176974618001</v>
      </c>
      <c r="G25" s="313">
        <v>29.001176974618001</v>
      </c>
      <c r="H25" s="315">
        <v>0</v>
      </c>
      <c r="I25" s="313">
        <v>-0.44999999999899998</v>
      </c>
      <c r="J25" s="313">
        <v>-29.451176974618001</v>
      </c>
      <c r="K25" s="314">
        <v>-1.5516611632000001E-2</v>
      </c>
    </row>
    <row r="26" spans="1:11" ht="14.4" customHeight="1" thickBot="1" x14ac:dyDescent="0.35">
      <c r="A26" s="328" t="s">
        <v>212</v>
      </c>
      <c r="B26" s="313">
        <v>9.9999593978900005</v>
      </c>
      <c r="C26" s="313">
        <v>10.034789999999999</v>
      </c>
      <c r="D26" s="313">
        <v>3.4830602108999999E-2</v>
      </c>
      <c r="E26" s="314">
        <v>1.003483074352</v>
      </c>
      <c r="F26" s="313">
        <v>12.425621419022001</v>
      </c>
      <c r="G26" s="313">
        <v>12.425621419022001</v>
      </c>
      <c r="H26" s="315">
        <v>0.84155999999999997</v>
      </c>
      <c r="I26" s="313">
        <v>12.37764</v>
      </c>
      <c r="J26" s="313">
        <v>-4.7981419022000003E-2</v>
      </c>
      <c r="K26" s="314">
        <v>0.99613850950299998</v>
      </c>
    </row>
    <row r="27" spans="1:11" ht="14.4" customHeight="1" thickBot="1" x14ac:dyDescent="0.35">
      <c r="A27" s="328" t="s">
        <v>213</v>
      </c>
      <c r="B27" s="313">
        <v>33.999997952820003</v>
      </c>
      <c r="C27" s="313">
        <v>33.677399999999999</v>
      </c>
      <c r="D27" s="313">
        <v>-0.32259795281999998</v>
      </c>
      <c r="E27" s="314">
        <v>0.99051182434499996</v>
      </c>
      <c r="F27" s="313">
        <v>34</v>
      </c>
      <c r="G27" s="313">
        <v>34</v>
      </c>
      <c r="H27" s="315">
        <v>3.0088599999999999</v>
      </c>
      <c r="I27" s="313">
        <v>27.961459999999999</v>
      </c>
      <c r="J27" s="313">
        <v>-6.0385400000000002</v>
      </c>
      <c r="K27" s="314">
        <v>0.82239588235200001</v>
      </c>
    </row>
    <row r="28" spans="1:11" ht="14.4" customHeight="1" thickBot="1" x14ac:dyDescent="0.35">
      <c r="A28" s="328" t="s">
        <v>214</v>
      </c>
      <c r="B28" s="313">
        <v>47.999997109863997</v>
      </c>
      <c r="C28" s="313">
        <v>38.394129999999997</v>
      </c>
      <c r="D28" s="313">
        <v>-9.6058671098640005</v>
      </c>
      <c r="E28" s="314">
        <v>0.79987775649399995</v>
      </c>
      <c r="F28" s="313">
        <v>41.338990230942997</v>
      </c>
      <c r="G28" s="313">
        <v>41.338990230942997</v>
      </c>
      <c r="H28" s="315">
        <v>2.6547800000000001</v>
      </c>
      <c r="I28" s="313">
        <v>37.642499999999998</v>
      </c>
      <c r="J28" s="313">
        <v>-3.6964902309430001</v>
      </c>
      <c r="K28" s="314">
        <v>0.91058102265399998</v>
      </c>
    </row>
    <row r="29" spans="1:11" ht="14.4" customHeight="1" thickBot="1" x14ac:dyDescent="0.35">
      <c r="A29" s="328" t="s">
        <v>215</v>
      </c>
      <c r="B29" s="313">
        <v>4.4444397323949998</v>
      </c>
      <c r="C29" s="313">
        <v>5.0776300000000001</v>
      </c>
      <c r="D29" s="313">
        <v>0.63319026760399999</v>
      </c>
      <c r="E29" s="314">
        <v>1.1424679612569999</v>
      </c>
      <c r="F29" s="313">
        <v>4.9517753450640001</v>
      </c>
      <c r="G29" s="313">
        <v>4.9517753450640001</v>
      </c>
      <c r="H29" s="315">
        <v>0.60646999999999995</v>
      </c>
      <c r="I29" s="313">
        <v>4.2482699999999998</v>
      </c>
      <c r="J29" s="313">
        <v>-0.70350534506399998</v>
      </c>
      <c r="K29" s="314">
        <v>0.85792866274400004</v>
      </c>
    </row>
    <row r="30" spans="1:11" ht="14.4" customHeight="1" thickBot="1" x14ac:dyDescent="0.35">
      <c r="A30" s="328" t="s">
        <v>216</v>
      </c>
      <c r="B30" s="313">
        <v>4.9406564584124654E-324</v>
      </c>
      <c r="C30" s="313">
        <v>4.9406564584124654E-324</v>
      </c>
      <c r="D30" s="313">
        <v>0</v>
      </c>
      <c r="E30" s="314">
        <v>1</v>
      </c>
      <c r="F30" s="313">
        <v>4.9406564584124654E-324</v>
      </c>
      <c r="G30" s="313">
        <v>0</v>
      </c>
      <c r="H30" s="315">
        <v>4.9406564584124654E-324</v>
      </c>
      <c r="I30" s="313">
        <v>0.08</v>
      </c>
      <c r="J30" s="313">
        <v>0.08</v>
      </c>
      <c r="K30" s="320" t="s">
        <v>195</v>
      </c>
    </row>
    <row r="31" spans="1:11" ht="14.4" customHeight="1" thickBot="1" x14ac:dyDescent="0.35">
      <c r="A31" s="328" t="s">
        <v>217</v>
      </c>
      <c r="B31" s="313">
        <v>29.999998193665</v>
      </c>
      <c r="C31" s="313">
        <v>10.7098</v>
      </c>
      <c r="D31" s="313">
        <v>-19.290198193664999</v>
      </c>
      <c r="E31" s="314">
        <v>0.35699335482799999</v>
      </c>
      <c r="F31" s="313">
        <v>9.5154304969509997</v>
      </c>
      <c r="G31" s="313">
        <v>9.5154304969509997</v>
      </c>
      <c r="H31" s="315">
        <v>5.0010000000000003</v>
      </c>
      <c r="I31" s="313">
        <v>18.298459999999999</v>
      </c>
      <c r="J31" s="313">
        <v>8.7830295030480006</v>
      </c>
      <c r="K31" s="314">
        <v>1.9230301777579999</v>
      </c>
    </row>
    <row r="32" spans="1:11" ht="14.4" customHeight="1" thickBot="1" x14ac:dyDescent="0.35">
      <c r="A32" s="328" t="s">
        <v>218</v>
      </c>
      <c r="B32" s="313">
        <v>4.9406564584124654E-324</v>
      </c>
      <c r="C32" s="313">
        <v>4.9406564584124654E-324</v>
      </c>
      <c r="D32" s="313">
        <v>0</v>
      </c>
      <c r="E32" s="314">
        <v>1</v>
      </c>
      <c r="F32" s="313">
        <v>4.9406564584124654E-324</v>
      </c>
      <c r="G32" s="313">
        <v>0</v>
      </c>
      <c r="H32" s="315">
        <v>4.9406564584124654E-324</v>
      </c>
      <c r="I32" s="313">
        <v>3.6850000000000001</v>
      </c>
      <c r="J32" s="313">
        <v>3.6850000000000001</v>
      </c>
      <c r="K32" s="320" t="s">
        <v>195</v>
      </c>
    </row>
    <row r="33" spans="1:11" ht="14.4" customHeight="1" thickBot="1" x14ac:dyDescent="0.35">
      <c r="A33" s="328" t="s">
        <v>219</v>
      </c>
      <c r="B33" s="313">
        <v>4.9406564584124654E-324</v>
      </c>
      <c r="C33" s="313">
        <v>4.9406564584124654E-324</v>
      </c>
      <c r="D33" s="313">
        <v>0</v>
      </c>
      <c r="E33" s="314">
        <v>1</v>
      </c>
      <c r="F33" s="313">
        <v>4.9406564584124654E-324</v>
      </c>
      <c r="G33" s="313">
        <v>0</v>
      </c>
      <c r="H33" s="315">
        <v>4.9406564584124654E-324</v>
      </c>
      <c r="I33" s="313">
        <v>0.21779999999999999</v>
      </c>
      <c r="J33" s="313">
        <v>0.21779999999999999</v>
      </c>
      <c r="K33" s="320" t="s">
        <v>195</v>
      </c>
    </row>
    <row r="34" spans="1:11" ht="14.4" customHeight="1" thickBot="1" x14ac:dyDescent="0.35">
      <c r="A34" s="328" t="s">
        <v>220</v>
      </c>
      <c r="B34" s="313">
        <v>4.9406564584124654E-324</v>
      </c>
      <c r="C34" s="313">
        <v>4.9406564584124654E-324</v>
      </c>
      <c r="D34" s="313">
        <v>0</v>
      </c>
      <c r="E34" s="314">
        <v>1</v>
      </c>
      <c r="F34" s="313">
        <v>4.9406564584124654E-324</v>
      </c>
      <c r="G34" s="313">
        <v>0</v>
      </c>
      <c r="H34" s="315">
        <v>4.9406564584124654E-324</v>
      </c>
      <c r="I34" s="313">
        <v>1.575</v>
      </c>
      <c r="J34" s="313">
        <v>1.575</v>
      </c>
      <c r="K34" s="320" t="s">
        <v>195</v>
      </c>
    </row>
    <row r="35" spans="1:11" ht="14.4" customHeight="1" thickBot="1" x14ac:dyDescent="0.35">
      <c r="A35" s="328" t="s">
        <v>221</v>
      </c>
      <c r="B35" s="313">
        <v>4.9406564584124654E-324</v>
      </c>
      <c r="C35" s="313">
        <v>4.9406564584124654E-324</v>
      </c>
      <c r="D35" s="313">
        <v>0</v>
      </c>
      <c r="E35" s="314">
        <v>1</v>
      </c>
      <c r="F35" s="313">
        <v>4.9406564584124654E-324</v>
      </c>
      <c r="G35" s="313">
        <v>0</v>
      </c>
      <c r="H35" s="315">
        <v>9.7974300000000003</v>
      </c>
      <c r="I35" s="313">
        <v>62.398449999999997</v>
      </c>
      <c r="J35" s="313">
        <v>62.398449999999997</v>
      </c>
      <c r="K35" s="320" t="s">
        <v>195</v>
      </c>
    </row>
    <row r="36" spans="1:11" ht="14.4" customHeight="1" thickBot="1" x14ac:dyDescent="0.35">
      <c r="A36" s="328" t="s">
        <v>222</v>
      </c>
      <c r="B36" s="313">
        <v>50.000036989439003</v>
      </c>
      <c r="C36" s="313">
        <v>27.478079999999999</v>
      </c>
      <c r="D36" s="313">
        <v>-22.521956989439001</v>
      </c>
      <c r="E36" s="314">
        <v>0.54956119343999998</v>
      </c>
      <c r="F36" s="313">
        <v>27.984515783431998</v>
      </c>
      <c r="G36" s="313">
        <v>27.984515783431998</v>
      </c>
      <c r="H36" s="315">
        <v>3.1440399999999999</v>
      </c>
      <c r="I36" s="313">
        <v>36.74906</v>
      </c>
      <c r="J36" s="313">
        <v>8.7645442165669998</v>
      </c>
      <c r="K36" s="314">
        <v>1.313192634255</v>
      </c>
    </row>
    <row r="37" spans="1:11" ht="14.4" customHeight="1" thickBot="1" x14ac:dyDescent="0.35">
      <c r="A37" s="327" t="s">
        <v>223</v>
      </c>
      <c r="B37" s="316">
        <v>13.477319188515001</v>
      </c>
      <c r="C37" s="316">
        <v>29.479469999999999</v>
      </c>
      <c r="D37" s="316">
        <v>16.002150811484999</v>
      </c>
      <c r="E37" s="317">
        <v>2.1873393059590001</v>
      </c>
      <c r="F37" s="316">
        <v>29.250955744283001</v>
      </c>
      <c r="G37" s="316">
        <v>29.250955744283001</v>
      </c>
      <c r="H37" s="318">
        <v>2.4623300000000001</v>
      </c>
      <c r="I37" s="316">
        <v>6.2692399999999999</v>
      </c>
      <c r="J37" s="316">
        <v>-22.981715744283001</v>
      </c>
      <c r="K37" s="317">
        <v>0.21432598834700001</v>
      </c>
    </row>
    <row r="38" spans="1:11" ht="14.4" customHeight="1" thickBot="1" x14ac:dyDescent="0.35">
      <c r="A38" s="328" t="s">
        <v>224</v>
      </c>
      <c r="B38" s="313">
        <v>4.9406564584124654E-324</v>
      </c>
      <c r="C38" s="313">
        <v>24.96</v>
      </c>
      <c r="D38" s="313">
        <v>24.96</v>
      </c>
      <c r="E38" s="320" t="s">
        <v>195</v>
      </c>
      <c r="F38" s="313">
        <v>24.529910419166999</v>
      </c>
      <c r="G38" s="313">
        <v>24.529910419166999</v>
      </c>
      <c r="H38" s="315">
        <v>4.9406564584124654E-324</v>
      </c>
      <c r="I38" s="313">
        <v>5.9287877500949585E-323</v>
      </c>
      <c r="J38" s="313">
        <v>-24.529910419166999</v>
      </c>
      <c r="K38" s="314">
        <v>0</v>
      </c>
    </row>
    <row r="39" spans="1:11" ht="14.4" customHeight="1" thickBot="1" x14ac:dyDescent="0.35">
      <c r="A39" s="328" t="s">
        <v>225</v>
      </c>
      <c r="B39" s="313">
        <v>4.9406564584124654E-324</v>
      </c>
      <c r="C39" s="313">
        <v>4.9406564584124654E-324</v>
      </c>
      <c r="D39" s="313">
        <v>0</v>
      </c>
      <c r="E39" s="314">
        <v>1</v>
      </c>
      <c r="F39" s="313">
        <v>4.9406564584124654E-324</v>
      </c>
      <c r="G39" s="313">
        <v>0</v>
      </c>
      <c r="H39" s="315">
        <v>2.194</v>
      </c>
      <c r="I39" s="313">
        <v>4.4385500000000002</v>
      </c>
      <c r="J39" s="313">
        <v>4.4385500000000002</v>
      </c>
      <c r="K39" s="320" t="s">
        <v>195</v>
      </c>
    </row>
    <row r="40" spans="1:11" ht="14.4" customHeight="1" thickBot="1" x14ac:dyDescent="0.35">
      <c r="A40" s="328" t="s">
        <v>226</v>
      </c>
      <c r="B40" s="313">
        <v>1.0487999368500001</v>
      </c>
      <c r="C40" s="313">
        <v>4.5194700000000001</v>
      </c>
      <c r="D40" s="313">
        <v>3.470670063149</v>
      </c>
      <c r="E40" s="314">
        <v>4.3091821816570004</v>
      </c>
      <c r="F40" s="313">
        <v>4.721045325115</v>
      </c>
      <c r="G40" s="313">
        <v>4.721045325115</v>
      </c>
      <c r="H40" s="315">
        <v>0.26833000000000001</v>
      </c>
      <c r="I40" s="313">
        <v>1.8306899999999999</v>
      </c>
      <c r="J40" s="313">
        <v>-2.8903553251149998</v>
      </c>
      <c r="K40" s="314">
        <v>0.38777217203499997</v>
      </c>
    </row>
    <row r="41" spans="1:11" ht="14.4" customHeight="1" thickBot="1" x14ac:dyDescent="0.35">
      <c r="A41" s="327" t="s">
        <v>227</v>
      </c>
      <c r="B41" s="316">
        <v>20.988718736244</v>
      </c>
      <c r="C41" s="316">
        <v>12.920640000000001</v>
      </c>
      <c r="D41" s="316">
        <v>-8.0680787362440007</v>
      </c>
      <c r="E41" s="317">
        <v>0.61559927322700003</v>
      </c>
      <c r="F41" s="316">
        <v>18.45500717701</v>
      </c>
      <c r="G41" s="316">
        <v>18.45500717701</v>
      </c>
      <c r="H41" s="318">
        <v>1.23566</v>
      </c>
      <c r="I41" s="316">
        <v>21.384650000000001</v>
      </c>
      <c r="J41" s="316">
        <v>2.9296428229889999</v>
      </c>
      <c r="K41" s="317">
        <v>1.1587451467709999</v>
      </c>
    </row>
    <row r="42" spans="1:11" ht="14.4" customHeight="1" thickBot="1" x14ac:dyDescent="0.35">
      <c r="A42" s="328" t="s">
        <v>228</v>
      </c>
      <c r="B42" s="313">
        <v>20.000038795774</v>
      </c>
      <c r="C42" s="313">
        <v>12.4619</v>
      </c>
      <c r="D42" s="313">
        <v>-7.5381387957739996</v>
      </c>
      <c r="E42" s="314">
        <v>0.623093791329</v>
      </c>
      <c r="F42" s="313">
        <v>18</v>
      </c>
      <c r="G42" s="313">
        <v>18</v>
      </c>
      <c r="H42" s="315">
        <v>1.23566</v>
      </c>
      <c r="I42" s="313">
        <v>17.694130000000001</v>
      </c>
      <c r="J42" s="313">
        <v>-0.305869999999</v>
      </c>
      <c r="K42" s="314">
        <v>0.98300722222199999</v>
      </c>
    </row>
    <row r="43" spans="1:11" ht="14.4" customHeight="1" thickBot="1" x14ac:dyDescent="0.35">
      <c r="A43" s="328" t="s">
        <v>229</v>
      </c>
      <c r="B43" s="313">
        <v>4.9406564584124654E-324</v>
      </c>
      <c r="C43" s="313">
        <v>4.9406564584124654E-324</v>
      </c>
      <c r="D43" s="313">
        <v>0</v>
      </c>
      <c r="E43" s="314">
        <v>1</v>
      </c>
      <c r="F43" s="313">
        <v>4.9406564584124654E-324</v>
      </c>
      <c r="G43" s="313">
        <v>0</v>
      </c>
      <c r="H43" s="315">
        <v>4.9406564584124654E-324</v>
      </c>
      <c r="I43" s="313">
        <v>1.8514299999999999</v>
      </c>
      <c r="J43" s="313">
        <v>1.8514299999999999</v>
      </c>
      <c r="K43" s="320" t="s">
        <v>195</v>
      </c>
    </row>
    <row r="44" spans="1:11" ht="14.4" customHeight="1" thickBot="1" x14ac:dyDescent="0.35">
      <c r="A44" s="328" t="s">
        <v>230</v>
      </c>
      <c r="B44" s="313">
        <v>0.98867994046999996</v>
      </c>
      <c r="C44" s="313">
        <v>0.45873999999999998</v>
      </c>
      <c r="D44" s="313">
        <v>-0.52993994047000004</v>
      </c>
      <c r="E44" s="314">
        <v>0.46399242183599998</v>
      </c>
      <c r="F44" s="313">
        <v>0.45500717700999999</v>
      </c>
      <c r="G44" s="313">
        <v>0.45500717700999999</v>
      </c>
      <c r="H44" s="315">
        <v>4.9406564584124654E-324</v>
      </c>
      <c r="I44" s="313">
        <v>1.8390899999999999</v>
      </c>
      <c r="J44" s="313">
        <v>1.3840828229890001</v>
      </c>
      <c r="K44" s="314">
        <v>4.041892288563</v>
      </c>
    </row>
    <row r="45" spans="1:11" ht="14.4" customHeight="1" thickBot="1" x14ac:dyDescent="0.35">
      <c r="A45" s="326" t="s">
        <v>58</v>
      </c>
      <c r="B45" s="313">
        <v>635.00100176585295</v>
      </c>
      <c r="C45" s="313">
        <v>617.55899999999997</v>
      </c>
      <c r="D45" s="313">
        <v>-17.442001765852002</v>
      </c>
      <c r="E45" s="314">
        <v>0.97253232401599998</v>
      </c>
      <c r="F45" s="313">
        <v>620.17640228370306</v>
      </c>
      <c r="G45" s="313">
        <v>620.17640228370306</v>
      </c>
      <c r="H45" s="315">
        <v>62.546999999999997</v>
      </c>
      <c r="I45" s="313">
        <v>606.68499999999995</v>
      </c>
      <c r="J45" s="313">
        <v>-13.491402283702</v>
      </c>
      <c r="K45" s="314">
        <v>0.978245863218</v>
      </c>
    </row>
    <row r="46" spans="1:11" ht="14.4" customHeight="1" thickBot="1" x14ac:dyDescent="0.35">
      <c r="A46" s="327" t="s">
        <v>231</v>
      </c>
      <c r="B46" s="316">
        <v>635.00100176585295</v>
      </c>
      <c r="C46" s="316">
        <v>617.55899999999997</v>
      </c>
      <c r="D46" s="316">
        <v>-17.442001765852002</v>
      </c>
      <c r="E46" s="317">
        <v>0.97253232401599998</v>
      </c>
      <c r="F46" s="316">
        <v>620.17640228370306</v>
      </c>
      <c r="G46" s="316">
        <v>620.17640228370306</v>
      </c>
      <c r="H46" s="318">
        <v>62.546999999999997</v>
      </c>
      <c r="I46" s="316">
        <v>606.68499999999995</v>
      </c>
      <c r="J46" s="316">
        <v>-13.491402283702</v>
      </c>
      <c r="K46" s="317">
        <v>0.978245863218</v>
      </c>
    </row>
    <row r="47" spans="1:11" ht="14.4" customHeight="1" thickBot="1" x14ac:dyDescent="0.35">
      <c r="A47" s="328" t="s">
        <v>232</v>
      </c>
      <c r="B47" s="313">
        <v>230.000026151432</v>
      </c>
      <c r="C47" s="313">
        <v>249.46100000000001</v>
      </c>
      <c r="D47" s="313">
        <v>19.460973848567999</v>
      </c>
      <c r="E47" s="314">
        <v>1.0846129201550001</v>
      </c>
      <c r="F47" s="313">
        <v>245.15022442359901</v>
      </c>
      <c r="G47" s="313">
        <v>245.15022442359901</v>
      </c>
      <c r="H47" s="315">
        <v>19.504000000000001</v>
      </c>
      <c r="I47" s="313">
        <v>247.86799999999999</v>
      </c>
      <c r="J47" s="313">
        <v>2.7177755764009999</v>
      </c>
      <c r="K47" s="314">
        <v>1.011086163933</v>
      </c>
    </row>
    <row r="48" spans="1:11" ht="14.4" customHeight="1" thickBot="1" x14ac:dyDescent="0.35">
      <c r="A48" s="328" t="s">
        <v>233</v>
      </c>
      <c r="B48" s="313">
        <v>74.999995484162994</v>
      </c>
      <c r="C48" s="313">
        <v>77.210999999999999</v>
      </c>
      <c r="D48" s="313">
        <v>2.2110045158360001</v>
      </c>
      <c r="E48" s="314">
        <v>1.0294800619860001</v>
      </c>
      <c r="F48" s="313">
        <v>75.003223495873002</v>
      </c>
      <c r="G48" s="313">
        <v>75.003223495873002</v>
      </c>
      <c r="H48" s="315">
        <v>4.4669999999999996</v>
      </c>
      <c r="I48" s="313">
        <v>73.430000000000007</v>
      </c>
      <c r="J48" s="313">
        <v>-1.573223495873</v>
      </c>
      <c r="K48" s="314">
        <v>0.97902458824299998</v>
      </c>
    </row>
    <row r="49" spans="1:11" ht="14.4" customHeight="1" thickBot="1" x14ac:dyDescent="0.35">
      <c r="A49" s="328" t="s">
        <v>234</v>
      </c>
      <c r="B49" s="313">
        <v>330.00098013025797</v>
      </c>
      <c r="C49" s="313">
        <v>290.887</v>
      </c>
      <c r="D49" s="313">
        <v>-39.113980130258</v>
      </c>
      <c r="E49" s="314">
        <v>0.88147313951899997</v>
      </c>
      <c r="F49" s="313">
        <v>300.02295436422997</v>
      </c>
      <c r="G49" s="313">
        <v>300.02295436422997</v>
      </c>
      <c r="H49" s="315">
        <v>38.576000000000001</v>
      </c>
      <c r="I49" s="313">
        <v>285.387</v>
      </c>
      <c r="J49" s="313">
        <v>-14.635954364230001</v>
      </c>
      <c r="K49" s="314">
        <v>0.95121721804500003</v>
      </c>
    </row>
    <row r="50" spans="1:11" ht="14.4" customHeight="1" thickBot="1" x14ac:dyDescent="0.35">
      <c r="A50" s="329" t="s">
        <v>235</v>
      </c>
      <c r="B50" s="316">
        <v>933.81303377403401</v>
      </c>
      <c r="C50" s="316">
        <v>1753.93776</v>
      </c>
      <c r="D50" s="316">
        <v>820.12472622596601</v>
      </c>
      <c r="E50" s="317">
        <v>1.878253672377</v>
      </c>
      <c r="F50" s="316">
        <v>1509.6441527971101</v>
      </c>
      <c r="G50" s="316">
        <v>1509.6441527971101</v>
      </c>
      <c r="H50" s="318">
        <v>144.116500000001</v>
      </c>
      <c r="I50" s="316">
        <v>1404.8811800000001</v>
      </c>
      <c r="J50" s="316">
        <v>-104.76297279710801</v>
      </c>
      <c r="K50" s="317">
        <v>0.93060419397299998</v>
      </c>
    </row>
    <row r="51" spans="1:11" ht="14.4" customHeight="1" thickBot="1" x14ac:dyDescent="0.35">
      <c r="A51" s="326" t="s">
        <v>61</v>
      </c>
      <c r="B51" s="313">
        <v>214.35144709365099</v>
      </c>
      <c r="C51" s="313">
        <v>631.93294000000003</v>
      </c>
      <c r="D51" s="313">
        <v>417.58149290634901</v>
      </c>
      <c r="E51" s="314">
        <v>2.9481160429200002</v>
      </c>
      <c r="F51" s="313">
        <v>471.01079399311197</v>
      </c>
      <c r="G51" s="313">
        <v>471.01079399311197</v>
      </c>
      <c r="H51" s="315">
        <v>51.17022</v>
      </c>
      <c r="I51" s="313">
        <v>402.59215</v>
      </c>
      <c r="J51" s="313">
        <v>-68.418643993111004</v>
      </c>
      <c r="K51" s="314">
        <v>0.854740815145</v>
      </c>
    </row>
    <row r="52" spans="1:11" ht="14.4" customHeight="1" thickBot="1" x14ac:dyDescent="0.35">
      <c r="A52" s="327" t="s">
        <v>236</v>
      </c>
      <c r="B52" s="316">
        <v>4.9406564584124654E-324</v>
      </c>
      <c r="C52" s="316">
        <v>70.824399999999997</v>
      </c>
      <c r="D52" s="316">
        <v>70.824399999999997</v>
      </c>
      <c r="E52" s="319" t="s">
        <v>195</v>
      </c>
      <c r="F52" s="316">
        <v>0</v>
      </c>
      <c r="G52" s="316">
        <v>0</v>
      </c>
      <c r="H52" s="318">
        <v>4.9406564584124654E-324</v>
      </c>
      <c r="I52" s="316">
        <v>5.9287877500949585E-323</v>
      </c>
      <c r="J52" s="316">
        <v>5.9287877500949585E-323</v>
      </c>
      <c r="K52" s="319" t="s">
        <v>189</v>
      </c>
    </row>
    <row r="53" spans="1:11" ht="14.4" customHeight="1" thickBot="1" x14ac:dyDescent="0.35">
      <c r="A53" s="328" t="s">
        <v>237</v>
      </c>
      <c r="B53" s="313">
        <v>4.9406564584124654E-324</v>
      </c>
      <c r="C53" s="313">
        <v>70.824399999999997</v>
      </c>
      <c r="D53" s="313">
        <v>70.824399999999997</v>
      </c>
      <c r="E53" s="320" t="s">
        <v>195</v>
      </c>
      <c r="F53" s="313">
        <v>0</v>
      </c>
      <c r="G53" s="313">
        <v>0</v>
      </c>
      <c r="H53" s="315">
        <v>4.9406564584124654E-324</v>
      </c>
      <c r="I53" s="313">
        <v>5.9287877500949585E-323</v>
      </c>
      <c r="J53" s="313">
        <v>5.9287877500949585E-323</v>
      </c>
      <c r="K53" s="320" t="s">
        <v>189</v>
      </c>
    </row>
    <row r="54" spans="1:11" ht="14.4" customHeight="1" thickBot="1" x14ac:dyDescent="0.35">
      <c r="A54" s="327" t="s">
        <v>238</v>
      </c>
      <c r="B54" s="316">
        <v>214.35144709365099</v>
      </c>
      <c r="C54" s="316">
        <v>561.10853999999995</v>
      </c>
      <c r="D54" s="316">
        <v>346.75709290634899</v>
      </c>
      <c r="E54" s="317">
        <v>2.6177035313169998</v>
      </c>
      <c r="F54" s="316">
        <v>471.01079399311197</v>
      </c>
      <c r="G54" s="316">
        <v>471.01079399311197</v>
      </c>
      <c r="H54" s="318">
        <v>51.17022</v>
      </c>
      <c r="I54" s="316">
        <v>402.59215</v>
      </c>
      <c r="J54" s="316">
        <v>-68.418643993111004</v>
      </c>
      <c r="K54" s="317">
        <v>0.854740815145</v>
      </c>
    </row>
    <row r="55" spans="1:11" ht="14.4" customHeight="1" thickBot="1" x14ac:dyDescent="0.35">
      <c r="A55" s="328" t="s">
        <v>239</v>
      </c>
      <c r="B55" s="313">
        <v>39.900987597514998</v>
      </c>
      <c r="C55" s="313">
        <v>412.70015999999998</v>
      </c>
      <c r="D55" s="313">
        <v>372.799172402485</v>
      </c>
      <c r="E55" s="314">
        <v>10.343106395333001</v>
      </c>
      <c r="F55" s="313">
        <v>354.73623727630599</v>
      </c>
      <c r="G55" s="313">
        <v>354.73623727630599</v>
      </c>
      <c r="H55" s="315">
        <v>48.66545</v>
      </c>
      <c r="I55" s="313">
        <v>290.99259999999998</v>
      </c>
      <c r="J55" s="313">
        <v>-63.743637276305002</v>
      </c>
      <c r="K55" s="314">
        <v>0.82030694759</v>
      </c>
    </row>
    <row r="56" spans="1:11" ht="14.4" customHeight="1" thickBot="1" x14ac:dyDescent="0.35">
      <c r="A56" s="328" t="s">
        <v>240</v>
      </c>
      <c r="B56" s="313">
        <v>4.9406564584124654E-324</v>
      </c>
      <c r="C56" s="313">
        <v>4.2519999999999998</v>
      </c>
      <c r="D56" s="313">
        <v>4.2519999999999998</v>
      </c>
      <c r="E56" s="320" t="s">
        <v>195</v>
      </c>
      <c r="F56" s="313">
        <v>0</v>
      </c>
      <c r="G56" s="313">
        <v>0</v>
      </c>
      <c r="H56" s="315">
        <v>4.9406564584124654E-324</v>
      </c>
      <c r="I56" s="313">
        <v>5.9287877500949585E-323</v>
      </c>
      <c r="J56" s="313">
        <v>5.9287877500949585E-323</v>
      </c>
      <c r="K56" s="320" t="s">
        <v>189</v>
      </c>
    </row>
    <row r="57" spans="1:11" ht="14.4" customHeight="1" thickBot="1" x14ac:dyDescent="0.35">
      <c r="A57" s="328" t="s">
        <v>241</v>
      </c>
      <c r="B57" s="313">
        <v>15.450469069708999</v>
      </c>
      <c r="C57" s="313">
        <v>57.87</v>
      </c>
      <c r="D57" s="313">
        <v>42.419530930290001</v>
      </c>
      <c r="E57" s="314">
        <v>3.7455173521849998</v>
      </c>
      <c r="F57" s="313">
        <v>49.109799639732003</v>
      </c>
      <c r="G57" s="313">
        <v>49.109799639732003</v>
      </c>
      <c r="H57" s="315">
        <v>4.9406564584124654E-324</v>
      </c>
      <c r="I57" s="313">
        <v>18.98855</v>
      </c>
      <c r="J57" s="313">
        <v>-30.121249639732</v>
      </c>
      <c r="K57" s="314">
        <v>0.386655008558</v>
      </c>
    </row>
    <row r="58" spans="1:11" ht="14.4" customHeight="1" thickBot="1" x14ac:dyDescent="0.35">
      <c r="A58" s="328" t="s">
        <v>242</v>
      </c>
      <c r="B58" s="313">
        <v>114.99995307571901</v>
      </c>
      <c r="C58" s="313">
        <v>43.149470000000001</v>
      </c>
      <c r="D58" s="313">
        <v>-71.850483075718998</v>
      </c>
      <c r="E58" s="314">
        <v>0.375212935709</v>
      </c>
      <c r="F58" s="313">
        <v>21.998225899514999</v>
      </c>
      <c r="G58" s="313">
        <v>21.998225899514999</v>
      </c>
      <c r="H58" s="315">
        <v>0.52783000000000002</v>
      </c>
      <c r="I58" s="313">
        <v>45.00506</v>
      </c>
      <c r="J58" s="313">
        <v>23.006834100483999</v>
      </c>
      <c r="K58" s="314">
        <v>2.0458495246649999</v>
      </c>
    </row>
    <row r="59" spans="1:11" ht="14.4" customHeight="1" thickBot="1" x14ac:dyDescent="0.35">
      <c r="A59" s="328" t="s">
        <v>243</v>
      </c>
      <c r="B59" s="313">
        <v>44.000037350706002</v>
      </c>
      <c r="C59" s="313">
        <v>40.850909999999999</v>
      </c>
      <c r="D59" s="313">
        <v>-3.1491273507059998</v>
      </c>
      <c r="E59" s="314">
        <v>0.92842898460199996</v>
      </c>
      <c r="F59" s="313">
        <v>43.996754578217001</v>
      </c>
      <c r="G59" s="313">
        <v>43.996754578217001</v>
      </c>
      <c r="H59" s="315">
        <v>1.9769399999999999</v>
      </c>
      <c r="I59" s="313">
        <v>47.605939999999997</v>
      </c>
      <c r="J59" s="313">
        <v>3.6091854217820001</v>
      </c>
      <c r="K59" s="314">
        <v>1.0820329921230001</v>
      </c>
    </row>
    <row r="60" spans="1:11" ht="14.4" customHeight="1" thickBot="1" x14ac:dyDescent="0.35">
      <c r="A60" s="328" t="s">
        <v>244</v>
      </c>
      <c r="B60" s="313">
        <v>4.9406564584124654E-324</v>
      </c>
      <c r="C60" s="313">
        <v>1.554</v>
      </c>
      <c r="D60" s="313">
        <v>1.554</v>
      </c>
      <c r="E60" s="320" t="s">
        <v>195</v>
      </c>
      <c r="F60" s="313">
        <v>1.16977659934</v>
      </c>
      <c r="G60" s="313">
        <v>1.16977659934</v>
      </c>
      <c r="H60" s="315">
        <v>4.9406564584124654E-324</v>
      </c>
      <c r="I60" s="313">
        <v>5.9287877500949585E-323</v>
      </c>
      <c r="J60" s="313">
        <v>-1.16977659934</v>
      </c>
      <c r="K60" s="314">
        <v>4.9406564584124654E-323</v>
      </c>
    </row>
    <row r="61" spans="1:11" ht="14.4" customHeight="1" thickBot="1" x14ac:dyDescent="0.35">
      <c r="A61" s="328" t="s">
        <v>245</v>
      </c>
      <c r="B61" s="313">
        <v>4.9406564584124654E-324</v>
      </c>
      <c r="C61" s="313">
        <v>0.73199999999999998</v>
      </c>
      <c r="D61" s="313">
        <v>0.73199999999999998</v>
      </c>
      <c r="E61" s="320" t="s">
        <v>195</v>
      </c>
      <c r="F61" s="313">
        <v>0</v>
      </c>
      <c r="G61" s="313">
        <v>0</v>
      </c>
      <c r="H61" s="315">
        <v>4.9406564584124654E-324</v>
      </c>
      <c r="I61" s="313">
        <v>5.9287877500949585E-323</v>
      </c>
      <c r="J61" s="313">
        <v>5.9287877500949585E-323</v>
      </c>
      <c r="K61" s="320" t="s">
        <v>189</v>
      </c>
    </row>
    <row r="62" spans="1:11" ht="14.4" customHeight="1" thickBot="1" x14ac:dyDescent="0.35">
      <c r="A62" s="330" t="s">
        <v>62</v>
      </c>
      <c r="B62" s="316">
        <v>30.999958133456001</v>
      </c>
      <c r="C62" s="316">
        <v>12.9</v>
      </c>
      <c r="D62" s="316">
        <v>-18.099958133455999</v>
      </c>
      <c r="E62" s="317">
        <v>0.41612959425500001</v>
      </c>
      <c r="F62" s="316">
        <v>0</v>
      </c>
      <c r="G62" s="316">
        <v>0</v>
      </c>
      <c r="H62" s="318">
        <v>0.65</v>
      </c>
      <c r="I62" s="316">
        <v>21.22</v>
      </c>
      <c r="J62" s="316">
        <v>21.22</v>
      </c>
      <c r="K62" s="319" t="s">
        <v>189</v>
      </c>
    </row>
    <row r="63" spans="1:11" ht="14.4" customHeight="1" thickBot="1" x14ac:dyDescent="0.35">
      <c r="A63" s="327" t="s">
        <v>246</v>
      </c>
      <c r="B63" s="316">
        <v>30.999958133456001</v>
      </c>
      <c r="C63" s="316">
        <v>12.9</v>
      </c>
      <c r="D63" s="316">
        <v>-18.099958133455999</v>
      </c>
      <c r="E63" s="317">
        <v>0.41612959425500001</v>
      </c>
      <c r="F63" s="316">
        <v>0</v>
      </c>
      <c r="G63" s="316">
        <v>0</v>
      </c>
      <c r="H63" s="318">
        <v>0.65</v>
      </c>
      <c r="I63" s="316">
        <v>21.22</v>
      </c>
      <c r="J63" s="316">
        <v>21.22</v>
      </c>
      <c r="K63" s="319" t="s">
        <v>189</v>
      </c>
    </row>
    <row r="64" spans="1:11" ht="14.4" customHeight="1" thickBot="1" x14ac:dyDescent="0.35">
      <c r="A64" s="328" t="s">
        <v>247</v>
      </c>
      <c r="B64" s="313">
        <v>30.999958133456001</v>
      </c>
      <c r="C64" s="313">
        <v>12.14</v>
      </c>
      <c r="D64" s="313">
        <v>-18.859958133456001</v>
      </c>
      <c r="E64" s="314">
        <v>0.391613432112</v>
      </c>
      <c r="F64" s="313">
        <v>0</v>
      </c>
      <c r="G64" s="313">
        <v>0</v>
      </c>
      <c r="H64" s="315">
        <v>0.65</v>
      </c>
      <c r="I64" s="313">
        <v>20.45</v>
      </c>
      <c r="J64" s="313">
        <v>20.45</v>
      </c>
      <c r="K64" s="320" t="s">
        <v>189</v>
      </c>
    </row>
    <row r="65" spans="1:11" ht="14.4" customHeight="1" thickBot="1" x14ac:dyDescent="0.35">
      <c r="A65" s="328" t="s">
        <v>248</v>
      </c>
      <c r="B65" s="313">
        <v>4.9406564584124654E-324</v>
      </c>
      <c r="C65" s="313">
        <v>0.76</v>
      </c>
      <c r="D65" s="313">
        <v>0.76</v>
      </c>
      <c r="E65" s="320" t="s">
        <v>195</v>
      </c>
      <c r="F65" s="313">
        <v>0</v>
      </c>
      <c r="G65" s="313">
        <v>0</v>
      </c>
      <c r="H65" s="315">
        <v>4.9406564584124654E-324</v>
      </c>
      <c r="I65" s="313">
        <v>0.77</v>
      </c>
      <c r="J65" s="313">
        <v>0.77</v>
      </c>
      <c r="K65" s="320" t="s">
        <v>189</v>
      </c>
    </row>
    <row r="66" spans="1:11" ht="14.4" customHeight="1" thickBot="1" x14ac:dyDescent="0.35">
      <c r="A66" s="326" t="s">
        <v>63</v>
      </c>
      <c r="B66" s="313">
        <v>688.46162854692705</v>
      </c>
      <c r="C66" s="313">
        <v>1109.10482</v>
      </c>
      <c r="D66" s="313">
        <v>420.64319145307297</v>
      </c>
      <c r="E66" s="314">
        <v>1.610990030542</v>
      </c>
      <c r="F66" s="313">
        <v>1038.633358804</v>
      </c>
      <c r="G66" s="313">
        <v>1038.633358804</v>
      </c>
      <c r="H66" s="315">
        <v>92.296279999999996</v>
      </c>
      <c r="I66" s="313">
        <v>981.06903</v>
      </c>
      <c r="J66" s="313">
        <v>-57.564328803995998</v>
      </c>
      <c r="K66" s="314">
        <v>0.94457685349999998</v>
      </c>
    </row>
    <row r="67" spans="1:11" ht="14.4" customHeight="1" thickBot="1" x14ac:dyDescent="0.35">
      <c r="A67" s="327" t="s">
        <v>249</v>
      </c>
      <c r="B67" s="316">
        <v>2.0000398795750001</v>
      </c>
      <c r="C67" s="316">
        <v>2.3873000000000002</v>
      </c>
      <c r="D67" s="316">
        <v>0.38726012042399999</v>
      </c>
      <c r="E67" s="317">
        <v>1.1936261993470001</v>
      </c>
      <c r="F67" s="316">
        <v>2.2900258942749998</v>
      </c>
      <c r="G67" s="316">
        <v>2.2900258942749998</v>
      </c>
      <c r="H67" s="318">
        <v>0.104</v>
      </c>
      <c r="I67" s="316">
        <v>11.02538</v>
      </c>
      <c r="J67" s="316">
        <v>8.7353541057239994</v>
      </c>
      <c r="K67" s="317">
        <v>4.8145219787959999</v>
      </c>
    </row>
    <row r="68" spans="1:11" ht="14.4" customHeight="1" thickBot="1" x14ac:dyDescent="0.35">
      <c r="A68" s="328" t="s">
        <v>250</v>
      </c>
      <c r="B68" s="313">
        <v>2.0000398795750001</v>
      </c>
      <c r="C68" s="313">
        <v>2.3873000000000002</v>
      </c>
      <c r="D68" s="313">
        <v>0.38726012042399999</v>
      </c>
      <c r="E68" s="314">
        <v>1.1936261993470001</v>
      </c>
      <c r="F68" s="313">
        <v>2.2900258942749998</v>
      </c>
      <c r="G68" s="313">
        <v>2.2900258942749998</v>
      </c>
      <c r="H68" s="315">
        <v>0.104</v>
      </c>
      <c r="I68" s="313">
        <v>11.02538</v>
      </c>
      <c r="J68" s="313">
        <v>8.7353541057239994</v>
      </c>
      <c r="K68" s="314">
        <v>4.8145219787959999</v>
      </c>
    </row>
    <row r="69" spans="1:11" ht="14.4" customHeight="1" thickBot="1" x14ac:dyDescent="0.35">
      <c r="A69" s="327" t="s">
        <v>251</v>
      </c>
      <c r="B69" s="316">
        <v>35.119197885432001</v>
      </c>
      <c r="C69" s="316">
        <v>24.44697</v>
      </c>
      <c r="D69" s="316">
        <v>-10.672227885431999</v>
      </c>
      <c r="E69" s="317">
        <v>0.69611413335100003</v>
      </c>
      <c r="F69" s="316">
        <v>23.709889095215001</v>
      </c>
      <c r="G69" s="316">
        <v>23.709889095215001</v>
      </c>
      <c r="H69" s="318">
        <v>1.7343299999999999</v>
      </c>
      <c r="I69" s="316">
        <v>22.443629999999999</v>
      </c>
      <c r="J69" s="316">
        <v>-1.2662590952149999</v>
      </c>
      <c r="K69" s="317">
        <v>0.94659363060900004</v>
      </c>
    </row>
    <row r="70" spans="1:11" ht="14.4" customHeight="1" thickBot="1" x14ac:dyDescent="0.35">
      <c r="A70" s="328" t="s">
        <v>252</v>
      </c>
      <c r="B70" s="313">
        <v>19.119238848807999</v>
      </c>
      <c r="C70" s="313">
        <v>11.66</v>
      </c>
      <c r="D70" s="313">
        <v>-7.4592388488079999</v>
      </c>
      <c r="E70" s="314">
        <v>0.60985691387600005</v>
      </c>
      <c r="F70" s="313">
        <v>13.46365863324</v>
      </c>
      <c r="G70" s="313">
        <v>13.46365863324</v>
      </c>
      <c r="H70" s="315">
        <v>1.0318000000000001</v>
      </c>
      <c r="I70" s="313">
        <v>13.0082</v>
      </c>
      <c r="J70" s="313">
        <v>-0.45545863324000002</v>
      </c>
      <c r="K70" s="314">
        <v>0.96617125807699999</v>
      </c>
    </row>
    <row r="71" spans="1:11" ht="14.4" customHeight="1" thickBot="1" x14ac:dyDescent="0.35">
      <c r="A71" s="328" t="s">
        <v>253</v>
      </c>
      <c r="B71" s="313">
        <v>15.999959036623</v>
      </c>
      <c r="C71" s="313">
        <v>12.78697</v>
      </c>
      <c r="D71" s="313">
        <v>-3.2129890366230001</v>
      </c>
      <c r="E71" s="314">
        <v>0.79918767108900002</v>
      </c>
      <c r="F71" s="313">
        <v>10.246230461973999</v>
      </c>
      <c r="G71" s="313">
        <v>10.246230461973999</v>
      </c>
      <c r="H71" s="315">
        <v>0.70252999999999999</v>
      </c>
      <c r="I71" s="313">
        <v>9.4354300000000002</v>
      </c>
      <c r="J71" s="313">
        <v>-0.81080046197400002</v>
      </c>
      <c r="K71" s="314">
        <v>0.92086841448800005</v>
      </c>
    </row>
    <row r="72" spans="1:11" ht="14.4" customHeight="1" thickBot="1" x14ac:dyDescent="0.35">
      <c r="A72" s="327" t="s">
        <v>254</v>
      </c>
      <c r="B72" s="316">
        <v>21.374398713022</v>
      </c>
      <c r="C72" s="316">
        <v>12.930820000000001</v>
      </c>
      <c r="D72" s="316">
        <v>-8.4435787130219992</v>
      </c>
      <c r="E72" s="317">
        <v>0.60496766124800005</v>
      </c>
      <c r="F72" s="316">
        <v>13.024997164850999</v>
      </c>
      <c r="G72" s="316">
        <v>13.024997164850999</v>
      </c>
      <c r="H72" s="318">
        <v>1.3320000000000001</v>
      </c>
      <c r="I72" s="316">
        <v>10.630269999999999</v>
      </c>
      <c r="J72" s="316">
        <v>-2.394727164851</v>
      </c>
      <c r="K72" s="317">
        <v>0.81614374770700004</v>
      </c>
    </row>
    <row r="73" spans="1:11" ht="14.4" customHeight="1" thickBot="1" x14ac:dyDescent="0.35">
      <c r="A73" s="328" t="s">
        <v>255</v>
      </c>
      <c r="B73" s="313">
        <v>4.9406564584124654E-324</v>
      </c>
      <c r="C73" s="313">
        <v>0.56076000000000004</v>
      </c>
      <c r="D73" s="313">
        <v>0.56076000000000004</v>
      </c>
      <c r="E73" s="320" t="s">
        <v>195</v>
      </c>
      <c r="F73" s="313">
        <v>0.547364672464</v>
      </c>
      <c r="G73" s="313">
        <v>0.547364672464</v>
      </c>
      <c r="H73" s="315">
        <v>4.9406564584124654E-324</v>
      </c>
      <c r="I73" s="313">
        <v>5.9287877500949585E-323</v>
      </c>
      <c r="J73" s="313">
        <v>-0.547364672464</v>
      </c>
      <c r="K73" s="314">
        <v>1.0869444208507424E-322</v>
      </c>
    </row>
    <row r="74" spans="1:11" ht="14.4" customHeight="1" thickBot="1" x14ac:dyDescent="0.35">
      <c r="A74" s="328" t="s">
        <v>256</v>
      </c>
      <c r="B74" s="313">
        <v>4.3743597366140001</v>
      </c>
      <c r="C74" s="313">
        <v>3.78</v>
      </c>
      <c r="D74" s="313">
        <v>-0.59435973661399999</v>
      </c>
      <c r="E74" s="314">
        <v>0.86412646137899995</v>
      </c>
      <c r="F74" s="313">
        <v>4.1326318384169998</v>
      </c>
      <c r="G74" s="313">
        <v>4.1326318384169998</v>
      </c>
      <c r="H74" s="315">
        <v>4.9406564584124654E-324</v>
      </c>
      <c r="I74" s="313">
        <v>3.78</v>
      </c>
      <c r="J74" s="313">
        <v>-0.35263183841700002</v>
      </c>
      <c r="K74" s="314">
        <v>0.91467136386500003</v>
      </c>
    </row>
    <row r="75" spans="1:11" ht="14.4" customHeight="1" thickBot="1" x14ac:dyDescent="0.35">
      <c r="A75" s="328" t="s">
        <v>257</v>
      </c>
      <c r="B75" s="313">
        <v>17.000038976407001</v>
      </c>
      <c r="C75" s="313">
        <v>8.5900599999999994</v>
      </c>
      <c r="D75" s="313">
        <v>-8.4099789764070003</v>
      </c>
      <c r="E75" s="314">
        <v>0.50529648854999998</v>
      </c>
      <c r="F75" s="313">
        <v>8.3450006539690005</v>
      </c>
      <c r="G75" s="313">
        <v>8.3450006539690005</v>
      </c>
      <c r="H75" s="315">
        <v>1.3320000000000001</v>
      </c>
      <c r="I75" s="313">
        <v>6.8502700000000001</v>
      </c>
      <c r="J75" s="313">
        <v>-1.494730653969</v>
      </c>
      <c r="K75" s="314">
        <v>0.820883099241</v>
      </c>
    </row>
    <row r="76" spans="1:11" ht="14.4" customHeight="1" thickBot="1" x14ac:dyDescent="0.35">
      <c r="A76" s="327" t="s">
        <v>258</v>
      </c>
      <c r="B76" s="316">
        <v>272.10526361622601</v>
      </c>
      <c r="C76" s="316">
        <v>247.56933000000001</v>
      </c>
      <c r="D76" s="316">
        <v>-24.535933616226</v>
      </c>
      <c r="E76" s="317">
        <v>0.909829257655</v>
      </c>
      <c r="F76" s="316">
        <v>242.085690691103</v>
      </c>
      <c r="G76" s="316">
        <v>242.085690691103</v>
      </c>
      <c r="H76" s="318">
        <v>19.90325</v>
      </c>
      <c r="I76" s="316">
        <v>254.09022999999999</v>
      </c>
      <c r="J76" s="316">
        <v>12.004539308897</v>
      </c>
      <c r="K76" s="317">
        <v>1.049587975541</v>
      </c>
    </row>
    <row r="77" spans="1:11" ht="14.4" customHeight="1" thickBot="1" x14ac:dyDescent="0.35">
      <c r="A77" s="328" t="s">
        <v>259</v>
      </c>
      <c r="B77" s="313">
        <v>209.999987355657</v>
      </c>
      <c r="C77" s="313">
        <v>189.48915</v>
      </c>
      <c r="D77" s="313">
        <v>-20.510837355656999</v>
      </c>
      <c r="E77" s="314">
        <v>0.90232934004400001</v>
      </c>
      <c r="F77" s="313">
        <v>184.00018683724201</v>
      </c>
      <c r="G77" s="313">
        <v>184.00018683724201</v>
      </c>
      <c r="H77" s="315">
        <v>15.681559999999999</v>
      </c>
      <c r="I77" s="313">
        <v>194.2766</v>
      </c>
      <c r="J77" s="313">
        <v>10.276413162757001</v>
      </c>
      <c r="K77" s="314">
        <v>1.0558500148250001</v>
      </c>
    </row>
    <row r="78" spans="1:11" ht="14.4" customHeight="1" thickBot="1" x14ac:dyDescent="0.35">
      <c r="A78" s="328" t="s">
        <v>260</v>
      </c>
      <c r="B78" s="313">
        <v>0.74423995518800001</v>
      </c>
      <c r="C78" s="313">
        <v>1.0680000000000001</v>
      </c>
      <c r="D78" s="313">
        <v>0.32376004481100001</v>
      </c>
      <c r="E78" s="314">
        <v>1.4350210473839999</v>
      </c>
      <c r="F78" s="313">
        <v>1.0595010982199999</v>
      </c>
      <c r="G78" s="313">
        <v>1.0595010982199999</v>
      </c>
      <c r="H78" s="315">
        <v>4.9406564584124654E-324</v>
      </c>
      <c r="I78" s="313">
        <v>4.7919999999999998</v>
      </c>
      <c r="J78" s="313">
        <v>3.732498901779</v>
      </c>
      <c r="K78" s="314">
        <v>4.5228834666140001</v>
      </c>
    </row>
    <row r="79" spans="1:11" ht="14.4" customHeight="1" thickBot="1" x14ac:dyDescent="0.35">
      <c r="A79" s="328" t="s">
        <v>261</v>
      </c>
      <c r="B79" s="313">
        <v>61.361036305379997</v>
      </c>
      <c r="C79" s="313">
        <v>57.012180000000001</v>
      </c>
      <c r="D79" s="313">
        <v>-4.34885630538</v>
      </c>
      <c r="E79" s="314">
        <v>0.92912674610400003</v>
      </c>
      <c r="F79" s="313">
        <v>57.02600275564</v>
      </c>
      <c r="G79" s="313">
        <v>57.02600275564</v>
      </c>
      <c r="H79" s="315">
        <v>4.2216899999999997</v>
      </c>
      <c r="I79" s="313">
        <v>55.021630000000002</v>
      </c>
      <c r="J79" s="313">
        <v>-2.0043727556399999</v>
      </c>
      <c r="K79" s="314">
        <v>0.96485159999299996</v>
      </c>
    </row>
    <row r="80" spans="1:11" ht="14.4" customHeight="1" thickBot="1" x14ac:dyDescent="0.35">
      <c r="A80" s="327" t="s">
        <v>262</v>
      </c>
      <c r="B80" s="316">
        <v>325.66618039126098</v>
      </c>
      <c r="C80" s="316">
        <v>706.4126</v>
      </c>
      <c r="D80" s="316">
        <v>380.74641960873902</v>
      </c>
      <c r="E80" s="317">
        <v>2.1691309768520002</v>
      </c>
      <c r="F80" s="316">
        <v>757.52275595855201</v>
      </c>
      <c r="G80" s="316">
        <v>757.52275595855201</v>
      </c>
      <c r="H80" s="318">
        <v>68.782700000000006</v>
      </c>
      <c r="I80" s="316">
        <v>592.31430999999998</v>
      </c>
      <c r="J80" s="316">
        <v>-165.20844595855201</v>
      </c>
      <c r="K80" s="317">
        <v>0.781909593264</v>
      </c>
    </row>
    <row r="81" spans="1:11" ht="14.4" customHeight="1" thickBot="1" x14ac:dyDescent="0.35">
      <c r="A81" s="328" t="s">
        <v>263</v>
      </c>
      <c r="B81" s="313">
        <v>4.9406564584124654E-324</v>
      </c>
      <c r="C81" s="313">
        <v>4.9406564584124654E-324</v>
      </c>
      <c r="D81" s="313">
        <v>0</v>
      </c>
      <c r="E81" s="314">
        <v>1</v>
      </c>
      <c r="F81" s="313">
        <v>17.0222152497</v>
      </c>
      <c r="G81" s="313">
        <v>17.0222152497</v>
      </c>
      <c r="H81" s="315">
        <v>4.9406564584124654E-324</v>
      </c>
      <c r="I81" s="313">
        <v>14.39</v>
      </c>
      <c r="J81" s="313">
        <v>-2.6322152497000002</v>
      </c>
      <c r="K81" s="314">
        <v>0.84536588152000003</v>
      </c>
    </row>
    <row r="82" spans="1:11" ht="14.4" customHeight="1" thickBot="1" x14ac:dyDescent="0.35">
      <c r="A82" s="328" t="s">
        <v>264</v>
      </c>
      <c r="B82" s="313">
        <v>308.70970141223103</v>
      </c>
      <c r="C82" s="313">
        <v>339.58679999999998</v>
      </c>
      <c r="D82" s="313">
        <v>30.877098587769002</v>
      </c>
      <c r="E82" s="314">
        <v>1.1000198518099999</v>
      </c>
      <c r="F82" s="313">
        <v>313.057840645748</v>
      </c>
      <c r="G82" s="313">
        <v>313.057840645748</v>
      </c>
      <c r="H82" s="315">
        <v>53.028500000000001</v>
      </c>
      <c r="I82" s="313">
        <v>327.71940999999998</v>
      </c>
      <c r="J82" s="313">
        <v>14.661569354251</v>
      </c>
      <c r="K82" s="314">
        <v>1.04683342006</v>
      </c>
    </row>
    <row r="83" spans="1:11" ht="14.4" customHeight="1" thickBot="1" x14ac:dyDescent="0.35">
      <c r="A83" s="328" t="s">
        <v>265</v>
      </c>
      <c r="B83" s="313">
        <v>4.9406564584124654E-324</v>
      </c>
      <c r="C83" s="313">
        <v>353.11880000000002</v>
      </c>
      <c r="D83" s="313">
        <v>353.11880000000002</v>
      </c>
      <c r="E83" s="320" t="s">
        <v>195</v>
      </c>
      <c r="F83" s="313">
        <v>413.65295134970103</v>
      </c>
      <c r="G83" s="313">
        <v>413.65295134970103</v>
      </c>
      <c r="H83" s="315">
        <v>15.754200000000001</v>
      </c>
      <c r="I83" s="313">
        <v>239.89789999999999</v>
      </c>
      <c r="J83" s="313">
        <v>-173.75505134970101</v>
      </c>
      <c r="K83" s="314">
        <v>0.57994968781699996</v>
      </c>
    </row>
    <row r="84" spans="1:11" ht="14.4" customHeight="1" thickBot="1" x14ac:dyDescent="0.35">
      <c r="A84" s="328" t="s">
        <v>266</v>
      </c>
      <c r="B84" s="313">
        <v>16.956478979029999</v>
      </c>
      <c r="C84" s="313">
        <v>13.707000000000001</v>
      </c>
      <c r="D84" s="313">
        <v>-3.24947897903</v>
      </c>
      <c r="E84" s="314">
        <v>0.80836357695100003</v>
      </c>
      <c r="F84" s="313">
        <v>13.789748713402</v>
      </c>
      <c r="G84" s="313">
        <v>13.789748713402</v>
      </c>
      <c r="H84" s="315">
        <v>4.9406564584124654E-324</v>
      </c>
      <c r="I84" s="313">
        <v>10.307</v>
      </c>
      <c r="J84" s="313">
        <v>-3.4827487134020001</v>
      </c>
      <c r="K84" s="314">
        <v>0.74743929089700001</v>
      </c>
    </row>
    <row r="85" spans="1:11" ht="14.4" customHeight="1" thickBot="1" x14ac:dyDescent="0.35">
      <c r="A85" s="327" t="s">
        <v>267</v>
      </c>
      <c r="B85" s="316">
        <v>4.9406564584124654E-324</v>
      </c>
      <c r="C85" s="316">
        <v>4.9406564584124654E-324</v>
      </c>
      <c r="D85" s="316">
        <v>0</v>
      </c>
      <c r="E85" s="317">
        <v>1</v>
      </c>
      <c r="F85" s="316">
        <v>4.9406564584124654E-324</v>
      </c>
      <c r="G85" s="316">
        <v>0</v>
      </c>
      <c r="H85" s="318">
        <v>4.9406564584124654E-324</v>
      </c>
      <c r="I85" s="316">
        <v>0.22</v>
      </c>
      <c r="J85" s="316">
        <v>0.22</v>
      </c>
      <c r="K85" s="319" t="s">
        <v>195</v>
      </c>
    </row>
    <row r="86" spans="1:11" ht="14.4" customHeight="1" thickBot="1" x14ac:dyDescent="0.35">
      <c r="A86" s="328" t="s">
        <v>268</v>
      </c>
      <c r="B86" s="313">
        <v>4.9406564584124654E-324</v>
      </c>
      <c r="C86" s="313">
        <v>4.9406564584124654E-324</v>
      </c>
      <c r="D86" s="313">
        <v>0</v>
      </c>
      <c r="E86" s="314">
        <v>1</v>
      </c>
      <c r="F86" s="313">
        <v>4.9406564584124654E-324</v>
      </c>
      <c r="G86" s="313">
        <v>0</v>
      </c>
      <c r="H86" s="315">
        <v>4.9406564584124654E-324</v>
      </c>
      <c r="I86" s="313">
        <v>0.22</v>
      </c>
      <c r="J86" s="313">
        <v>0.22</v>
      </c>
      <c r="K86" s="320" t="s">
        <v>195</v>
      </c>
    </row>
    <row r="87" spans="1:11" ht="14.4" customHeight="1" thickBot="1" x14ac:dyDescent="0.35">
      <c r="A87" s="327" t="s">
        <v>269</v>
      </c>
      <c r="B87" s="316">
        <v>32.196548061408002</v>
      </c>
      <c r="C87" s="316">
        <v>115.3578</v>
      </c>
      <c r="D87" s="316">
        <v>83.161251938590993</v>
      </c>
      <c r="E87" s="317">
        <v>3.5829244731440002</v>
      </c>
      <c r="F87" s="316">
        <v>0</v>
      </c>
      <c r="G87" s="316">
        <v>0</v>
      </c>
      <c r="H87" s="318">
        <v>0.44</v>
      </c>
      <c r="I87" s="316">
        <v>90.345209999999994</v>
      </c>
      <c r="J87" s="316">
        <v>90.345209999999994</v>
      </c>
      <c r="K87" s="319" t="s">
        <v>189</v>
      </c>
    </row>
    <row r="88" spans="1:11" ht="14.4" customHeight="1" thickBot="1" x14ac:dyDescent="0.35">
      <c r="A88" s="328" t="s">
        <v>270</v>
      </c>
      <c r="B88" s="313">
        <v>4.9406564584124654E-324</v>
      </c>
      <c r="C88" s="313">
        <v>4.9406564584124654E-324</v>
      </c>
      <c r="D88" s="313">
        <v>0</v>
      </c>
      <c r="E88" s="314">
        <v>1</v>
      </c>
      <c r="F88" s="313">
        <v>4.9406564584124654E-324</v>
      </c>
      <c r="G88" s="313">
        <v>0</v>
      </c>
      <c r="H88" s="315">
        <v>4.9406564584124654E-324</v>
      </c>
      <c r="I88" s="313">
        <v>2.3893499999999999</v>
      </c>
      <c r="J88" s="313">
        <v>2.3893499999999999</v>
      </c>
      <c r="K88" s="320" t="s">
        <v>195</v>
      </c>
    </row>
    <row r="89" spans="1:11" ht="14.4" customHeight="1" thickBot="1" x14ac:dyDescent="0.35">
      <c r="A89" s="328" t="s">
        <v>271</v>
      </c>
      <c r="B89" s="313">
        <v>32.196548061408002</v>
      </c>
      <c r="C89" s="313">
        <v>64.057559999999995</v>
      </c>
      <c r="D89" s="313">
        <v>31.861011938590998</v>
      </c>
      <c r="E89" s="314">
        <v>1.989578506298</v>
      </c>
      <c r="F89" s="313">
        <v>0</v>
      </c>
      <c r="G89" s="313">
        <v>0</v>
      </c>
      <c r="H89" s="315">
        <v>0.44</v>
      </c>
      <c r="I89" s="313">
        <v>87.955860000000001</v>
      </c>
      <c r="J89" s="313">
        <v>87.955860000000001</v>
      </c>
      <c r="K89" s="320" t="s">
        <v>189</v>
      </c>
    </row>
    <row r="90" spans="1:11" ht="14.4" customHeight="1" thickBot="1" x14ac:dyDescent="0.35">
      <c r="A90" s="328" t="s">
        <v>272</v>
      </c>
      <c r="B90" s="313">
        <v>4.9406564584124654E-324</v>
      </c>
      <c r="C90" s="313">
        <v>51.300240000000002</v>
      </c>
      <c r="D90" s="313">
        <v>51.300240000000002</v>
      </c>
      <c r="E90" s="320" t="s">
        <v>195</v>
      </c>
      <c r="F90" s="313">
        <v>0</v>
      </c>
      <c r="G90" s="313">
        <v>0</v>
      </c>
      <c r="H90" s="315">
        <v>4.9406564584124654E-324</v>
      </c>
      <c r="I90" s="313">
        <v>5.9287877500949585E-323</v>
      </c>
      <c r="J90" s="313">
        <v>5.9287877500949585E-323</v>
      </c>
      <c r="K90" s="320" t="s">
        <v>189</v>
      </c>
    </row>
    <row r="91" spans="1:11" ht="14.4" customHeight="1" thickBot="1" x14ac:dyDescent="0.35">
      <c r="A91" s="325" t="s">
        <v>64</v>
      </c>
      <c r="B91" s="313">
        <v>11453.9993103414</v>
      </c>
      <c r="C91" s="313">
        <v>12330.88459</v>
      </c>
      <c r="D91" s="313">
        <v>876.88527965858498</v>
      </c>
      <c r="E91" s="314">
        <v>1.076557126982</v>
      </c>
      <c r="F91" s="313">
        <v>12650</v>
      </c>
      <c r="G91" s="313">
        <v>12650</v>
      </c>
      <c r="H91" s="315">
        <v>1693.6942100000099</v>
      </c>
      <c r="I91" s="313">
        <v>13593.858560000001</v>
      </c>
      <c r="J91" s="313">
        <v>943.85856000001104</v>
      </c>
      <c r="K91" s="314">
        <v>1.0746133249009999</v>
      </c>
    </row>
    <row r="92" spans="1:11" ht="14.4" customHeight="1" thickBot="1" x14ac:dyDescent="0.35">
      <c r="A92" s="330" t="s">
        <v>273</v>
      </c>
      <c r="B92" s="316">
        <v>8483.9994891685492</v>
      </c>
      <c r="C92" s="316">
        <v>9146.1720000000005</v>
      </c>
      <c r="D92" s="316">
        <v>662.17251083145095</v>
      </c>
      <c r="E92" s="317">
        <v>1.078049569861</v>
      </c>
      <c r="F92" s="316">
        <v>9371</v>
      </c>
      <c r="G92" s="316">
        <v>9371</v>
      </c>
      <c r="H92" s="318">
        <v>1256.0220000000099</v>
      </c>
      <c r="I92" s="316">
        <v>10079.226000000001</v>
      </c>
      <c r="J92" s="316">
        <v>708.22600000001</v>
      </c>
      <c r="K92" s="317">
        <v>1.0755763525769999</v>
      </c>
    </row>
    <row r="93" spans="1:11" ht="14.4" customHeight="1" thickBot="1" x14ac:dyDescent="0.35">
      <c r="A93" s="327" t="s">
        <v>274</v>
      </c>
      <c r="B93" s="316">
        <v>8457.9994507340398</v>
      </c>
      <c r="C93" s="316">
        <v>9096.1180000000004</v>
      </c>
      <c r="D93" s="316">
        <v>638.11854926596095</v>
      </c>
      <c r="E93" s="317">
        <v>1.0754455652279999</v>
      </c>
      <c r="F93" s="316">
        <v>9371</v>
      </c>
      <c r="G93" s="316">
        <v>9371</v>
      </c>
      <c r="H93" s="318">
        <v>1246.2550000000101</v>
      </c>
      <c r="I93" s="316">
        <v>10022.465</v>
      </c>
      <c r="J93" s="316">
        <v>651.46500000000901</v>
      </c>
      <c r="K93" s="317">
        <v>1.0695192615510001</v>
      </c>
    </row>
    <row r="94" spans="1:11" ht="14.4" customHeight="1" thickBot="1" x14ac:dyDescent="0.35">
      <c r="A94" s="328" t="s">
        <v>275</v>
      </c>
      <c r="B94" s="313">
        <v>8457.9994507340398</v>
      </c>
      <c r="C94" s="313">
        <v>9096.1180000000004</v>
      </c>
      <c r="D94" s="313">
        <v>638.11854926596095</v>
      </c>
      <c r="E94" s="314">
        <v>1.0754455652279999</v>
      </c>
      <c r="F94" s="313">
        <v>9371</v>
      </c>
      <c r="G94" s="313">
        <v>9371</v>
      </c>
      <c r="H94" s="315">
        <v>1246.2550000000101</v>
      </c>
      <c r="I94" s="313">
        <v>10022.465</v>
      </c>
      <c r="J94" s="313">
        <v>651.46500000000901</v>
      </c>
      <c r="K94" s="314">
        <v>1.0695192615510001</v>
      </c>
    </row>
    <row r="95" spans="1:11" ht="14.4" customHeight="1" thickBot="1" x14ac:dyDescent="0.35">
      <c r="A95" s="327" t="s">
        <v>276</v>
      </c>
      <c r="B95" s="316">
        <v>4.9406564584124654E-324</v>
      </c>
      <c r="C95" s="316">
        <v>7.1</v>
      </c>
      <c r="D95" s="316">
        <v>7.1</v>
      </c>
      <c r="E95" s="319" t="s">
        <v>195</v>
      </c>
      <c r="F95" s="316">
        <v>0</v>
      </c>
      <c r="G95" s="316">
        <v>0</v>
      </c>
      <c r="H95" s="318">
        <v>4.2</v>
      </c>
      <c r="I95" s="316">
        <v>19.399999999999999</v>
      </c>
      <c r="J95" s="316">
        <v>19.399999999999999</v>
      </c>
      <c r="K95" s="319" t="s">
        <v>189</v>
      </c>
    </row>
    <row r="96" spans="1:11" ht="14.4" customHeight="1" thickBot="1" x14ac:dyDescent="0.35">
      <c r="A96" s="328" t="s">
        <v>277</v>
      </c>
      <c r="B96" s="313">
        <v>4.9406564584124654E-324</v>
      </c>
      <c r="C96" s="313">
        <v>7.1</v>
      </c>
      <c r="D96" s="313">
        <v>7.1</v>
      </c>
      <c r="E96" s="320" t="s">
        <v>195</v>
      </c>
      <c r="F96" s="313">
        <v>0</v>
      </c>
      <c r="G96" s="313">
        <v>0</v>
      </c>
      <c r="H96" s="315">
        <v>4.2</v>
      </c>
      <c r="I96" s="313">
        <v>19.399999999999999</v>
      </c>
      <c r="J96" s="313">
        <v>19.399999999999999</v>
      </c>
      <c r="K96" s="320" t="s">
        <v>189</v>
      </c>
    </row>
    <row r="97" spans="1:11" ht="14.4" customHeight="1" thickBot="1" x14ac:dyDescent="0.35">
      <c r="A97" s="327" t="s">
        <v>278</v>
      </c>
      <c r="B97" s="316">
        <v>26.000038434507001</v>
      </c>
      <c r="C97" s="316">
        <v>42.954000000000001</v>
      </c>
      <c r="D97" s="316">
        <v>16.953961565492001</v>
      </c>
      <c r="E97" s="317">
        <v>1.652074480897</v>
      </c>
      <c r="F97" s="316">
        <v>0</v>
      </c>
      <c r="G97" s="316">
        <v>0</v>
      </c>
      <c r="H97" s="318">
        <v>5.5670000000000002</v>
      </c>
      <c r="I97" s="316">
        <v>37.360999999999997</v>
      </c>
      <c r="J97" s="316">
        <v>37.360999999999997</v>
      </c>
      <c r="K97" s="319" t="s">
        <v>189</v>
      </c>
    </row>
    <row r="98" spans="1:11" ht="14.4" customHeight="1" thickBot="1" x14ac:dyDescent="0.35">
      <c r="A98" s="328" t="s">
        <v>279</v>
      </c>
      <c r="B98" s="313">
        <v>26.000038434507001</v>
      </c>
      <c r="C98" s="313">
        <v>42.954000000000001</v>
      </c>
      <c r="D98" s="313">
        <v>16.953961565492001</v>
      </c>
      <c r="E98" s="314">
        <v>1.652074480897</v>
      </c>
      <c r="F98" s="313">
        <v>0</v>
      </c>
      <c r="G98" s="313">
        <v>0</v>
      </c>
      <c r="H98" s="315">
        <v>5.5670000000000002</v>
      </c>
      <c r="I98" s="313">
        <v>37.360999999999997</v>
      </c>
      <c r="J98" s="313">
        <v>37.360999999999997</v>
      </c>
      <c r="K98" s="320" t="s">
        <v>189</v>
      </c>
    </row>
    <row r="99" spans="1:11" ht="14.4" customHeight="1" thickBot="1" x14ac:dyDescent="0.35">
      <c r="A99" s="326" t="s">
        <v>280</v>
      </c>
      <c r="B99" s="313">
        <v>2884.9998662908101</v>
      </c>
      <c r="C99" s="313">
        <v>3093.32186</v>
      </c>
      <c r="D99" s="313">
        <v>208.321993709189</v>
      </c>
      <c r="E99" s="314">
        <v>1.0722086666770001</v>
      </c>
      <c r="F99" s="313">
        <v>3186</v>
      </c>
      <c r="G99" s="313">
        <v>3186</v>
      </c>
      <c r="H99" s="315">
        <v>425.15470000000198</v>
      </c>
      <c r="I99" s="313">
        <v>3414.03521</v>
      </c>
      <c r="J99" s="313">
        <v>228.035210000001</v>
      </c>
      <c r="K99" s="314">
        <v>1.071574139987</v>
      </c>
    </row>
    <row r="100" spans="1:11" ht="14.4" customHeight="1" thickBot="1" x14ac:dyDescent="0.35">
      <c r="A100" s="327" t="s">
        <v>281</v>
      </c>
      <c r="B100" s="316">
        <v>763.99999399867397</v>
      </c>
      <c r="C100" s="316">
        <v>819.29182000000003</v>
      </c>
      <c r="D100" s="316">
        <v>55.291826001324999</v>
      </c>
      <c r="E100" s="317">
        <v>1.0723715005700001</v>
      </c>
      <c r="F100" s="316">
        <v>843</v>
      </c>
      <c r="G100" s="316">
        <v>843</v>
      </c>
      <c r="H100" s="318">
        <v>112.540950000001</v>
      </c>
      <c r="I100" s="316">
        <v>903.71891000000096</v>
      </c>
      <c r="J100" s="316">
        <v>60.718910000000001</v>
      </c>
      <c r="K100" s="317">
        <v>1.0720271767489999</v>
      </c>
    </row>
    <row r="101" spans="1:11" ht="14.4" customHeight="1" thickBot="1" x14ac:dyDescent="0.35">
      <c r="A101" s="328" t="s">
        <v>282</v>
      </c>
      <c r="B101" s="313">
        <v>763.99999399867397</v>
      </c>
      <c r="C101" s="313">
        <v>819.29182000000003</v>
      </c>
      <c r="D101" s="313">
        <v>55.291826001324999</v>
      </c>
      <c r="E101" s="314">
        <v>1.0723715005700001</v>
      </c>
      <c r="F101" s="313">
        <v>843</v>
      </c>
      <c r="G101" s="313">
        <v>843</v>
      </c>
      <c r="H101" s="315">
        <v>112.540950000001</v>
      </c>
      <c r="I101" s="313">
        <v>903.71891000000096</v>
      </c>
      <c r="J101" s="313">
        <v>60.718910000000001</v>
      </c>
      <c r="K101" s="314">
        <v>1.0720271767489999</v>
      </c>
    </row>
    <row r="102" spans="1:11" ht="14.4" customHeight="1" thickBot="1" x14ac:dyDescent="0.35">
      <c r="A102" s="327" t="s">
        <v>283</v>
      </c>
      <c r="B102" s="316">
        <v>2120.99987229214</v>
      </c>
      <c r="C102" s="316">
        <v>2274.0300400000001</v>
      </c>
      <c r="D102" s="316">
        <v>153.030167707863</v>
      </c>
      <c r="E102" s="317">
        <v>1.0721500126929999</v>
      </c>
      <c r="F102" s="316">
        <v>2343</v>
      </c>
      <c r="G102" s="316">
        <v>2343</v>
      </c>
      <c r="H102" s="318">
        <v>312.61375000000203</v>
      </c>
      <c r="I102" s="316">
        <v>2510.3163</v>
      </c>
      <c r="J102" s="316">
        <v>167.31630000000101</v>
      </c>
      <c r="K102" s="317">
        <v>1.071411139564</v>
      </c>
    </row>
    <row r="103" spans="1:11" ht="14.4" customHeight="1" thickBot="1" x14ac:dyDescent="0.35">
      <c r="A103" s="328" t="s">
        <v>284</v>
      </c>
      <c r="B103" s="313">
        <v>2120.99987229214</v>
      </c>
      <c r="C103" s="313">
        <v>2274.0300400000001</v>
      </c>
      <c r="D103" s="313">
        <v>153.030167707863</v>
      </c>
      <c r="E103" s="314">
        <v>1.0721500126929999</v>
      </c>
      <c r="F103" s="313">
        <v>2343</v>
      </c>
      <c r="G103" s="313">
        <v>2343</v>
      </c>
      <c r="H103" s="315">
        <v>312.61375000000203</v>
      </c>
      <c r="I103" s="313">
        <v>2510.3163</v>
      </c>
      <c r="J103" s="313">
        <v>167.31630000000101</v>
      </c>
      <c r="K103" s="314">
        <v>1.071411139564</v>
      </c>
    </row>
    <row r="104" spans="1:11" ht="14.4" customHeight="1" thickBot="1" x14ac:dyDescent="0.35">
      <c r="A104" s="326" t="s">
        <v>285</v>
      </c>
      <c r="B104" s="313">
        <v>84.999954882053999</v>
      </c>
      <c r="C104" s="313">
        <v>91.390730000000005</v>
      </c>
      <c r="D104" s="313">
        <v>6.3907751179450001</v>
      </c>
      <c r="E104" s="314">
        <v>1.0751856295310001</v>
      </c>
      <c r="F104" s="313">
        <v>93</v>
      </c>
      <c r="G104" s="313">
        <v>93</v>
      </c>
      <c r="H104" s="315">
        <v>12.51751</v>
      </c>
      <c r="I104" s="313">
        <v>100.59735000000001</v>
      </c>
      <c r="J104" s="313">
        <v>7.5973499999999996</v>
      </c>
      <c r="K104" s="314">
        <v>1.0816919354829999</v>
      </c>
    </row>
    <row r="105" spans="1:11" ht="14.4" customHeight="1" thickBot="1" x14ac:dyDescent="0.35">
      <c r="A105" s="327" t="s">
        <v>286</v>
      </c>
      <c r="B105" s="316">
        <v>84.999954882053999</v>
      </c>
      <c r="C105" s="316">
        <v>91.390730000000005</v>
      </c>
      <c r="D105" s="316">
        <v>6.3907751179450001</v>
      </c>
      <c r="E105" s="317">
        <v>1.0751856295310001</v>
      </c>
      <c r="F105" s="316">
        <v>93</v>
      </c>
      <c r="G105" s="316">
        <v>93</v>
      </c>
      <c r="H105" s="318">
        <v>12.51751</v>
      </c>
      <c r="I105" s="316">
        <v>100.59735000000001</v>
      </c>
      <c r="J105" s="316">
        <v>7.5973499999999996</v>
      </c>
      <c r="K105" s="317">
        <v>1.0816919354829999</v>
      </c>
    </row>
    <row r="106" spans="1:11" ht="14.4" customHeight="1" thickBot="1" x14ac:dyDescent="0.35">
      <c r="A106" s="328" t="s">
        <v>287</v>
      </c>
      <c r="B106" s="313">
        <v>84.999954882053999</v>
      </c>
      <c r="C106" s="313">
        <v>91.390730000000005</v>
      </c>
      <c r="D106" s="313">
        <v>6.3907751179450001</v>
      </c>
      <c r="E106" s="314">
        <v>1.0751856295310001</v>
      </c>
      <c r="F106" s="313">
        <v>93</v>
      </c>
      <c r="G106" s="313">
        <v>93</v>
      </c>
      <c r="H106" s="315">
        <v>12.51751</v>
      </c>
      <c r="I106" s="313">
        <v>100.59735000000001</v>
      </c>
      <c r="J106" s="313">
        <v>7.5973499999999996</v>
      </c>
      <c r="K106" s="314">
        <v>1.0816919354829999</v>
      </c>
    </row>
    <row r="107" spans="1:11" ht="14.4" customHeight="1" thickBot="1" x14ac:dyDescent="0.35">
      <c r="A107" s="325" t="s">
        <v>288</v>
      </c>
      <c r="B107" s="313">
        <v>4.9406564584124654E-324</v>
      </c>
      <c r="C107" s="313">
        <v>28.961549999999999</v>
      </c>
      <c r="D107" s="313">
        <v>28.961549999999999</v>
      </c>
      <c r="E107" s="320" t="s">
        <v>195</v>
      </c>
      <c r="F107" s="313">
        <v>19.999999999998</v>
      </c>
      <c r="G107" s="313">
        <v>19.999999999998</v>
      </c>
      <c r="H107" s="315">
        <v>8.0355000000000008</v>
      </c>
      <c r="I107" s="313">
        <v>51.868499999999997</v>
      </c>
      <c r="J107" s="313">
        <v>31.868500000000999</v>
      </c>
      <c r="K107" s="314">
        <v>2.5934249999999999</v>
      </c>
    </row>
    <row r="108" spans="1:11" ht="14.4" customHeight="1" thickBot="1" x14ac:dyDescent="0.35">
      <c r="A108" s="326" t="s">
        <v>289</v>
      </c>
      <c r="B108" s="313">
        <v>4.9406564584124654E-324</v>
      </c>
      <c r="C108" s="313">
        <v>28.961549999999999</v>
      </c>
      <c r="D108" s="313">
        <v>28.961549999999999</v>
      </c>
      <c r="E108" s="320" t="s">
        <v>195</v>
      </c>
      <c r="F108" s="313">
        <v>19.999999999998</v>
      </c>
      <c r="G108" s="313">
        <v>19.999999999998</v>
      </c>
      <c r="H108" s="315">
        <v>8.0355000000000008</v>
      </c>
      <c r="I108" s="313">
        <v>51.868499999999997</v>
      </c>
      <c r="J108" s="313">
        <v>31.868500000000999</v>
      </c>
      <c r="K108" s="314">
        <v>2.5934249999999999</v>
      </c>
    </row>
    <row r="109" spans="1:11" ht="14.4" customHeight="1" thickBot="1" x14ac:dyDescent="0.35">
      <c r="A109" s="327" t="s">
        <v>290</v>
      </c>
      <c r="B109" s="316">
        <v>4.9406564584124654E-324</v>
      </c>
      <c r="C109" s="316">
        <v>7.1615500000000001</v>
      </c>
      <c r="D109" s="316">
        <v>7.1615500000000001</v>
      </c>
      <c r="E109" s="319" t="s">
        <v>195</v>
      </c>
      <c r="F109" s="316">
        <v>0</v>
      </c>
      <c r="G109" s="316">
        <v>0</v>
      </c>
      <c r="H109" s="318">
        <v>0.53549999999999998</v>
      </c>
      <c r="I109" s="316">
        <v>5.3014999999999999</v>
      </c>
      <c r="J109" s="316">
        <v>5.3014999999999999</v>
      </c>
      <c r="K109" s="319" t="s">
        <v>189</v>
      </c>
    </row>
    <row r="110" spans="1:11" ht="14.4" customHeight="1" thickBot="1" x14ac:dyDescent="0.35">
      <c r="A110" s="328" t="s">
        <v>291</v>
      </c>
      <c r="B110" s="313">
        <v>4.9406564584124654E-324</v>
      </c>
      <c r="C110" s="313">
        <v>5.2345499999999996</v>
      </c>
      <c r="D110" s="313">
        <v>5.2345499999999996</v>
      </c>
      <c r="E110" s="320" t="s">
        <v>195</v>
      </c>
      <c r="F110" s="313">
        <v>0</v>
      </c>
      <c r="G110" s="313">
        <v>0</v>
      </c>
      <c r="H110" s="315">
        <v>0.53549999999999998</v>
      </c>
      <c r="I110" s="313">
        <v>0.84150000000000003</v>
      </c>
      <c r="J110" s="313">
        <v>0.84150000000000003</v>
      </c>
      <c r="K110" s="320" t="s">
        <v>189</v>
      </c>
    </row>
    <row r="111" spans="1:11" ht="14.4" customHeight="1" thickBot="1" x14ac:dyDescent="0.35">
      <c r="A111" s="328" t="s">
        <v>292</v>
      </c>
      <c r="B111" s="313">
        <v>4.9406564584124654E-324</v>
      </c>
      <c r="C111" s="313">
        <v>1.927</v>
      </c>
      <c r="D111" s="313">
        <v>1.927</v>
      </c>
      <c r="E111" s="320" t="s">
        <v>195</v>
      </c>
      <c r="F111" s="313">
        <v>0</v>
      </c>
      <c r="G111" s="313">
        <v>0</v>
      </c>
      <c r="H111" s="315">
        <v>4.9406564584124654E-324</v>
      </c>
      <c r="I111" s="313">
        <v>4.46</v>
      </c>
      <c r="J111" s="313">
        <v>4.46</v>
      </c>
      <c r="K111" s="320" t="s">
        <v>189</v>
      </c>
    </row>
    <row r="112" spans="1:11" ht="14.4" customHeight="1" thickBot="1" x14ac:dyDescent="0.35">
      <c r="A112" s="327" t="s">
        <v>293</v>
      </c>
      <c r="B112" s="316">
        <v>4.9406564584124654E-324</v>
      </c>
      <c r="C112" s="316">
        <v>20.3</v>
      </c>
      <c r="D112" s="316">
        <v>20.3</v>
      </c>
      <c r="E112" s="319" t="s">
        <v>195</v>
      </c>
      <c r="F112" s="316">
        <v>19.999999999998</v>
      </c>
      <c r="G112" s="316">
        <v>19.999999999998</v>
      </c>
      <c r="H112" s="318">
        <v>7.5</v>
      </c>
      <c r="I112" s="316">
        <v>22.5</v>
      </c>
      <c r="J112" s="316">
        <v>2.5000000000010001</v>
      </c>
      <c r="K112" s="317">
        <v>1.125</v>
      </c>
    </row>
    <row r="113" spans="1:11" ht="14.4" customHeight="1" thickBot="1" x14ac:dyDescent="0.35">
      <c r="A113" s="328" t="s">
        <v>294</v>
      </c>
      <c r="B113" s="313">
        <v>4.9406564584124654E-324</v>
      </c>
      <c r="C113" s="313">
        <v>20.3</v>
      </c>
      <c r="D113" s="313">
        <v>20.3</v>
      </c>
      <c r="E113" s="320" t="s">
        <v>195</v>
      </c>
      <c r="F113" s="313">
        <v>19.999999999998</v>
      </c>
      <c r="G113" s="313">
        <v>19.999999999998</v>
      </c>
      <c r="H113" s="315">
        <v>7.5</v>
      </c>
      <c r="I113" s="313">
        <v>22.5</v>
      </c>
      <c r="J113" s="313">
        <v>2.5000000000010001</v>
      </c>
      <c r="K113" s="314">
        <v>1.125</v>
      </c>
    </row>
    <row r="114" spans="1:11" ht="14.4" customHeight="1" thickBot="1" x14ac:dyDescent="0.35">
      <c r="A114" s="327" t="s">
        <v>295</v>
      </c>
      <c r="B114" s="316">
        <v>4.9406564584124654E-324</v>
      </c>
      <c r="C114" s="316">
        <v>4.9406564584124654E-324</v>
      </c>
      <c r="D114" s="316">
        <v>0</v>
      </c>
      <c r="E114" s="317">
        <v>1</v>
      </c>
      <c r="F114" s="316">
        <v>4.9406564584124654E-324</v>
      </c>
      <c r="G114" s="316">
        <v>0</v>
      </c>
      <c r="H114" s="318">
        <v>4.9406564584124654E-324</v>
      </c>
      <c r="I114" s="316">
        <v>1.2</v>
      </c>
      <c r="J114" s="316">
        <v>1.2</v>
      </c>
      <c r="K114" s="319" t="s">
        <v>195</v>
      </c>
    </row>
    <row r="115" spans="1:11" ht="14.4" customHeight="1" thickBot="1" x14ac:dyDescent="0.35">
      <c r="A115" s="328" t="s">
        <v>296</v>
      </c>
      <c r="B115" s="313">
        <v>4.9406564584124654E-324</v>
      </c>
      <c r="C115" s="313">
        <v>4.9406564584124654E-324</v>
      </c>
      <c r="D115" s="313">
        <v>0</v>
      </c>
      <c r="E115" s="314">
        <v>1</v>
      </c>
      <c r="F115" s="313">
        <v>4.9406564584124654E-324</v>
      </c>
      <c r="G115" s="313">
        <v>0</v>
      </c>
      <c r="H115" s="315">
        <v>4.9406564584124654E-324</v>
      </c>
      <c r="I115" s="313">
        <v>1.2</v>
      </c>
      <c r="J115" s="313">
        <v>1.2</v>
      </c>
      <c r="K115" s="320" t="s">
        <v>195</v>
      </c>
    </row>
    <row r="116" spans="1:11" ht="14.4" customHeight="1" thickBot="1" x14ac:dyDescent="0.35">
      <c r="A116" s="331" t="s">
        <v>297</v>
      </c>
      <c r="B116" s="313">
        <v>4.9406564584124654E-324</v>
      </c>
      <c r="C116" s="313">
        <v>4.9406564584124654E-324</v>
      </c>
      <c r="D116" s="313">
        <v>0</v>
      </c>
      <c r="E116" s="314">
        <v>1</v>
      </c>
      <c r="F116" s="313">
        <v>4.9406564584124654E-324</v>
      </c>
      <c r="G116" s="313">
        <v>0</v>
      </c>
      <c r="H116" s="315">
        <v>4.9406564584124654E-324</v>
      </c>
      <c r="I116" s="313">
        <v>5.2670000000000003</v>
      </c>
      <c r="J116" s="313">
        <v>5.2670000000000003</v>
      </c>
      <c r="K116" s="320" t="s">
        <v>195</v>
      </c>
    </row>
    <row r="117" spans="1:11" ht="14.4" customHeight="1" thickBot="1" x14ac:dyDescent="0.35">
      <c r="A117" s="328" t="s">
        <v>298</v>
      </c>
      <c r="B117" s="313">
        <v>4.9406564584124654E-324</v>
      </c>
      <c r="C117" s="313">
        <v>4.9406564584124654E-324</v>
      </c>
      <c r="D117" s="313">
        <v>0</v>
      </c>
      <c r="E117" s="314">
        <v>1</v>
      </c>
      <c r="F117" s="313">
        <v>4.9406564584124654E-324</v>
      </c>
      <c r="G117" s="313">
        <v>0</v>
      </c>
      <c r="H117" s="315">
        <v>4.9406564584124654E-324</v>
      </c>
      <c r="I117" s="313">
        <v>5.2670000000000003</v>
      </c>
      <c r="J117" s="313">
        <v>5.2670000000000003</v>
      </c>
      <c r="K117" s="320" t="s">
        <v>195</v>
      </c>
    </row>
    <row r="118" spans="1:11" ht="14.4" customHeight="1" thickBot="1" x14ac:dyDescent="0.35">
      <c r="A118" s="331" t="s">
        <v>299</v>
      </c>
      <c r="B118" s="313">
        <v>4.9406564584124654E-324</v>
      </c>
      <c r="C118" s="313">
        <v>0.3</v>
      </c>
      <c r="D118" s="313">
        <v>0.3</v>
      </c>
      <c r="E118" s="320" t="s">
        <v>195</v>
      </c>
      <c r="F118" s="313">
        <v>0</v>
      </c>
      <c r="G118" s="313">
        <v>0</v>
      </c>
      <c r="H118" s="315">
        <v>4.9406564584124654E-324</v>
      </c>
      <c r="I118" s="313">
        <v>17.5</v>
      </c>
      <c r="J118" s="313">
        <v>17.5</v>
      </c>
      <c r="K118" s="320" t="s">
        <v>189</v>
      </c>
    </row>
    <row r="119" spans="1:11" ht="14.4" customHeight="1" thickBot="1" x14ac:dyDescent="0.35">
      <c r="A119" s="328" t="s">
        <v>300</v>
      </c>
      <c r="B119" s="313">
        <v>4.9406564584124654E-324</v>
      </c>
      <c r="C119" s="313">
        <v>0.3</v>
      </c>
      <c r="D119" s="313">
        <v>0.3</v>
      </c>
      <c r="E119" s="320" t="s">
        <v>195</v>
      </c>
      <c r="F119" s="313">
        <v>0</v>
      </c>
      <c r="G119" s="313">
        <v>0</v>
      </c>
      <c r="H119" s="315">
        <v>4.9406564584124654E-324</v>
      </c>
      <c r="I119" s="313">
        <v>17.5</v>
      </c>
      <c r="J119" s="313">
        <v>17.5</v>
      </c>
      <c r="K119" s="320" t="s">
        <v>189</v>
      </c>
    </row>
    <row r="120" spans="1:11" ht="14.4" customHeight="1" thickBot="1" x14ac:dyDescent="0.35">
      <c r="A120" s="331" t="s">
        <v>301</v>
      </c>
      <c r="B120" s="313">
        <v>4.9406564584124654E-324</v>
      </c>
      <c r="C120" s="313">
        <v>1.2</v>
      </c>
      <c r="D120" s="313">
        <v>1.2</v>
      </c>
      <c r="E120" s="320" t="s">
        <v>195</v>
      </c>
      <c r="F120" s="313">
        <v>0</v>
      </c>
      <c r="G120" s="313">
        <v>0</v>
      </c>
      <c r="H120" s="315">
        <v>4.9406564584124654E-324</v>
      </c>
      <c r="I120" s="313">
        <v>0.1</v>
      </c>
      <c r="J120" s="313">
        <v>0.1</v>
      </c>
      <c r="K120" s="320" t="s">
        <v>189</v>
      </c>
    </row>
    <row r="121" spans="1:11" ht="14.4" customHeight="1" thickBot="1" x14ac:dyDescent="0.35">
      <c r="A121" s="328" t="s">
        <v>302</v>
      </c>
      <c r="B121" s="313">
        <v>4.9406564584124654E-324</v>
      </c>
      <c r="C121" s="313">
        <v>1.2</v>
      </c>
      <c r="D121" s="313">
        <v>1.2</v>
      </c>
      <c r="E121" s="320" t="s">
        <v>195</v>
      </c>
      <c r="F121" s="313">
        <v>0</v>
      </c>
      <c r="G121" s="313">
        <v>0</v>
      </c>
      <c r="H121" s="315">
        <v>4.9406564584124654E-324</v>
      </c>
      <c r="I121" s="313">
        <v>0.1</v>
      </c>
      <c r="J121" s="313">
        <v>0.1</v>
      </c>
      <c r="K121" s="320" t="s">
        <v>189</v>
      </c>
    </row>
    <row r="122" spans="1:11" ht="14.4" customHeight="1" thickBot="1" x14ac:dyDescent="0.35">
      <c r="A122" s="325" t="s">
        <v>303</v>
      </c>
      <c r="B122" s="313">
        <v>317.99998085285199</v>
      </c>
      <c r="C122" s="313">
        <v>308.07900000000001</v>
      </c>
      <c r="D122" s="313">
        <v>-9.9209808528520007</v>
      </c>
      <c r="E122" s="314">
        <v>0.96880194512499995</v>
      </c>
      <c r="F122" s="313">
        <v>343.99999999998101</v>
      </c>
      <c r="G122" s="313">
        <v>343.99999999998101</v>
      </c>
      <c r="H122" s="315">
        <v>60.713500000000003</v>
      </c>
      <c r="I122" s="313">
        <v>483.05309999999997</v>
      </c>
      <c r="J122" s="313">
        <v>139.05310000001899</v>
      </c>
      <c r="K122" s="314">
        <v>1.404224127907</v>
      </c>
    </row>
    <row r="123" spans="1:11" ht="14.4" customHeight="1" thickBot="1" x14ac:dyDescent="0.35">
      <c r="A123" s="326" t="s">
        <v>304</v>
      </c>
      <c r="B123" s="313">
        <v>276.99994332151198</v>
      </c>
      <c r="C123" s="313">
        <v>271.851</v>
      </c>
      <c r="D123" s="313">
        <v>-5.1489433215120002</v>
      </c>
      <c r="E123" s="314">
        <v>0.981411753158</v>
      </c>
      <c r="F123" s="313">
        <v>343.99999999998101</v>
      </c>
      <c r="G123" s="313">
        <v>343.99999999998101</v>
      </c>
      <c r="H123" s="315">
        <v>33.850999999999999</v>
      </c>
      <c r="I123" s="313">
        <v>363.447</v>
      </c>
      <c r="J123" s="313">
        <v>19.447000000018999</v>
      </c>
      <c r="K123" s="314">
        <v>1.056531976744</v>
      </c>
    </row>
    <row r="124" spans="1:11" ht="14.4" customHeight="1" thickBot="1" x14ac:dyDescent="0.35">
      <c r="A124" s="327" t="s">
        <v>305</v>
      </c>
      <c r="B124" s="316">
        <v>276.99994332151198</v>
      </c>
      <c r="C124" s="316">
        <v>271.851</v>
      </c>
      <c r="D124" s="316">
        <v>-5.1489433215120002</v>
      </c>
      <c r="E124" s="317">
        <v>0.981411753158</v>
      </c>
      <c r="F124" s="316">
        <v>343.99999999998101</v>
      </c>
      <c r="G124" s="316">
        <v>343.99999999998101</v>
      </c>
      <c r="H124" s="318">
        <v>33.850999999999999</v>
      </c>
      <c r="I124" s="316">
        <v>333.72800000000001</v>
      </c>
      <c r="J124" s="316">
        <v>-10.27199999998</v>
      </c>
      <c r="K124" s="317">
        <v>0.97013953488299998</v>
      </c>
    </row>
    <row r="125" spans="1:11" ht="14.4" customHeight="1" thickBot="1" x14ac:dyDescent="0.35">
      <c r="A125" s="328" t="s">
        <v>306</v>
      </c>
      <c r="B125" s="313">
        <v>44.999997290498001</v>
      </c>
      <c r="C125" s="313">
        <v>45.448999999999998</v>
      </c>
      <c r="D125" s="313">
        <v>0.449002709502</v>
      </c>
      <c r="E125" s="314">
        <v>1.0099778385889999</v>
      </c>
      <c r="F125" s="313">
        <v>33.999999999998003</v>
      </c>
      <c r="G125" s="313">
        <v>33.999999999998003</v>
      </c>
      <c r="H125" s="315">
        <v>3.5470000000000002</v>
      </c>
      <c r="I125" s="313">
        <v>40.884</v>
      </c>
      <c r="J125" s="313">
        <v>6.8840000000010004</v>
      </c>
      <c r="K125" s="314">
        <v>1.202470588235</v>
      </c>
    </row>
    <row r="126" spans="1:11" ht="14.4" customHeight="1" thickBot="1" x14ac:dyDescent="0.35">
      <c r="A126" s="328" t="s">
        <v>307</v>
      </c>
      <c r="B126" s="313">
        <v>138.99995163065199</v>
      </c>
      <c r="C126" s="313">
        <v>132.55199999999999</v>
      </c>
      <c r="D126" s="313">
        <v>-6.4479516306509996</v>
      </c>
      <c r="E126" s="314">
        <v>0.95361184262999998</v>
      </c>
      <c r="F126" s="313">
        <v>211.99999999998801</v>
      </c>
      <c r="G126" s="313">
        <v>211.99999999998801</v>
      </c>
      <c r="H126" s="315">
        <v>22.51</v>
      </c>
      <c r="I126" s="313">
        <v>196.958</v>
      </c>
      <c r="J126" s="313">
        <v>-15.041999999988001</v>
      </c>
      <c r="K126" s="314">
        <v>0.929047169811</v>
      </c>
    </row>
    <row r="127" spans="1:11" ht="14.4" customHeight="1" thickBot="1" x14ac:dyDescent="0.35">
      <c r="A127" s="328" t="s">
        <v>308</v>
      </c>
      <c r="B127" s="313">
        <v>53.999996748596999</v>
      </c>
      <c r="C127" s="313">
        <v>54.264000000000003</v>
      </c>
      <c r="D127" s="313">
        <v>0.26400325140199998</v>
      </c>
      <c r="E127" s="314">
        <v>1.0048889493940001</v>
      </c>
      <c r="F127" s="313">
        <v>50.999999999997002</v>
      </c>
      <c r="G127" s="313">
        <v>50.999999999997002</v>
      </c>
      <c r="H127" s="315">
        <v>3.7050000000000001</v>
      </c>
      <c r="I127" s="313">
        <v>47.064999999999998</v>
      </c>
      <c r="J127" s="313">
        <v>-3.9349999999969998</v>
      </c>
      <c r="K127" s="314">
        <v>0.92284313725400002</v>
      </c>
    </row>
    <row r="128" spans="1:11" ht="14.4" customHeight="1" thickBot="1" x14ac:dyDescent="0.35">
      <c r="A128" s="328" t="s">
        <v>309</v>
      </c>
      <c r="B128" s="313">
        <v>8.9999994580989995</v>
      </c>
      <c r="C128" s="313">
        <v>9.0850000000000009</v>
      </c>
      <c r="D128" s="313">
        <v>8.5000541900000004E-2</v>
      </c>
      <c r="E128" s="314">
        <v>1.009444505224</v>
      </c>
      <c r="F128" s="313">
        <v>5.9999999999989999</v>
      </c>
      <c r="G128" s="313">
        <v>5.9999999999989999</v>
      </c>
      <c r="H128" s="315">
        <v>0.65300000000000002</v>
      </c>
      <c r="I128" s="313">
        <v>7.5890000000000004</v>
      </c>
      <c r="J128" s="313">
        <v>1.589</v>
      </c>
      <c r="K128" s="314">
        <v>1.264833333333</v>
      </c>
    </row>
    <row r="129" spans="1:11" ht="14.4" customHeight="1" thickBot="1" x14ac:dyDescent="0.35">
      <c r="A129" s="328" t="s">
        <v>310</v>
      </c>
      <c r="B129" s="313">
        <v>29.999998193665</v>
      </c>
      <c r="C129" s="313">
        <v>30.501000000000001</v>
      </c>
      <c r="D129" s="313">
        <v>0.50100180633400004</v>
      </c>
      <c r="E129" s="314">
        <v>1.016700061216</v>
      </c>
      <c r="F129" s="313">
        <v>40.999999999997002</v>
      </c>
      <c r="G129" s="313">
        <v>40.999999999997002</v>
      </c>
      <c r="H129" s="315">
        <v>3.4359999999999999</v>
      </c>
      <c r="I129" s="313">
        <v>41.231999999999999</v>
      </c>
      <c r="J129" s="313">
        <v>0.232000000002</v>
      </c>
      <c r="K129" s="314">
        <v>1.0056585365849999</v>
      </c>
    </row>
    <row r="130" spans="1:11" ht="14.4" customHeight="1" thickBot="1" x14ac:dyDescent="0.35">
      <c r="A130" s="327" t="s">
        <v>311</v>
      </c>
      <c r="B130" s="316">
        <v>4.9406564584124654E-324</v>
      </c>
      <c r="C130" s="316">
        <v>4.9406564584124654E-324</v>
      </c>
      <c r="D130" s="316">
        <v>0</v>
      </c>
      <c r="E130" s="317">
        <v>1</v>
      </c>
      <c r="F130" s="316">
        <v>4.9406564584124654E-324</v>
      </c>
      <c r="G130" s="316">
        <v>0</v>
      </c>
      <c r="H130" s="318">
        <v>4.9406564584124654E-324</v>
      </c>
      <c r="I130" s="316">
        <v>29.719000000000001</v>
      </c>
      <c r="J130" s="316">
        <v>29.719000000000001</v>
      </c>
      <c r="K130" s="319" t="s">
        <v>195</v>
      </c>
    </row>
    <row r="131" spans="1:11" ht="14.4" customHeight="1" thickBot="1" x14ac:dyDescent="0.35">
      <c r="A131" s="328" t="s">
        <v>312</v>
      </c>
      <c r="B131" s="313">
        <v>4.9406564584124654E-324</v>
      </c>
      <c r="C131" s="313">
        <v>4.9406564584124654E-324</v>
      </c>
      <c r="D131" s="313">
        <v>0</v>
      </c>
      <c r="E131" s="314">
        <v>1</v>
      </c>
      <c r="F131" s="313">
        <v>4.9406564584124654E-324</v>
      </c>
      <c r="G131" s="313">
        <v>0</v>
      </c>
      <c r="H131" s="315">
        <v>4.9406564584124654E-324</v>
      </c>
      <c r="I131" s="313">
        <v>29.719000000000001</v>
      </c>
      <c r="J131" s="313">
        <v>29.719000000000001</v>
      </c>
      <c r="K131" s="320" t="s">
        <v>195</v>
      </c>
    </row>
    <row r="132" spans="1:11" ht="14.4" customHeight="1" thickBot="1" x14ac:dyDescent="0.35">
      <c r="A132" s="326" t="s">
        <v>313</v>
      </c>
      <c r="B132" s="313">
        <v>41.000037531339999</v>
      </c>
      <c r="C132" s="313">
        <v>36.228000000000002</v>
      </c>
      <c r="D132" s="313">
        <v>-4.7720375313399996</v>
      </c>
      <c r="E132" s="314">
        <v>0.88360894724299999</v>
      </c>
      <c r="F132" s="313">
        <v>0</v>
      </c>
      <c r="G132" s="313">
        <v>0</v>
      </c>
      <c r="H132" s="315">
        <v>26.862500000000001</v>
      </c>
      <c r="I132" s="313">
        <v>119.6061</v>
      </c>
      <c r="J132" s="313">
        <v>119.6061</v>
      </c>
      <c r="K132" s="320" t="s">
        <v>189</v>
      </c>
    </row>
    <row r="133" spans="1:11" ht="14.4" customHeight="1" thickBot="1" x14ac:dyDescent="0.35">
      <c r="A133" s="327" t="s">
        <v>314</v>
      </c>
      <c r="B133" s="316">
        <v>41.000037531339999</v>
      </c>
      <c r="C133" s="316">
        <v>36.228000000000002</v>
      </c>
      <c r="D133" s="316">
        <v>-4.7720375313399996</v>
      </c>
      <c r="E133" s="317">
        <v>0.88360894724299999</v>
      </c>
      <c r="F133" s="316">
        <v>0</v>
      </c>
      <c r="G133" s="316">
        <v>0</v>
      </c>
      <c r="H133" s="318">
        <v>4.9406564584124654E-324</v>
      </c>
      <c r="I133" s="316">
        <v>5.2590000000000003</v>
      </c>
      <c r="J133" s="316">
        <v>5.2590000000000003</v>
      </c>
      <c r="K133" s="319" t="s">
        <v>189</v>
      </c>
    </row>
    <row r="134" spans="1:11" ht="14.4" customHeight="1" thickBot="1" x14ac:dyDescent="0.35">
      <c r="A134" s="328" t="s">
        <v>315</v>
      </c>
      <c r="B134" s="313">
        <v>41.000037531339999</v>
      </c>
      <c r="C134" s="313">
        <v>36.228000000000002</v>
      </c>
      <c r="D134" s="313">
        <v>-4.7720375313399996</v>
      </c>
      <c r="E134" s="314">
        <v>0.88360894724299999</v>
      </c>
      <c r="F134" s="313">
        <v>0</v>
      </c>
      <c r="G134" s="313">
        <v>0</v>
      </c>
      <c r="H134" s="315">
        <v>4.9406564584124654E-324</v>
      </c>
      <c r="I134" s="313">
        <v>5.2590000000000003</v>
      </c>
      <c r="J134" s="313">
        <v>5.2590000000000003</v>
      </c>
      <c r="K134" s="320" t="s">
        <v>189</v>
      </c>
    </row>
    <row r="135" spans="1:11" ht="14.4" customHeight="1" thickBot="1" x14ac:dyDescent="0.35">
      <c r="A135" s="327" t="s">
        <v>316</v>
      </c>
      <c r="B135" s="316">
        <v>4.9406564584124654E-324</v>
      </c>
      <c r="C135" s="316">
        <v>4.9406564584124654E-324</v>
      </c>
      <c r="D135" s="316">
        <v>0</v>
      </c>
      <c r="E135" s="317">
        <v>1</v>
      </c>
      <c r="F135" s="316">
        <v>4.9406564584124654E-324</v>
      </c>
      <c r="G135" s="316">
        <v>0</v>
      </c>
      <c r="H135" s="318">
        <v>26.862500000000001</v>
      </c>
      <c r="I135" s="316">
        <v>51.061100000000003</v>
      </c>
      <c r="J135" s="316">
        <v>51.061100000000003</v>
      </c>
      <c r="K135" s="319" t="s">
        <v>195</v>
      </c>
    </row>
    <row r="136" spans="1:11" ht="14.4" customHeight="1" thickBot="1" x14ac:dyDescent="0.35">
      <c r="A136" s="328" t="s">
        <v>317</v>
      </c>
      <c r="B136" s="313">
        <v>4.9406564584124654E-324</v>
      </c>
      <c r="C136" s="313">
        <v>4.9406564584124654E-324</v>
      </c>
      <c r="D136" s="313">
        <v>0</v>
      </c>
      <c r="E136" s="314">
        <v>1</v>
      </c>
      <c r="F136" s="313">
        <v>4.9406564584124654E-324</v>
      </c>
      <c r="G136" s="313">
        <v>0</v>
      </c>
      <c r="H136" s="315">
        <v>26.862500000000001</v>
      </c>
      <c r="I136" s="313">
        <v>51.061100000000003</v>
      </c>
      <c r="J136" s="313">
        <v>51.061100000000003</v>
      </c>
      <c r="K136" s="320" t="s">
        <v>195</v>
      </c>
    </row>
    <row r="137" spans="1:11" ht="14.4" customHeight="1" thickBot="1" x14ac:dyDescent="0.35">
      <c r="A137" s="327" t="s">
        <v>318</v>
      </c>
      <c r="B137" s="316">
        <v>4.9406564584124654E-324</v>
      </c>
      <c r="C137" s="316">
        <v>4.9406564584124654E-324</v>
      </c>
      <c r="D137" s="316">
        <v>0</v>
      </c>
      <c r="E137" s="317">
        <v>1</v>
      </c>
      <c r="F137" s="316">
        <v>4.9406564584124654E-324</v>
      </c>
      <c r="G137" s="316">
        <v>0</v>
      </c>
      <c r="H137" s="318">
        <v>4.9406564584124654E-324</v>
      </c>
      <c r="I137" s="316">
        <v>63.286000000000001</v>
      </c>
      <c r="J137" s="316">
        <v>63.286000000000001</v>
      </c>
      <c r="K137" s="319" t="s">
        <v>195</v>
      </c>
    </row>
    <row r="138" spans="1:11" ht="14.4" customHeight="1" thickBot="1" x14ac:dyDescent="0.35">
      <c r="A138" s="328" t="s">
        <v>319</v>
      </c>
      <c r="B138" s="313">
        <v>4.9406564584124654E-324</v>
      </c>
      <c r="C138" s="313">
        <v>4.9406564584124654E-324</v>
      </c>
      <c r="D138" s="313">
        <v>0</v>
      </c>
      <c r="E138" s="314">
        <v>1</v>
      </c>
      <c r="F138" s="313">
        <v>4.9406564584124654E-324</v>
      </c>
      <c r="G138" s="313">
        <v>0</v>
      </c>
      <c r="H138" s="315">
        <v>4.9406564584124654E-324</v>
      </c>
      <c r="I138" s="313">
        <v>63.286000000000001</v>
      </c>
      <c r="J138" s="313">
        <v>63.286000000000001</v>
      </c>
      <c r="K138" s="320" t="s">
        <v>195</v>
      </c>
    </row>
    <row r="139" spans="1:11" ht="14.4" customHeight="1" thickBot="1" x14ac:dyDescent="0.35">
      <c r="A139" s="325" t="s">
        <v>320</v>
      </c>
      <c r="B139" s="313">
        <v>4.9406564584124654E-324</v>
      </c>
      <c r="C139" s="313">
        <v>6.6239999999999993E-2</v>
      </c>
      <c r="D139" s="313">
        <v>6.6239999999999993E-2</v>
      </c>
      <c r="E139" s="320" t="s">
        <v>195</v>
      </c>
      <c r="F139" s="313">
        <v>0</v>
      </c>
      <c r="G139" s="313">
        <v>0</v>
      </c>
      <c r="H139" s="315">
        <v>4.9406564584124654E-324</v>
      </c>
      <c r="I139" s="313">
        <v>1.66927</v>
      </c>
      <c r="J139" s="313">
        <v>1.66927</v>
      </c>
      <c r="K139" s="320" t="s">
        <v>189</v>
      </c>
    </row>
    <row r="140" spans="1:11" ht="14.4" customHeight="1" thickBot="1" x14ac:dyDescent="0.35">
      <c r="A140" s="326" t="s">
        <v>321</v>
      </c>
      <c r="B140" s="313">
        <v>4.9406564584124654E-324</v>
      </c>
      <c r="C140" s="313">
        <v>6.6239999999999993E-2</v>
      </c>
      <c r="D140" s="313">
        <v>6.6239999999999993E-2</v>
      </c>
      <c r="E140" s="320" t="s">
        <v>195</v>
      </c>
      <c r="F140" s="313">
        <v>0</v>
      </c>
      <c r="G140" s="313">
        <v>0</v>
      </c>
      <c r="H140" s="315">
        <v>4.9406564584124654E-324</v>
      </c>
      <c r="I140" s="313">
        <v>1.66927</v>
      </c>
      <c r="J140" s="313">
        <v>1.66927</v>
      </c>
      <c r="K140" s="320" t="s">
        <v>189</v>
      </c>
    </row>
    <row r="141" spans="1:11" ht="14.4" customHeight="1" thickBot="1" x14ac:dyDescent="0.35">
      <c r="A141" s="327" t="s">
        <v>322</v>
      </c>
      <c r="B141" s="316">
        <v>4.9406564584124654E-324</v>
      </c>
      <c r="C141" s="316">
        <v>6.6239999999999993E-2</v>
      </c>
      <c r="D141" s="316">
        <v>6.6239999999999993E-2</v>
      </c>
      <c r="E141" s="319" t="s">
        <v>195</v>
      </c>
      <c r="F141" s="316">
        <v>0</v>
      </c>
      <c r="G141" s="316">
        <v>0</v>
      </c>
      <c r="H141" s="318">
        <v>4.9406564584124654E-324</v>
      </c>
      <c r="I141" s="316">
        <v>1.66927</v>
      </c>
      <c r="J141" s="316">
        <v>1.66927</v>
      </c>
      <c r="K141" s="319" t="s">
        <v>189</v>
      </c>
    </row>
    <row r="142" spans="1:11" ht="14.4" customHeight="1" thickBot="1" x14ac:dyDescent="0.35">
      <c r="A142" s="328" t="s">
        <v>323</v>
      </c>
      <c r="B142" s="313">
        <v>4.9406564584124654E-324</v>
      </c>
      <c r="C142" s="313">
        <v>6.6239999999999993E-2</v>
      </c>
      <c r="D142" s="313">
        <v>6.6239999999999993E-2</v>
      </c>
      <c r="E142" s="320" t="s">
        <v>195</v>
      </c>
      <c r="F142" s="313">
        <v>0</v>
      </c>
      <c r="G142" s="313">
        <v>0</v>
      </c>
      <c r="H142" s="315">
        <v>4.9406564584124654E-324</v>
      </c>
      <c r="I142" s="313">
        <v>1.66927</v>
      </c>
      <c r="J142" s="313">
        <v>1.66927</v>
      </c>
      <c r="K142" s="320" t="s">
        <v>189</v>
      </c>
    </row>
    <row r="143" spans="1:11" ht="14.4" customHeight="1" thickBot="1" x14ac:dyDescent="0.35">
      <c r="A143" s="324" t="s">
        <v>324</v>
      </c>
      <c r="B143" s="313">
        <v>56203.422115380403</v>
      </c>
      <c r="C143" s="313">
        <v>58449.461175241602</v>
      </c>
      <c r="D143" s="313">
        <v>2246.0390598611798</v>
      </c>
      <c r="E143" s="314">
        <v>1.0399626744299999</v>
      </c>
      <c r="F143" s="313">
        <v>56326.321501772603</v>
      </c>
      <c r="G143" s="313">
        <v>56326.321501772603</v>
      </c>
      <c r="H143" s="315">
        <v>3857.9945699999998</v>
      </c>
      <c r="I143" s="313">
        <v>59452.178079999998</v>
      </c>
      <c r="J143" s="313">
        <v>3125.8565782274</v>
      </c>
      <c r="K143" s="314">
        <v>1.0554954858559999</v>
      </c>
    </row>
    <row r="144" spans="1:11" ht="14.4" customHeight="1" thickBot="1" x14ac:dyDescent="0.35">
      <c r="A144" s="325" t="s">
        <v>325</v>
      </c>
      <c r="B144" s="313">
        <v>56064.318967298597</v>
      </c>
      <c r="C144" s="313">
        <v>58329.838724857102</v>
      </c>
      <c r="D144" s="313">
        <v>2265.5197575584898</v>
      </c>
      <c r="E144" s="314">
        <v>1.040409297736</v>
      </c>
      <c r="F144" s="313">
        <v>55847.0332079441</v>
      </c>
      <c r="G144" s="313">
        <v>55847.0332079441</v>
      </c>
      <c r="H144" s="315">
        <v>3654.29837</v>
      </c>
      <c r="I144" s="313">
        <v>58864.873919999998</v>
      </c>
      <c r="J144" s="313">
        <v>3017.84071205589</v>
      </c>
      <c r="K144" s="314">
        <v>1.0540376191659999</v>
      </c>
    </row>
    <row r="145" spans="1:11" ht="14.4" customHeight="1" thickBot="1" x14ac:dyDescent="0.35">
      <c r="A145" s="326" t="s">
        <v>326</v>
      </c>
      <c r="B145" s="313">
        <v>56064.318967298597</v>
      </c>
      <c r="C145" s="313">
        <v>58329.838724857102</v>
      </c>
      <c r="D145" s="313">
        <v>2265.5197575584898</v>
      </c>
      <c r="E145" s="314">
        <v>1.040409297736</v>
      </c>
      <c r="F145" s="313">
        <v>55847.0332079441</v>
      </c>
      <c r="G145" s="313">
        <v>55847.0332079441</v>
      </c>
      <c r="H145" s="315">
        <v>3654.29837</v>
      </c>
      <c r="I145" s="313">
        <v>58864.873919999998</v>
      </c>
      <c r="J145" s="313">
        <v>3017.84071205589</v>
      </c>
      <c r="K145" s="314">
        <v>1.0540376191659999</v>
      </c>
    </row>
    <row r="146" spans="1:11" ht="14.4" customHeight="1" thickBot="1" x14ac:dyDescent="0.35">
      <c r="A146" s="327" t="s">
        <v>327</v>
      </c>
      <c r="B146" s="316">
        <v>1184.3158188079401</v>
      </c>
      <c r="C146" s="316">
        <v>2326.7702024104901</v>
      </c>
      <c r="D146" s="316">
        <v>1142.45438360255</v>
      </c>
      <c r="E146" s="317">
        <v>1.964653486392</v>
      </c>
      <c r="F146" s="316">
        <v>2377.0315163057799</v>
      </c>
      <c r="G146" s="316">
        <v>2377.0315163057799</v>
      </c>
      <c r="H146" s="318">
        <v>384.08</v>
      </c>
      <c r="I146" s="316">
        <v>2393.18514</v>
      </c>
      <c r="J146" s="316">
        <v>16.153623694217</v>
      </c>
      <c r="K146" s="317">
        <v>1.0067957128809999</v>
      </c>
    </row>
    <row r="147" spans="1:11" ht="14.4" customHeight="1" thickBot="1" x14ac:dyDescent="0.35">
      <c r="A147" s="328" t="s">
        <v>328</v>
      </c>
      <c r="B147" s="313">
        <v>1179.86838854955</v>
      </c>
      <c r="C147" s="313">
        <v>2324.5998026092402</v>
      </c>
      <c r="D147" s="313">
        <v>1144.73141405969</v>
      </c>
      <c r="E147" s="314">
        <v>1.970219581411</v>
      </c>
      <c r="F147" s="313">
        <v>2375.2341390705801</v>
      </c>
      <c r="G147" s="313">
        <v>2375.2341390705801</v>
      </c>
      <c r="H147" s="315">
        <v>384.08</v>
      </c>
      <c r="I147" s="313">
        <v>2374.1799999999998</v>
      </c>
      <c r="J147" s="313">
        <v>-1.0541390705810001</v>
      </c>
      <c r="K147" s="314">
        <v>0.99955619572200005</v>
      </c>
    </row>
    <row r="148" spans="1:11" ht="14.4" customHeight="1" thickBot="1" x14ac:dyDescent="0.35">
      <c r="A148" s="328" t="s">
        <v>329</v>
      </c>
      <c r="B148" s="313">
        <v>1.487140086401</v>
      </c>
      <c r="C148" s="313">
        <v>2.1703998012530001</v>
      </c>
      <c r="D148" s="313">
        <v>0.68325971485199999</v>
      </c>
      <c r="E148" s="314">
        <v>1.459445428914</v>
      </c>
      <c r="F148" s="313">
        <v>1.7973772351999999</v>
      </c>
      <c r="G148" s="313">
        <v>1.7973772351999999</v>
      </c>
      <c r="H148" s="315">
        <v>4.9406564584124654E-324</v>
      </c>
      <c r="I148" s="313">
        <v>17.48414</v>
      </c>
      <c r="J148" s="313">
        <v>15.686762764798999</v>
      </c>
      <c r="K148" s="314">
        <v>9.7275850932020003</v>
      </c>
    </row>
    <row r="149" spans="1:11" ht="14.4" customHeight="1" thickBot="1" x14ac:dyDescent="0.35">
      <c r="A149" s="328" t="s">
        <v>330</v>
      </c>
      <c r="B149" s="313">
        <v>2.9602901719900001</v>
      </c>
      <c r="C149" s="313">
        <v>4.9406564584124654E-324</v>
      </c>
      <c r="D149" s="313">
        <v>-2.9602901719900001</v>
      </c>
      <c r="E149" s="314">
        <v>0</v>
      </c>
      <c r="F149" s="313">
        <v>4.9406564584124654E-324</v>
      </c>
      <c r="G149" s="313">
        <v>0</v>
      </c>
      <c r="H149" s="315">
        <v>4.9406564584124654E-324</v>
      </c>
      <c r="I149" s="313">
        <v>1.5209999999999999</v>
      </c>
      <c r="J149" s="313">
        <v>1.5209999999999999</v>
      </c>
      <c r="K149" s="320" t="s">
        <v>195</v>
      </c>
    </row>
    <row r="150" spans="1:11" ht="14.4" customHeight="1" thickBot="1" x14ac:dyDescent="0.35">
      <c r="A150" s="327" t="s">
        <v>331</v>
      </c>
      <c r="B150" s="316">
        <v>35.000042033478003</v>
      </c>
      <c r="C150" s="316">
        <v>24.766338041552999</v>
      </c>
      <c r="D150" s="316">
        <v>-10.233703991924999</v>
      </c>
      <c r="E150" s="317">
        <v>0.70760880852200003</v>
      </c>
      <c r="F150" s="316">
        <v>24.000334754084001</v>
      </c>
      <c r="G150" s="316">
        <v>24.000334754084001</v>
      </c>
      <c r="H150" s="318">
        <v>0.34150000000000003</v>
      </c>
      <c r="I150" s="316">
        <v>26.065989999999999</v>
      </c>
      <c r="J150" s="316">
        <v>2.0656552459149999</v>
      </c>
      <c r="K150" s="317">
        <v>1.0860677680990001</v>
      </c>
    </row>
    <row r="151" spans="1:11" ht="14.4" customHeight="1" thickBot="1" x14ac:dyDescent="0.35">
      <c r="A151" s="328" t="s">
        <v>332</v>
      </c>
      <c r="B151" s="313">
        <v>35.000042033478003</v>
      </c>
      <c r="C151" s="313">
        <v>24.766338041552999</v>
      </c>
      <c r="D151" s="313">
        <v>-10.233703991924999</v>
      </c>
      <c r="E151" s="314">
        <v>0.70760880852200003</v>
      </c>
      <c r="F151" s="313">
        <v>24.000334754084001</v>
      </c>
      <c r="G151" s="313">
        <v>24.000334754084001</v>
      </c>
      <c r="H151" s="315">
        <v>0.34150000000000003</v>
      </c>
      <c r="I151" s="313">
        <v>26.065989999999999</v>
      </c>
      <c r="J151" s="313">
        <v>2.0656552459149999</v>
      </c>
      <c r="K151" s="314">
        <v>1.0860677680990001</v>
      </c>
    </row>
    <row r="152" spans="1:11" ht="14.4" customHeight="1" thickBot="1" x14ac:dyDescent="0.35">
      <c r="A152" s="327" t="s">
        <v>333</v>
      </c>
      <c r="B152" s="316">
        <v>84.999964938439007</v>
      </c>
      <c r="C152" s="316">
        <v>36.814966628618997</v>
      </c>
      <c r="D152" s="316">
        <v>-48.184998309820003</v>
      </c>
      <c r="E152" s="317">
        <v>0.43311743311000001</v>
      </c>
      <c r="F152" s="316">
        <v>23.001538916167998</v>
      </c>
      <c r="G152" s="316">
        <v>23.001538916167998</v>
      </c>
      <c r="H152" s="318">
        <v>4.9406564584124654E-324</v>
      </c>
      <c r="I152" s="316">
        <v>9.3423400000000001</v>
      </c>
      <c r="J152" s="316">
        <v>-13.659198916168</v>
      </c>
      <c r="K152" s="317">
        <v>0.40616151962899999</v>
      </c>
    </row>
    <row r="153" spans="1:11" ht="14.4" customHeight="1" thickBot="1" x14ac:dyDescent="0.35">
      <c r="A153" s="328" t="s">
        <v>334</v>
      </c>
      <c r="B153" s="313">
        <v>75.000004357449001</v>
      </c>
      <c r="C153" s="313">
        <v>11.198698974521999</v>
      </c>
      <c r="D153" s="313">
        <v>-63.801305382926003</v>
      </c>
      <c r="E153" s="314">
        <v>0.14931597765099999</v>
      </c>
      <c r="F153" s="313">
        <v>12.999560239277001</v>
      </c>
      <c r="G153" s="313">
        <v>12.999560239277001</v>
      </c>
      <c r="H153" s="315">
        <v>4.9406564584124654E-324</v>
      </c>
      <c r="I153" s="313">
        <v>5.9287877500949585E-323</v>
      </c>
      <c r="J153" s="313">
        <v>-12.999560239277001</v>
      </c>
      <c r="K153" s="314">
        <v>4.9406564584124654E-324</v>
      </c>
    </row>
    <row r="154" spans="1:11" ht="14.4" customHeight="1" thickBot="1" x14ac:dyDescent="0.35">
      <c r="A154" s="328" t="s">
        <v>335</v>
      </c>
      <c r="B154" s="313">
        <v>9.9999605809900007</v>
      </c>
      <c r="C154" s="313">
        <v>25.616267654097001</v>
      </c>
      <c r="D154" s="313">
        <v>15.616307073106</v>
      </c>
      <c r="E154" s="314">
        <v>2.5616368631280002</v>
      </c>
      <c r="F154" s="313">
        <v>10.001978676891</v>
      </c>
      <c r="G154" s="313">
        <v>10.001978676891</v>
      </c>
      <c r="H154" s="315">
        <v>4.9406564584124654E-324</v>
      </c>
      <c r="I154" s="313">
        <v>9.3423400000000001</v>
      </c>
      <c r="J154" s="313">
        <v>-0.65963867689099998</v>
      </c>
      <c r="K154" s="314">
        <v>0.93404918184600005</v>
      </c>
    </row>
    <row r="155" spans="1:11" ht="14.4" customHeight="1" thickBot="1" x14ac:dyDescent="0.35">
      <c r="A155" s="327" t="s">
        <v>336</v>
      </c>
      <c r="B155" s="316">
        <v>4.9406564584124654E-324</v>
      </c>
      <c r="C155" s="316">
        <v>4.9406564584124654E-324</v>
      </c>
      <c r="D155" s="316">
        <v>0</v>
      </c>
      <c r="E155" s="317">
        <v>1</v>
      </c>
      <c r="F155" s="316">
        <v>4.9406564584124654E-324</v>
      </c>
      <c r="G155" s="316">
        <v>0</v>
      </c>
      <c r="H155" s="318">
        <v>4.9406564584124654E-324</v>
      </c>
      <c r="I155" s="316">
        <v>-1.30152</v>
      </c>
      <c r="J155" s="316">
        <v>-1.30152</v>
      </c>
      <c r="K155" s="319" t="s">
        <v>195</v>
      </c>
    </row>
    <row r="156" spans="1:11" ht="14.4" customHeight="1" thickBot="1" x14ac:dyDescent="0.35">
      <c r="A156" s="328" t="s">
        <v>337</v>
      </c>
      <c r="B156" s="313">
        <v>4.9406564584124654E-324</v>
      </c>
      <c r="C156" s="313">
        <v>4.9406564584124654E-324</v>
      </c>
      <c r="D156" s="313">
        <v>0</v>
      </c>
      <c r="E156" s="314">
        <v>1</v>
      </c>
      <c r="F156" s="313">
        <v>4.9406564584124654E-324</v>
      </c>
      <c r="G156" s="313">
        <v>0</v>
      </c>
      <c r="H156" s="315">
        <v>4.9406564584124654E-324</v>
      </c>
      <c r="I156" s="313">
        <v>-1.30152</v>
      </c>
      <c r="J156" s="313">
        <v>-1.30152</v>
      </c>
      <c r="K156" s="320" t="s">
        <v>195</v>
      </c>
    </row>
    <row r="157" spans="1:11" ht="14.4" customHeight="1" thickBot="1" x14ac:dyDescent="0.35">
      <c r="A157" s="327" t="s">
        <v>338</v>
      </c>
      <c r="B157" s="316">
        <v>54760.003141518697</v>
      </c>
      <c r="C157" s="316">
        <v>55414.246930787202</v>
      </c>
      <c r="D157" s="316">
        <v>654.243789268461</v>
      </c>
      <c r="E157" s="317">
        <v>1.011947475378</v>
      </c>
      <c r="F157" s="316">
        <v>53422.999817968099</v>
      </c>
      <c r="G157" s="316">
        <v>53422.999817968099</v>
      </c>
      <c r="H157" s="318">
        <v>3269.8768700000001</v>
      </c>
      <c r="I157" s="316">
        <v>53046.256869999997</v>
      </c>
      <c r="J157" s="316">
        <v>-376.74294796807197</v>
      </c>
      <c r="K157" s="317">
        <v>0.99294792600000004</v>
      </c>
    </row>
    <row r="158" spans="1:11" ht="14.4" customHeight="1" thickBot="1" x14ac:dyDescent="0.35">
      <c r="A158" s="328" t="s">
        <v>339</v>
      </c>
      <c r="B158" s="313">
        <v>26979.001567461601</v>
      </c>
      <c r="C158" s="313">
        <v>20433.108169627401</v>
      </c>
      <c r="D158" s="313">
        <v>-6545.8933978341602</v>
      </c>
      <c r="E158" s="314">
        <v>0.757370806274</v>
      </c>
      <c r="F158" s="313">
        <v>18930.999942927701</v>
      </c>
      <c r="G158" s="313">
        <v>18930.999942927701</v>
      </c>
      <c r="H158" s="315">
        <v>1203.11735</v>
      </c>
      <c r="I158" s="313">
        <v>19084.497149999999</v>
      </c>
      <c r="J158" s="313">
        <v>153.49720707228701</v>
      </c>
      <c r="K158" s="314">
        <v>1.0081082461319999</v>
      </c>
    </row>
    <row r="159" spans="1:11" ht="14.4" customHeight="1" thickBot="1" x14ac:dyDescent="0.35">
      <c r="A159" s="328" t="s">
        <v>340</v>
      </c>
      <c r="B159" s="313">
        <v>27781.001574057202</v>
      </c>
      <c r="C159" s="313">
        <v>34981.138761159797</v>
      </c>
      <c r="D159" s="313">
        <v>7200.1371871026204</v>
      </c>
      <c r="E159" s="314">
        <v>1.2591748597650001</v>
      </c>
      <c r="F159" s="313">
        <v>34491.999875040397</v>
      </c>
      <c r="G159" s="313">
        <v>34491.999875040397</v>
      </c>
      <c r="H159" s="315">
        <v>2066.7595200000001</v>
      </c>
      <c r="I159" s="313">
        <v>33961.759720000002</v>
      </c>
      <c r="J159" s="313">
        <v>-530.24015504035901</v>
      </c>
      <c r="K159" s="314">
        <v>0.98462715537000001</v>
      </c>
    </row>
    <row r="160" spans="1:11" ht="14.4" customHeight="1" thickBot="1" x14ac:dyDescent="0.35">
      <c r="A160" s="327" t="s">
        <v>341</v>
      </c>
      <c r="B160" s="316">
        <v>4.9406564584124654E-324</v>
      </c>
      <c r="C160" s="316">
        <v>527.24028698922803</v>
      </c>
      <c r="D160" s="316">
        <v>527.24028698922803</v>
      </c>
      <c r="E160" s="319" t="s">
        <v>195</v>
      </c>
      <c r="F160" s="316">
        <v>0</v>
      </c>
      <c r="G160" s="316">
        <v>0</v>
      </c>
      <c r="H160" s="318">
        <v>4.9406564584124654E-324</v>
      </c>
      <c r="I160" s="316">
        <v>3391.3251</v>
      </c>
      <c r="J160" s="316">
        <v>3391.3251</v>
      </c>
      <c r="K160" s="319" t="s">
        <v>189</v>
      </c>
    </row>
    <row r="161" spans="1:11" ht="14.4" customHeight="1" thickBot="1" x14ac:dyDescent="0.35">
      <c r="A161" s="328" t="s">
        <v>342</v>
      </c>
      <c r="B161" s="313">
        <v>4.9406564584124654E-324</v>
      </c>
      <c r="C161" s="313">
        <v>4.9406564584124654E-324</v>
      </c>
      <c r="D161" s="313">
        <v>0</v>
      </c>
      <c r="E161" s="314">
        <v>1</v>
      </c>
      <c r="F161" s="313">
        <v>4.9406564584124654E-324</v>
      </c>
      <c r="G161" s="313">
        <v>0</v>
      </c>
      <c r="H161" s="315">
        <v>4.9406564584124654E-324</v>
      </c>
      <c r="I161" s="313">
        <v>1957.21567</v>
      </c>
      <c r="J161" s="313">
        <v>1957.21567</v>
      </c>
      <c r="K161" s="320" t="s">
        <v>195</v>
      </c>
    </row>
    <row r="162" spans="1:11" ht="14.4" customHeight="1" thickBot="1" x14ac:dyDescent="0.35">
      <c r="A162" s="328" t="s">
        <v>343</v>
      </c>
      <c r="B162" s="313">
        <v>4.9406564584124654E-324</v>
      </c>
      <c r="C162" s="313">
        <v>527.24028698922803</v>
      </c>
      <c r="D162" s="313">
        <v>527.24028698922803</v>
      </c>
      <c r="E162" s="320" t="s">
        <v>195</v>
      </c>
      <c r="F162" s="313">
        <v>0</v>
      </c>
      <c r="G162" s="313">
        <v>0</v>
      </c>
      <c r="H162" s="315">
        <v>4.9406564584124654E-324</v>
      </c>
      <c r="I162" s="313">
        <v>1434.10943</v>
      </c>
      <c r="J162" s="313">
        <v>1434.10943</v>
      </c>
      <c r="K162" s="320" t="s">
        <v>189</v>
      </c>
    </row>
    <row r="163" spans="1:11" ht="14.4" customHeight="1" thickBot="1" x14ac:dyDescent="0.35">
      <c r="A163" s="325" t="s">
        <v>344</v>
      </c>
      <c r="B163" s="313">
        <v>139.103148081798</v>
      </c>
      <c r="C163" s="313">
        <v>119.61705038500099</v>
      </c>
      <c r="D163" s="313">
        <v>-19.486097696796001</v>
      </c>
      <c r="E163" s="314">
        <v>0.85991619912600004</v>
      </c>
      <c r="F163" s="313">
        <v>479.28829382848397</v>
      </c>
      <c r="G163" s="313">
        <v>479.28829382848397</v>
      </c>
      <c r="H163" s="315">
        <v>4.9406564584124654E-324</v>
      </c>
      <c r="I163" s="313">
        <v>383.60795999999999</v>
      </c>
      <c r="J163" s="313">
        <v>-95.680333828483995</v>
      </c>
      <c r="K163" s="314">
        <v>0.80036997552300004</v>
      </c>
    </row>
    <row r="164" spans="1:11" ht="14.4" customHeight="1" thickBot="1" x14ac:dyDescent="0.35">
      <c r="A164" s="326" t="s">
        <v>345</v>
      </c>
      <c r="B164" s="313">
        <v>120.999967030015</v>
      </c>
      <c r="C164" s="313">
        <v>110.916660766585</v>
      </c>
      <c r="D164" s="313">
        <v>-10.08330626343</v>
      </c>
      <c r="E164" s="314">
        <v>0.91666686767799999</v>
      </c>
      <c r="F164" s="313">
        <v>470.99734082720897</v>
      </c>
      <c r="G164" s="313">
        <v>470.99734082720897</v>
      </c>
      <c r="H164" s="315">
        <v>4.9406564584124654E-324</v>
      </c>
      <c r="I164" s="313">
        <v>351.42192999999997</v>
      </c>
      <c r="J164" s="313">
        <v>-119.575410827209</v>
      </c>
      <c r="K164" s="314">
        <v>0.74612295980800003</v>
      </c>
    </row>
    <row r="165" spans="1:11" ht="14.4" customHeight="1" thickBot="1" x14ac:dyDescent="0.35">
      <c r="A165" s="327" t="s">
        <v>346</v>
      </c>
      <c r="B165" s="316">
        <v>120.999967030015</v>
      </c>
      <c r="C165" s="316">
        <v>110.916660766585</v>
      </c>
      <c r="D165" s="316">
        <v>-10.08330626343</v>
      </c>
      <c r="E165" s="317">
        <v>0.91666686767799999</v>
      </c>
      <c r="F165" s="316">
        <v>470.99734082720897</v>
      </c>
      <c r="G165" s="316">
        <v>470.99734082720897</v>
      </c>
      <c r="H165" s="318">
        <v>4.9406564584124654E-324</v>
      </c>
      <c r="I165" s="316">
        <v>351.42192999999997</v>
      </c>
      <c r="J165" s="316">
        <v>-119.575410827209</v>
      </c>
      <c r="K165" s="317">
        <v>0.74612295980800003</v>
      </c>
    </row>
    <row r="166" spans="1:11" ht="14.4" customHeight="1" thickBot="1" x14ac:dyDescent="0.35">
      <c r="A166" s="328" t="s">
        <v>347</v>
      </c>
      <c r="B166" s="313">
        <v>120.999967030015</v>
      </c>
      <c r="C166" s="313">
        <v>-259.288978027045</v>
      </c>
      <c r="D166" s="313">
        <v>-380.28894505706103</v>
      </c>
      <c r="E166" s="314">
        <v>-2.1428846998169999</v>
      </c>
      <c r="F166" s="313">
        <v>470.99734082720897</v>
      </c>
      <c r="G166" s="313">
        <v>470.99734082720897</v>
      </c>
      <c r="H166" s="315">
        <v>4.9406564584124654E-324</v>
      </c>
      <c r="I166" s="313">
        <v>5.9287877500949585E-323</v>
      </c>
      <c r="J166" s="313">
        <v>-470.99734082720897</v>
      </c>
      <c r="K166" s="314">
        <v>0</v>
      </c>
    </row>
    <row r="167" spans="1:11" ht="14.4" customHeight="1" thickBot="1" x14ac:dyDescent="0.35">
      <c r="A167" s="328" t="s">
        <v>348</v>
      </c>
      <c r="B167" s="313">
        <v>4.9406564584124654E-324</v>
      </c>
      <c r="C167" s="313">
        <v>145.198148070701</v>
      </c>
      <c r="D167" s="313">
        <v>145.198148070701</v>
      </c>
      <c r="E167" s="320" t="s">
        <v>195</v>
      </c>
      <c r="F167" s="313">
        <v>0</v>
      </c>
      <c r="G167" s="313">
        <v>0</v>
      </c>
      <c r="H167" s="315">
        <v>4.9406564584124654E-324</v>
      </c>
      <c r="I167" s="313">
        <v>242.32714999999999</v>
      </c>
      <c r="J167" s="313">
        <v>242.32714999999999</v>
      </c>
      <c r="K167" s="320" t="s">
        <v>189</v>
      </c>
    </row>
    <row r="168" spans="1:11" ht="14.4" customHeight="1" thickBot="1" x14ac:dyDescent="0.35">
      <c r="A168" s="328" t="s">
        <v>349</v>
      </c>
      <c r="B168" s="313">
        <v>4.9406564584124654E-324</v>
      </c>
      <c r="C168" s="313">
        <v>4.2519996106390003</v>
      </c>
      <c r="D168" s="313">
        <v>4.2519996106390003</v>
      </c>
      <c r="E168" s="320" t="s">
        <v>195</v>
      </c>
      <c r="F168" s="313">
        <v>0</v>
      </c>
      <c r="G168" s="313">
        <v>0</v>
      </c>
      <c r="H168" s="315">
        <v>4.9406564584124654E-324</v>
      </c>
      <c r="I168" s="313">
        <v>5.9287877500949585E-323</v>
      </c>
      <c r="J168" s="313">
        <v>5.9287877500949585E-323</v>
      </c>
      <c r="K168" s="320" t="s">
        <v>189</v>
      </c>
    </row>
    <row r="169" spans="1:11" ht="14.4" customHeight="1" thickBot="1" x14ac:dyDescent="0.35">
      <c r="A169" s="328" t="s">
        <v>350</v>
      </c>
      <c r="B169" s="313">
        <v>4.9406564584124654E-324</v>
      </c>
      <c r="C169" s="313">
        <v>96.851991131150996</v>
      </c>
      <c r="D169" s="313">
        <v>96.851991131150996</v>
      </c>
      <c r="E169" s="320" t="s">
        <v>195</v>
      </c>
      <c r="F169" s="313">
        <v>0</v>
      </c>
      <c r="G169" s="313">
        <v>0</v>
      </c>
      <c r="H169" s="315">
        <v>4.9406564584124654E-324</v>
      </c>
      <c r="I169" s="313">
        <v>18.98855</v>
      </c>
      <c r="J169" s="313">
        <v>18.98855</v>
      </c>
      <c r="K169" s="320" t="s">
        <v>189</v>
      </c>
    </row>
    <row r="170" spans="1:11" ht="14.4" customHeight="1" thickBot="1" x14ac:dyDescent="0.35">
      <c r="A170" s="328" t="s">
        <v>351</v>
      </c>
      <c r="B170" s="313">
        <v>4.9406564584124654E-324</v>
      </c>
      <c r="C170" s="313">
        <v>19.210559300711001</v>
      </c>
      <c r="D170" s="313">
        <v>19.210559300711001</v>
      </c>
      <c r="E170" s="320" t="s">
        <v>195</v>
      </c>
      <c r="F170" s="313">
        <v>0</v>
      </c>
      <c r="G170" s="313">
        <v>0</v>
      </c>
      <c r="H170" s="315">
        <v>4.9406564584124654E-324</v>
      </c>
      <c r="I170" s="313">
        <v>44.477229999999999</v>
      </c>
      <c r="J170" s="313">
        <v>44.477229999999999</v>
      </c>
      <c r="K170" s="320" t="s">
        <v>189</v>
      </c>
    </row>
    <row r="171" spans="1:11" ht="14.4" customHeight="1" thickBot="1" x14ac:dyDescent="0.35">
      <c r="A171" s="328" t="s">
        <v>352</v>
      </c>
      <c r="B171" s="313">
        <v>4.9406564584124654E-324</v>
      </c>
      <c r="C171" s="313">
        <v>103.960940747457</v>
      </c>
      <c r="D171" s="313">
        <v>103.960940747457</v>
      </c>
      <c r="E171" s="320" t="s">
        <v>195</v>
      </c>
      <c r="F171" s="313">
        <v>0</v>
      </c>
      <c r="G171" s="313">
        <v>0</v>
      </c>
      <c r="H171" s="315">
        <v>4.9406564584124654E-324</v>
      </c>
      <c r="I171" s="313">
        <v>45.628999999999998</v>
      </c>
      <c r="J171" s="313">
        <v>45.628999999999998</v>
      </c>
      <c r="K171" s="320" t="s">
        <v>189</v>
      </c>
    </row>
    <row r="172" spans="1:11" ht="14.4" customHeight="1" thickBot="1" x14ac:dyDescent="0.35">
      <c r="A172" s="328" t="s">
        <v>353</v>
      </c>
      <c r="B172" s="313">
        <v>4.9406564584124654E-324</v>
      </c>
      <c r="C172" s="313">
        <v>0.73199993296900001</v>
      </c>
      <c r="D172" s="313">
        <v>0.73199993296900001</v>
      </c>
      <c r="E172" s="320" t="s">
        <v>195</v>
      </c>
      <c r="F172" s="313">
        <v>0</v>
      </c>
      <c r="G172" s="313">
        <v>0</v>
      </c>
      <c r="H172" s="315">
        <v>4.9406564584124654E-324</v>
      </c>
      <c r="I172" s="313">
        <v>5.9287877500949585E-323</v>
      </c>
      <c r="J172" s="313">
        <v>5.9287877500949585E-323</v>
      </c>
      <c r="K172" s="320" t="s">
        <v>189</v>
      </c>
    </row>
    <row r="173" spans="1:11" ht="14.4" customHeight="1" thickBot="1" x14ac:dyDescent="0.35">
      <c r="A173" s="330" t="s">
        <v>354</v>
      </c>
      <c r="B173" s="316">
        <v>18.103181051781998</v>
      </c>
      <c r="C173" s="316">
        <v>8.7003896184160006</v>
      </c>
      <c r="D173" s="316">
        <v>-9.4027914333649996</v>
      </c>
      <c r="E173" s="317">
        <v>0.48060004446299998</v>
      </c>
      <c r="F173" s="316">
        <v>8.2909530012739996</v>
      </c>
      <c r="G173" s="316">
        <v>8.2909530012739996</v>
      </c>
      <c r="H173" s="318">
        <v>4.9406564584124654E-324</v>
      </c>
      <c r="I173" s="316">
        <v>32.186030000000002</v>
      </c>
      <c r="J173" s="316">
        <v>23.895076998724999</v>
      </c>
      <c r="K173" s="317">
        <v>3.8820663915289999</v>
      </c>
    </row>
    <row r="174" spans="1:11" ht="14.4" customHeight="1" thickBot="1" x14ac:dyDescent="0.35">
      <c r="A174" s="327" t="s">
        <v>355</v>
      </c>
      <c r="B174" s="316">
        <v>4.9406564584124654E-324</v>
      </c>
      <c r="C174" s="316">
        <v>3.3999996300000001E-4</v>
      </c>
      <c r="D174" s="316">
        <v>3.3999996300000001E-4</v>
      </c>
      <c r="E174" s="319" t="s">
        <v>195</v>
      </c>
      <c r="F174" s="316">
        <v>0</v>
      </c>
      <c r="G174" s="316">
        <v>0</v>
      </c>
      <c r="H174" s="318">
        <v>4.9406564584124654E-324</v>
      </c>
      <c r="I174" s="316">
        <v>6.4670699999999997</v>
      </c>
      <c r="J174" s="316">
        <v>6.4670699999999997</v>
      </c>
      <c r="K174" s="319" t="s">
        <v>189</v>
      </c>
    </row>
    <row r="175" spans="1:11" ht="14.4" customHeight="1" thickBot="1" x14ac:dyDescent="0.35">
      <c r="A175" s="328" t="s">
        <v>356</v>
      </c>
      <c r="B175" s="313">
        <v>4.9406564584124654E-324</v>
      </c>
      <c r="C175" s="313">
        <v>3.3999996300000001E-4</v>
      </c>
      <c r="D175" s="313">
        <v>3.3999996300000001E-4</v>
      </c>
      <c r="E175" s="320" t="s">
        <v>195</v>
      </c>
      <c r="F175" s="313">
        <v>0</v>
      </c>
      <c r="G175" s="313">
        <v>0</v>
      </c>
      <c r="H175" s="315">
        <v>4.9406564584124654E-324</v>
      </c>
      <c r="I175" s="313">
        <v>6.9999999999999994E-5</v>
      </c>
      <c r="J175" s="313">
        <v>6.9999999999999994E-5</v>
      </c>
      <c r="K175" s="320" t="s">
        <v>189</v>
      </c>
    </row>
    <row r="176" spans="1:11" ht="14.4" customHeight="1" thickBot="1" x14ac:dyDescent="0.35">
      <c r="A176" s="328" t="s">
        <v>357</v>
      </c>
      <c r="B176" s="313">
        <v>4.9406564584124654E-324</v>
      </c>
      <c r="C176" s="313">
        <v>4.9406564584124654E-324</v>
      </c>
      <c r="D176" s="313">
        <v>0</v>
      </c>
      <c r="E176" s="314">
        <v>1</v>
      </c>
      <c r="F176" s="313">
        <v>4.9406564584124654E-324</v>
      </c>
      <c r="G176" s="313">
        <v>0</v>
      </c>
      <c r="H176" s="315">
        <v>4.9406564584124654E-324</v>
      </c>
      <c r="I176" s="313">
        <v>6.4669999999999996</v>
      </c>
      <c r="J176" s="313">
        <v>6.4669999999999996</v>
      </c>
      <c r="K176" s="320" t="s">
        <v>195</v>
      </c>
    </row>
    <row r="177" spans="1:11" ht="14.4" customHeight="1" thickBot="1" x14ac:dyDescent="0.35">
      <c r="A177" s="327" t="s">
        <v>358</v>
      </c>
      <c r="B177" s="316">
        <v>18.103181051781998</v>
      </c>
      <c r="C177" s="316">
        <v>8.7000496184530007</v>
      </c>
      <c r="D177" s="316">
        <v>-9.4031314333289995</v>
      </c>
      <c r="E177" s="317">
        <v>0.480581263235</v>
      </c>
      <c r="F177" s="316">
        <v>8.2909530012739996</v>
      </c>
      <c r="G177" s="316">
        <v>8.2909530012739996</v>
      </c>
      <c r="H177" s="318">
        <v>4.9406564584124654E-324</v>
      </c>
      <c r="I177" s="316">
        <v>25.718959999999999</v>
      </c>
      <c r="J177" s="316">
        <v>17.428006998724999</v>
      </c>
      <c r="K177" s="317">
        <v>3.1020511147560001</v>
      </c>
    </row>
    <row r="178" spans="1:11" ht="14.4" customHeight="1" thickBot="1" x14ac:dyDescent="0.35">
      <c r="A178" s="328" t="s">
        <v>359</v>
      </c>
      <c r="B178" s="313">
        <v>18.103181051781998</v>
      </c>
      <c r="C178" s="313">
        <v>8.7000496184530007</v>
      </c>
      <c r="D178" s="313">
        <v>-9.4031314333289995</v>
      </c>
      <c r="E178" s="314">
        <v>0.480581263235</v>
      </c>
      <c r="F178" s="313">
        <v>8.2909530012739996</v>
      </c>
      <c r="G178" s="313">
        <v>8.2909530012739996</v>
      </c>
      <c r="H178" s="315">
        <v>4.9406564584124654E-324</v>
      </c>
      <c r="I178" s="313">
        <v>25.718959999999999</v>
      </c>
      <c r="J178" s="313">
        <v>17.428006998724999</v>
      </c>
      <c r="K178" s="314">
        <v>3.1020511147560001</v>
      </c>
    </row>
    <row r="179" spans="1:11" ht="14.4" customHeight="1" thickBot="1" x14ac:dyDescent="0.35">
      <c r="A179" s="325" t="s">
        <v>360</v>
      </c>
      <c r="B179" s="313">
        <v>4.9406564584124654E-324</v>
      </c>
      <c r="C179" s="313">
        <v>5.3999995050000001E-3</v>
      </c>
      <c r="D179" s="313">
        <v>5.3999995050000001E-3</v>
      </c>
      <c r="E179" s="320" t="s">
        <v>195</v>
      </c>
      <c r="F179" s="313">
        <v>0</v>
      </c>
      <c r="G179" s="313">
        <v>0</v>
      </c>
      <c r="H179" s="315">
        <v>4.9406564584124654E-324</v>
      </c>
      <c r="I179" s="313">
        <v>5.9287877500949585E-323</v>
      </c>
      <c r="J179" s="313">
        <v>5.9287877500949585E-323</v>
      </c>
      <c r="K179" s="320" t="s">
        <v>189</v>
      </c>
    </row>
    <row r="180" spans="1:11" ht="14.4" customHeight="1" thickBot="1" x14ac:dyDescent="0.35">
      <c r="A180" s="330" t="s">
        <v>361</v>
      </c>
      <c r="B180" s="316">
        <v>4.9406564584124654E-324</v>
      </c>
      <c r="C180" s="316">
        <v>5.3999995050000001E-3</v>
      </c>
      <c r="D180" s="316">
        <v>5.3999995050000001E-3</v>
      </c>
      <c r="E180" s="319" t="s">
        <v>195</v>
      </c>
      <c r="F180" s="316">
        <v>0</v>
      </c>
      <c r="G180" s="316">
        <v>0</v>
      </c>
      <c r="H180" s="318">
        <v>4.9406564584124654E-324</v>
      </c>
      <c r="I180" s="316">
        <v>5.9287877500949585E-323</v>
      </c>
      <c r="J180" s="316">
        <v>5.9287877500949585E-323</v>
      </c>
      <c r="K180" s="319" t="s">
        <v>189</v>
      </c>
    </row>
    <row r="181" spans="1:11" ht="14.4" customHeight="1" thickBot="1" x14ac:dyDescent="0.35">
      <c r="A181" s="327" t="s">
        <v>362</v>
      </c>
      <c r="B181" s="316">
        <v>4.9406564584124654E-324</v>
      </c>
      <c r="C181" s="316">
        <v>5.3999995050000001E-3</v>
      </c>
      <c r="D181" s="316">
        <v>5.3999995050000001E-3</v>
      </c>
      <c r="E181" s="319" t="s">
        <v>195</v>
      </c>
      <c r="F181" s="316">
        <v>0</v>
      </c>
      <c r="G181" s="316">
        <v>0</v>
      </c>
      <c r="H181" s="318">
        <v>4.9406564584124654E-324</v>
      </c>
      <c r="I181" s="316">
        <v>5.9287877500949585E-323</v>
      </c>
      <c r="J181" s="316">
        <v>5.9287877500949585E-323</v>
      </c>
      <c r="K181" s="319" t="s">
        <v>189</v>
      </c>
    </row>
    <row r="182" spans="1:11" ht="14.4" customHeight="1" thickBot="1" x14ac:dyDescent="0.35">
      <c r="A182" s="328" t="s">
        <v>363</v>
      </c>
      <c r="B182" s="313">
        <v>4.9406564584124654E-324</v>
      </c>
      <c r="C182" s="313">
        <v>5.3999995050000001E-3</v>
      </c>
      <c r="D182" s="313">
        <v>5.3999995050000001E-3</v>
      </c>
      <c r="E182" s="320" t="s">
        <v>195</v>
      </c>
      <c r="F182" s="313">
        <v>0</v>
      </c>
      <c r="G182" s="313">
        <v>0</v>
      </c>
      <c r="H182" s="315">
        <v>4.9406564584124654E-324</v>
      </c>
      <c r="I182" s="313">
        <v>5.9287877500949585E-323</v>
      </c>
      <c r="J182" s="313">
        <v>5.9287877500949585E-323</v>
      </c>
      <c r="K182" s="320" t="s">
        <v>189</v>
      </c>
    </row>
    <row r="183" spans="1:11" ht="14.4" customHeight="1" thickBot="1" x14ac:dyDescent="0.35">
      <c r="A183" s="325" t="s">
        <v>364</v>
      </c>
      <c r="B183" s="313">
        <v>4.9406564584124654E-324</v>
      </c>
      <c r="C183" s="313">
        <v>4.9406564584124654E-324</v>
      </c>
      <c r="D183" s="313">
        <v>0</v>
      </c>
      <c r="E183" s="314">
        <v>1</v>
      </c>
      <c r="F183" s="313">
        <v>4.9406564584124654E-324</v>
      </c>
      <c r="G183" s="313">
        <v>0</v>
      </c>
      <c r="H183" s="315">
        <v>203.6962</v>
      </c>
      <c r="I183" s="313">
        <v>203.6962</v>
      </c>
      <c r="J183" s="313">
        <v>203.6962</v>
      </c>
      <c r="K183" s="320" t="s">
        <v>195</v>
      </c>
    </row>
    <row r="184" spans="1:11" ht="14.4" customHeight="1" thickBot="1" x14ac:dyDescent="0.35">
      <c r="A184" s="330" t="s">
        <v>365</v>
      </c>
      <c r="B184" s="316">
        <v>4.9406564584124654E-324</v>
      </c>
      <c r="C184" s="316">
        <v>4.9406564584124654E-324</v>
      </c>
      <c r="D184" s="316">
        <v>0</v>
      </c>
      <c r="E184" s="317">
        <v>1</v>
      </c>
      <c r="F184" s="316">
        <v>4.9406564584124654E-324</v>
      </c>
      <c r="G184" s="316">
        <v>0</v>
      </c>
      <c r="H184" s="318">
        <v>203.6962</v>
      </c>
      <c r="I184" s="316">
        <v>203.6962</v>
      </c>
      <c r="J184" s="316">
        <v>203.6962</v>
      </c>
      <c r="K184" s="319" t="s">
        <v>195</v>
      </c>
    </row>
    <row r="185" spans="1:11" ht="14.4" customHeight="1" thickBot="1" x14ac:dyDescent="0.35">
      <c r="A185" s="327" t="s">
        <v>366</v>
      </c>
      <c r="B185" s="316">
        <v>4.9406564584124654E-324</v>
      </c>
      <c r="C185" s="316">
        <v>4.9406564584124654E-324</v>
      </c>
      <c r="D185" s="316">
        <v>0</v>
      </c>
      <c r="E185" s="317">
        <v>1</v>
      </c>
      <c r="F185" s="316">
        <v>4.9406564584124654E-324</v>
      </c>
      <c r="G185" s="316">
        <v>0</v>
      </c>
      <c r="H185" s="318">
        <v>203.6962</v>
      </c>
      <c r="I185" s="316">
        <v>203.6962</v>
      </c>
      <c r="J185" s="316">
        <v>203.6962</v>
      </c>
      <c r="K185" s="319" t="s">
        <v>195</v>
      </c>
    </row>
    <row r="186" spans="1:11" ht="14.4" customHeight="1" thickBot="1" x14ac:dyDescent="0.35">
      <c r="A186" s="328" t="s">
        <v>367</v>
      </c>
      <c r="B186" s="313">
        <v>4.9406564584124654E-324</v>
      </c>
      <c r="C186" s="313">
        <v>4.9406564584124654E-324</v>
      </c>
      <c r="D186" s="313">
        <v>0</v>
      </c>
      <c r="E186" s="314">
        <v>1</v>
      </c>
      <c r="F186" s="313">
        <v>4.9406564584124654E-324</v>
      </c>
      <c r="G186" s="313">
        <v>0</v>
      </c>
      <c r="H186" s="315">
        <v>203.6962</v>
      </c>
      <c r="I186" s="313">
        <v>203.6962</v>
      </c>
      <c r="J186" s="313">
        <v>203.6962</v>
      </c>
      <c r="K186" s="320" t="s">
        <v>195</v>
      </c>
    </row>
    <row r="187" spans="1:11" ht="14.4" customHeight="1" thickBot="1" x14ac:dyDescent="0.35">
      <c r="A187" s="324" t="s">
        <v>368</v>
      </c>
      <c r="B187" s="313">
        <v>2154.9985874307099</v>
      </c>
      <c r="C187" s="313">
        <v>2152.9752442655699</v>
      </c>
      <c r="D187" s="313">
        <v>-2.0233431651489999</v>
      </c>
      <c r="E187" s="314">
        <v>0.99906109304299995</v>
      </c>
      <c r="F187" s="313">
        <v>2258.5841702573198</v>
      </c>
      <c r="G187" s="313">
        <v>2258.5841702573198</v>
      </c>
      <c r="H187" s="315">
        <v>280.97201000000001</v>
      </c>
      <c r="I187" s="313">
        <v>2090.0157899999999</v>
      </c>
      <c r="J187" s="313">
        <v>-168.56838025732</v>
      </c>
      <c r="K187" s="314">
        <v>0.92536546457799995</v>
      </c>
    </row>
    <row r="188" spans="1:11" ht="14.4" customHeight="1" thickBot="1" x14ac:dyDescent="0.35">
      <c r="A188" s="329" t="s">
        <v>369</v>
      </c>
      <c r="B188" s="316">
        <v>2154.9985874307099</v>
      </c>
      <c r="C188" s="316">
        <v>2152.9752442655699</v>
      </c>
      <c r="D188" s="316">
        <v>-2.0233431651489999</v>
      </c>
      <c r="E188" s="317">
        <v>0.99906109304299995</v>
      </c>
      <c r="F188" s="316">
        <v>2258.5841702573198</v>
      </c>
      <c r="G188" s="316">
        <v>2258.5841702573198</v>
      </c>
      <c r="H188" s="318">
        <v>280.97201000000001</v>
      </c>
      <c r="I188" s="316">
        <v>2090.0157899999999</v>
      </c>
      <c r="J188" s="316">
        <v>-168.56838025732</v>
      </c>
      <c r="K188" s="317">
        <v>0.92536546457799995</v>
      </c>
    </row>
    <row r="189" spans="1:11" ht="14.4" customHeight="1" thickBot="1" x14ac:dyDescent="0.35">
      <c r="A189" s="330" t="s">
        <v>70</v>
      </c>
      <c r="B189" s="316">
        <v>2154.9985874307099</v>
      </c>
      <c r="C189" s="316">
        <v>2152.9752442655699</v>
      </c>
      <c r="D189" s="316">
        <v>-2.0233431651489999</v>
      </c>
      <c r="E189" s="317">
        <v>0.99906109304299995</v>
      </c>
      <c r="F189" s="316">
        <v>2258.5841702573198</v>
      </c>
      <c r="G189" s="316">
        <v>2258.5841702573198</v>
      </c>
      <c r="H189" s="318">
        <v>280.97201000000001</v>
      </c>
      <c r="I189" s="316">
        <v>2090.0157899999999</v>
      </c>
      <c r="J189" s="316">
        <v>-168.56838025732</v>
      </c>
      <c r="K189" s="317">
        <v>0.92536546457799995</v>
      </c>
    </row>
    <row r="190" spans="1:11" ht="14.4" customHeight="1" thickBot="1" x14ac:dyDescent="0.35">
      <c r="A190" s="327" t="s">
        <v>370</v>
      </c>
      <c r="B190" s="316">
        <v>24.999942684838999</v>
      </c>
      <c r="C190" s="316">
        <v>10.691999282567</v>
      </c>
      <c r="D190" s="316">
        <v>-14.307943402272</v>
      </c>
      <c r="E190" s="317">
        <v>0.42768095180600002</v>
      </c>
      <c r="F190" s="316">
        <v>11.999999999999</v>
      </c>
      <c r="G190" s="316">
        <v>11.999999999999</v>
      </c>
      <c r="H190" s="318">
        <v>0.89100000000000001</v>
      </c>
      <c r="I190" s="316">
        <v>10.692</v>
      </c>
      <c r="J190" s="316">
        <v>-1.307999999999</v>
      </c>
      <c r="K190" s="317">
        <v>0.89100000000000001</v>
      </c>
    </row>
    <row r="191" spans="1:11" ht="14.4" customHeight="1" thickBot="1" x14ac:dyDescent="0.35">
      <c r="A191" s="328" t="s">
        <v>371</v>
      </c>
      <c r="B191" s="313">
        <v>24.999942684838999</v>
      </c>
      <c r="C191" s="313">
        <v>10.691999282567</v>
      </c>
      <c r="D191" s="313">
        <v>-14.307943402272</v>
      </c>
      <c r="E191" s="314">
        <v>0.42768095180600002</v>
      </c>
      <c r="F191" s="313">
        <v>11.999999999999</v>
      </c>
      <c r="G191" s="313">
        <v>11.999999999999</v>
      </c>
      <c r="H191" s="315">
        <v>0.89100000000000001</v>
      </c>
      <c r="I191" s="313">
        <v>10.692</v>
      </c>
      <c r="J191" s="313">
        <v>-1.307999999999</v>
      </c>
      <c r="K191" s="314">
        <v>0.89100000000000001</v>
      </c>
    </row>
    <row r="192" spans="1:11" ht="14.4" customHeight="1" thickBot="1" x14ac:dyDescent="0.35">
      <c r="A192" s="327" t="s">
        <v>372</v>
      </c>
      <c r="B192" s="316">
        <v>76.999986669191998</v>
      </c>
      <c r="C192" s="316">
        <v>68.448995284591007</v>
      </c>
      <c r="D192" s="316">
        <v>-8.5509913845999996</v>
      </c>
      <c r="E192" s="317">
        <v>0.88894814461000005</v>
      </c>
      <c r="F192" s="316">
        <v>73.989331626392001</v>
      </c>
      <c r="G192" s="316">
        <v>73.989331626392001</v>
      </c>
      <c r="H192" s="318">
        <v>2.1909999999999998</v>
      </c>
      <c r="I192" s="316">
        <v>51.639000000000003</v>
      </c>
      <c r="J192" s="316">
        <v>-22.350331626391998</v>
      </c>
      <c r="K192" s="317">
        <v>0.69792494221599999</v>
      </c>
    </row>
    <row r="193" spans="1:11" ht="14.4" customHeight="1" thickBot="1" x14ac:dyDescent="0.35">
      <c r="A193" s="328" t="s">
        <v>373</v>
      </c>
      <c r="B193" s="313">
        <v>76.999986669191998</v>
      </c>
      <c r="C193" s="313">
        <v>68.448995284591007</v>
      </c>
      <c r="D193" s="313">
        <v>-8.5509913845999996</v>
      </c>
      <c r="E193" s="314">
        <v>0.88894814461000005</v>
      </c>
      <c r="F193" s="313">
        <v>73.989331626392001</v>
      </c>
      <c r="G193" s="313">
        <v>73.989331626392001</v>
      </c>
      <c r="H193" s="315">
        <v>2.1909999999999998</v>
      </c>
      <c r="I193" s="313">
        <v>51.639000000000003</v>
      </c>
      <c r="J193" s="313">
        <v>-22.350331626391998</v>
      </c>
      <c r="K193" s="314">
        <v>0.69792494221599999</v>
      </c>
    </row>
    <row r="194" spans="1:11" ht="14.4" customHeight="1" thickBot="1" x14ac:dyDescent="0.35">
      <c r="A194" s="327" t="s">
        <v>374</v>
      </c>
      <c r="B194" s="316">
        <v>73.999988747014996</v>
      </c>
      <c r="C194" s="316">
        <v>70.347395246513003</v>
      </c>
      <c r="D194" s="316">
        <v>-3.6525935005010002</v>
      </c>
      <c r="E194" s="317">
        <v>0.95064062086500001</v>
      </c>
      <c r="F194" s="316">
        <v>72.594838630954996</v>
      </c>
      <c r="G194" s="316">
        <v>72.594838630954996</v>
      </c>
      <c r="H194" s="318">
        <v>3.5499000000000001</v>
      </c>
      <c r="I194" s="316">
        <v>73.115799999999993</v>
      </c>
      <c r="J194" s="316">
        <v>0.52096136904400003</v>
      </c>
      <c r="K194" s="317">
        <v>1.0071762866180001</v>
      </c>
    </row>
    <row r="195" spans="1:11" ht="14.4" customHeight="1" thickBot="1" x14ac:dyDescent="0.35">
      <c r="A195" s="328" t="s">
        <v>375</v>
      </c>
      <c r="B195" s="313">
        <v>73.999988747014996</v>
      </c>
      <c r="C195" s="313">
        <v>70.347395246513003</v>
      </c>
      <c r="D195" s="313">
        <v>-3.6525935005010002</v>
      </c>
      <c r="E195" s="314">
        <v>0.95064062086500001</v>
      </c>
      <c r="F195" s="313">
        <v>72.594838630954996</v>
      </c>
      <c r="G195" s="313">
        <v>72.594838630954996</v>
      </c>
      <c r="H195" s="315">
        <v>3.5499000000000001</v>
      </c>
      <c r="I195" s="313">
        <v>73.115799999999993</v>
      </c>
      <c r="J195" s="313">
        <v>0.52096136904400003</v>
      </c>
      <c r="K195" s="314">
        <v>1.0071762866180001</v>
      </c>
    </row>
    <row r="196" spans="1:11" ht="14.4" customHeight="1" thickBot="1" x14ac:dyDescent="0.35">
      <c r="A196" s="327" t="s">
        <v>376</v>
      </c>
      <c r="B196" s="316">
        <v>679.99956902685096</v>
      </c>
      <c r="C196" s="316">
        <v>605.71993005117599</v>
      </c>
      <c r="D196" s="316">
        <v>-74.279638975674004</v>
      </c>
      <c r="E196" s="317">
        <v>0.89076516756900004</v>
      </c>
      <c r="F196" s="316">
        <v>605.99999999999204</v>
      </c>
      <c r="G196" s="316">
        <v>605.99999999999204</v>
      </c>
      <c r="H196" s="318">
        <v>47.942129999999999</v>
      </c>
      <c r="I196" s="316">
        <v>537.47571000000005</v>
      </c>
      <c r="J196" s="316">
        <v>-68.524289999992007</v>
      </c>
      <c r="K196" s="317">
        <v>0.88692361386100005</v>
      </c>
    </row>
    <row r="197" spans="1:11" ht="14.4" customHeight="1" thickBot="1" x14ac:dyDescent="0.35">
      <c r="A197" s="328" t="s">
        <v>377</v>
      </c>
      <c r="B197" s="313">
        <v>679.99956902685096</v>
      </c>
      <c r="C197" s="313">
        <v>605.71993005117599</v>
      </c>
      <c r="D197" s="313">
        <v>-74.279638975674004</v>
      </c>
      <c r="E197" s="314">
        <v>0.89076516756900004</v>
      </c>
      <c r="F197" s="313">
        <v>605.99999999999204</v>
      </c>
      <c r="G197" s="313">
        <v>605.99999999999204</v>
      </c>
      <c r="H197" s="315">
        <v>47.942129999999999</v>
      </c>
      <c r="I197" s="313">
        <v>537.47571000000005</v>
      </c>
      <c r="J197" s="313">
        <v>-68.524289999992007</v>
      </c>
      <c r="K197" s="314">
        <v>0.88692361386100005</v>
      </c>
    </row>
    <row r="198" spans="1:11" ht="14.4" customHeight="1" thickBot="1" x14ac:dyDescent="0.35">
      <c r="A198" s="327" t="s">
        <v>378</v>
      </c>
      <c r="B198" s="316">
        <v>4.9406564584124654E-324</v>
      </c>
      <c r="C198" s="316">
        <v>5.9999995168000003E-2</v>
      </c>
      <c r="D198" s="316">
        <v>5.9999995168000003E-2</v>
      </c>
      <c r="E198" s="319" t="s">
        <v>195</v>
      </c>
      <c r="F198" s="316">
        <v>0</v>
      </c>
      <c r="G198" s="316">
        <v>0</v>
      </c>
      <c r="H198" s="318">
        <v>4.9406564584124654E-324</v>
      </c>
      <c r="I198" s="316">
        <v>5.9287877500949585E-323</v>
      </c>
      <c r="J198" s="316">
        <v>5.9287877500949585E-323</v>
      </c>
      <c r="K198" s="319" t="s">
        <v>189</v>
      </c>
    </row>
    <row r="199" spans="1:11" ht="14.4" customHeight="1" thickBot="1" x14ac:dyDescent="0.35">
      <c r="A199" s="328" t="s">
        <v>379</v>
      </c>
      <c r="B199" s="313">
        <v>4.9406564584124654E-324</v>
      </c>
      <c r="C199" s="313">
        <v>5.9999995168000003E-2</v>
      </c>
      <c r="D199" s="313">
        <v>5.9999995168000003E-2</v>
      </c>
      <c r="E199" s="320" t="s">
        <v>195</v>
      </c>
      <c r="F199" s="313">
        <v>0</v>
      </c>
      <c r="G199" s="313">
        <v>0</v>
      </c>
      <c r="H199" s="315">
        <v>4.9406564584124654E-324</v>
      </c>
      <c r="I199" s="313">
        <v>5.9287877500949585E-323</v>
      </c>
      <c r="J199" s="313">
        <v>5.9287877500949585E-323</v>
      </c>
      <c r="K199" s="320" t="s">
        <v>189</v>
      </c>
    </row>
    <row r="200" spans="1:11" ht="14.4" customHeight="1" thickBot="1" x14ac:dyDescent="0.35">
      <c r="A200" s="327" t="s">
        <v>380</v>
      </c>
      <c r="B200" s="316">
        <v>1298.9991003028199</v>
      </c>
      <c r="C200" s="316">
        <v>1397.7069244055499</v>
      </c>
      <c r="D200" s="316">
        <v>98.707824102730001</v>
      </c>
      <c r="E200" s="317">
        <v>1.0759876000519999</v>
      </c>
      <c r="F200" s="316">
        <v>1493.99999999998</v>
      </c>
      <c r="G200" s="316">
        <v>1493.99999999998</v>
      </c>
      <c r="H200" s="318">
        <v>226.39797999999999</v>
      </c>
      <c r="I200" s="316">
        <v>1417.09328</v>
      </c>
      <c r="J200" s="316">
        <v>-76.906719999979998</v>
      </c>
      <c r="K200" s="317">
        <v>0.94852294511299995</v>
      </c>
    </row>
    <row r="201" spans="1:11" ht="14.4" customHeight="1" thickBot="1" x14ac:dyDescent="0.35">
      <c r="A201" s="328" t="s">
        <v>381</v>
      </c>
      <c r="B201" s="313">
        <v>1298.9991003028199</v>
      </c>
      <c r="C201" s="313">
        <v>1397.7069244055499</v>
      </c>
      <c r="D201" s="313">
        <v>98.707824102730001</v>
      </c>
      <c r="E201" s="314">
        <v>1.0759876000519999</v>
      </c>
      <c r="F201" s="313">
        <v>1493.99999999998</v>
      </c>
      <c r="G201" s="313">
        <v>1493.99999999998</v>
      </c>
      <c r="H201" s="315">
        <v>226.39797999999999</v>
      </c>
      <c r="I201" s="313">
        <v>1417.09328</v>
      </c>
      <c r="J201" s="313">
        <v>-76.906719999979998</v>
      </c>
      <c r="K201" s="314">
        <v>0.94852294511299995</v>
      </c>
    </row>
    <row r="202" spans="1:11" ht="14.4" customHeight="1" thickBot="1" x14ac:dyDescent="0.35">
      <c r="A202" s="332" t="s">
        <v>382</v>
      </c>
      <c r="B202" s="316">
        <v>4.9406564584124654E-324</v>
      </c>
      <c r="C202" s="316">
        <v>1.8289998527000001E-2</v>
      </c>
      <c r="D202" s="316">
        <v>1.8289998527000001E-2</v>
      </c>
      <c r="E202" s="319" t="s">
        <v>195</v>
      </c>
      <c r="F202" s="316">
        <v>0</v>
      </c>
      <c r="G202" s="316">
        <v>0</v>
      </c>
      <c r="H202" s="318">
        <v>4.9406564584124654E-324</v>
      </c>
      <c r="I202" s="316">
        <v>0.48180000000000001</v>
      </c>
      <c r="J202" s="316">
        <v>0.48180000000000001</v>
      </c>
      <c r="K202" s="319" t="s">
        <v>189</v>
      </c>
    </row>
    <row r="203" spans="1:11" ht="14.4" customHeight="1" thickBot="1" x14ac:dyDescent="0.35">
      <c r="A203" s="329" t="s">
        <v>383</v>
      </c>
      <c r="B203" s="316">
        <v>4.9406564584124654E-324</v>
      </c>
      <c r="C203" s="316">
        <v>1.8289998527000001E-2</v>
      </c>
      <c r="D203" s="316">
        <v>1.8289998527000001E-2</v>
      </c>
      <c r="E203" s="319" t="s">
        <v>195</v>
      </c>
      <c r="F203" s="316">
        <v>0</v>
      </c>
      <c r="G203" s="316">
        <v>0</v>
      </c>
      <c r="H203" s="318">
        <v>4.9406564584124654E-324</v>
      </c>
      <c r="I203" s="316">
        <v>0.48180000000000001</v>
      </c>
      <c r="J203" s="316">
        <v>0.48180000000000001</v>
      </c>
      <c r="K203" s="319" t="s">
        <v>189</v>
      </c>
    </row>
    <row r="204" spans="1:11" ht="14.4" customHeight="1" thickBot="1" x14ac:dyDescent="0.35">
      <c r="A204" s="330" t="s">
        <v>384</v>
      </c>
      <c r="B204" s="316">
        <v>4.9406564584124654E-324</v>
      </c>
      <c r="C204" s="316">
        <v>1.8289998527000001E-2</v>
      </c>
      <c r="D204" s="316">
        <v>1.8289998527000001E-2</v>
      </c>
      <c r="E204" s="319" t="s">
        <v>195</v>
      </c>
      <c r="F204" s="316">
        <v>0</v>
      </c>
      <c r="G204" s="316">
        <v>0</v>
      </c>
      <c r="H204" s="318">
        <v>4.9406564584124654E-324</v>
      </c>
      <c r="I204" s="316">
        <v>0.48180000000000001</v>
      </c>
      <c r="J204" s="316">
        <v>0.48180000000000001</v>
      </c>
      <c r="K204" s="319" t="s">
        <v>189</v>
      </c>
    </row>
    <row r="205" spans="1:11" ht="14.4" customHeight="1" thickBot="1" x14ac:dyDescent="0.35">
      <c r="A205" s="327" t="s">
        <v>385</v>
      </c>
      <c r="B205" s="316">
        <v>4.9406564584124654E-324</v>
      </c>
      <c r="C205" s="316">
        <v>1.8289998527000001E-2</v>
      </c>
      <c r="D205" s="316">
        <v>1.8289998527000001E-2</v>
      </c>
      <c r="E205" s="319" t="s">
        <v>195</v>
      </c>
      <c r="F205" s="316">
        <v>0</v>
      </c>
      <c r="G205" s="316">
        <v>0</v>
      </c>
      <c r="H205" s="318">
        <v>4.9406564584124654E-324</v>
      </c>
      <c r="I205" s="316">
        <v>0.48180000000000001</v>
      </c>
      <c r="J205" s="316">
        <v>0.48180000000000001</v>
      </c>
      <c r="K205" s="319" t="s">
        <v>189</v>
      </c>
    </row>
    <row r="206" spans="1:11" ht="14.4" customHeight="1" thickBot="1" x14ac:dyDescent="0.35">
      <c r="A206" s="328" t="s">
        <v>386</v>
      </c>
      <c r="B206" s="313">
        <v>4.9406564584124654E-324</v>
      </c>
      <c r="C206" s="313">
        <v>1.8289998527000001E-2</v>
      </c>
      <c r="D206" s="313">
        <v>1.8289998527000001E-2</v>
      </c>
      <c r="E206" s="320" t="s">
        <v>195</v>
      </c>
      <c r="F206" s="313">
        <v>0</v>
      </c>
      <c r="G206" s="313">
        <v>0</v>
      </c>
      <c r="H206" s="315">
        <v>4.9406564584124654E-324</v>
      </c>
      <c r="I206" s="313">
        <v>0.48180000000000001</v>
      </c>
      <c r="J206" s="313">
        <v>0.48180000000000001</v>
      </c>
      <c r="K206" s="320" t="s">
        <v>189</v>
      </c>
    </row>
    <row r="207" spans="1:11" ht="14.4" customHeight="1" thickBot="1" x14ac:dyDescent="0.35">
      <c r="A207" s="333"/>
      <c r="B207" s="313">
        <v>25081.613692074901</v>
      </c>
      <c r="C207" s="313">
        <v>4.9406564584124654E-324</v>
      </c>
      <c r="D207" s="313">
        <v>-25081.613692074901</v>
      </c>
      <c r="E207" s="314">
        <v>0</v>
      </c>
      <c r="F207" s="313">
        <v>18393.955169574801</v>
      </c>
      <c r="G207" s="313">
        <v>18393.955169574801</v>
      </c>
      <c r="H207" s="315">
        <v>-964.22893000002205</v>
      </c>
      <c r="I207" s="313">
        <v>19932.844860000001</v>
      </c>
      <c r="J207" s="313">
        <v>1538.8896904251601</v>
      </c>
      <c r="K207" s="314">
        <v>1.0836627944470001</v>
      </c>
    </row>
    <row r="208" spans="1:11" ht="14.4" customHeight="1" thickBot="1" x14ac:dyDescent="0.35">
      <c r="A208" s="334" t="s">
        <v>89</v>
      </c>
      <c r="B208" s="321">
        <v>25081.613692074901</v>
      </c>
      <c r="C208" s="321">
        <v>20154.809110974598</v>
      </c>
      <c r="D208" s="321">
        <v>-4926.8045811003303</v>
      </c>
      <c r="E208" s="322" t="s">
        <v>195</v>
      </c>
      <c r="F208" s="321">
        <v>18393.955169574801</v>
      </c>
      <c r="G208" s="321">
        <v>18393.955169574801</v>
      </c>
      <c r="H208" s="321">
        <v>-964.22893000002205</v>
      </c>
      <c r="I208" s="321">
        <v>19932.844860000001</v>
      </c>
      <c r="J208" s="321">
        <v>1538.8896904251501</v>
      </c>
      <c r="K208" s="323">
        <v>1.0836627944470001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3" t="s">
        <v>164</v>
      </c>
      <c r="B1" s="264"/>
      <c r="C1" s="264"/>
      <c r="D1" s="264"/>
      <c r="E1" s="264"/>
      <c r="F1" s="264"/>
      <c r="G1" s="237"/>
    </row>
    <row r="2" spans="1:8" ht="14.4" customHeight="1" thickBot="1" x14ac:dyDescent="0.35">
      <c r="A2" s="312" t="s">
        <v>188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171</v>
      </c>
    </row>
    <row r="4" spans="1:8" ht="14.4" customHeight="1" x14ac:dyDescent="0.3">
      <c r="A4" s="335" t="s">
        <v>387</v>
      </c>
      <c r="B4" s="336" t="s">
        <v>388</v>
      </c>
      <c r="C4" s="337" t="s">
        <v>389</v>
      </c>
      <c r="D4" s="337" t="s">
        <v>388</v>
      </c>
      <c r="E4" s="337" t="s">
        <v>388</v>
      </c>
      <c r="F4" s="338" t="s">
        <v>388</v>
      </c>
      <c r="G4" s="337" t="s">
        <v>388</v>
      </c>
      <c r="H4" s="337" t="s">
        <v>90</v>
      </c>
    </row>
    <row r="5" spans="1:8" ht="14.4" customHeight="1" x14ac:dyDescent="0.3">
      <c r="A5" s="335" t="s">
        <v>387</v>
      </c>
      <c r="B5" s="336" t="s">
        <v>390</v>
      </c>
      <c r="C5" s="337" t="s">
        <v>391</v>
      </c>
      <c r="D5" s="337">
        <v>76169.931414856401</v>
      </c>
      <c r="E5" s="337">
        <v>20804.546125398418</v>
      </c>
      <c r="F5" s="338">
        <v>0.27313331834431243</v>
      </c>
      <c r="G5" s="337">
        <v>-55365.385289457983</v>
      </c>
      <c r="H5" s="337" t="s">
        <v>2</v>
      </c>
    </row>
    <row r="6" spans="1:8" ht="14.4" customHeight="1" x14ac:dyDescent="0.3">
      <c r="A6" s="335" t="s">
        <v>387</v>
      </c>
      <c r="B6" s="336" t="s">
        <v>392</v>
      </c>
      <c r="C6" s="337" t="s">
        <v>393</v>
      </c>
      <c r="D6" s="337">
        <v>3367.42407935341</v>
      </c>
      <c r="E6" s="337">
        <v>3488.46</v>
      </c>
      <c r="F6" s="338">
        <v>1.0359431772756791</v>
      </c>
      <c r="G6" s="337">
        <v>121.03592064659006</v>
      </c>
      <c r="H6" s="337" t="s">
        <v>2</v>
      </c>
    </row>
    <row r="7" spans="1:8" ht="14.4" customHeight="1" x14ac:dyDescent="0.3">
      <c r="A7" s="335" t="s">
        <v>387</v>
      </c>
      <c r="B7" s="336" t="s">
        <v>6</v>
      </c>
      <c r="C7" s="337" t="s">
        <v>389</v>
      </c>
      <c r="D7" s="337">
        <v>79537.355494209813</v>
      </c>
      <c r="E7" s="337">
        <v>24293.006125398417</v>
      </c>
      <c r="F7" s="338">
        <v>0.30542888903525223</v>
      </c>
      <c r="G7" s="337">
        <v>-55244.349368811396</v>
      </c>
      <c r="H7" s="337" t="s">
        <v>394</v>
      </c>
    </row>
    <row r="9" spans="1:8" ht="14.4" customHeight="1" x14ac:dyDescent="0.3">
      <c r="A9" s="335" t="s">
        <v>387</v>
      </c>
      <c r="B9" s="336" t="s">
        <v>388</v>
      </c>
      <c r="C9" s="337" t="s">
        <v>389</v>
      </c>
      <c r="D9" s="337" t="s">
        <v>388</v>
      </c>
      <c r="E9" s="337" t="s">
        <v>388</v>
      </c>
      <c r="F9" s="338" t="s">
        <v>388</v>
      </c>
      <c r="G9" s="337" t="s">
        <v>388</v>
      </c>
      <c r="H9" s="337" t="s">
        <v>90</v>
      </c>
    </row>
    <row r="10" spans="1:8" ht="14.4" customHeight="1" x14ac:dyDescent="0.3">
      <c r="A10" s="335" t="s">
        <v>395</v>
      </c>
      <c r="B10" s="336" t="s">
        <v>390</v>
      </c>
      <c r="C10" s="337" t="s">
        <v>391</v>
      </c>
      <c r="D10" s="337">
        <v>76169.931414856401</v>
      </c>
      <c r="E10" s="337">
        <v>20804.546125398418</v>
      </c>
      <c r="F10" s="338">
        <v>0.27313331834431243</v>
      </c>
      <c r="G10" s="337">
        <v>-55365.385289457983</v>
      </c>
      <c r="H10" s="337" t="s">
        <v>2</v>
      </c>
    </row>
    <row r="11" spans="1:8" ht="14.4" customHeight="1" x14ac:dyDescent="0.3">
      <c r="A11" s="335" t="s">
        <v>395</v>
      </c>
      <c r="B11" s="336" t="s">
        <v>392</v>
      </c>
      <c r="C11" s="337" t="s">
        <v>393</v>
      </c>
      <c r="D11" s="337">
        <v>3367.42407935341</v>
      </c>
      <c r="E11" s="337">
        <v>3488.46</v>
      </c>
      <c r="F11" s="338">
        <v>1.0359431772756791</v>
      </c>
      <c r="G11" s="337">
        <v>121.03592064659006</v>
      </c>
      <c r="H11" s="337" t="s">
        <v>2</v>
      </c>
    </row>
    <row r="12" spans="1:8" ht="14.4" customHeight="1" x14ac:dyDescent="0.3">
      <c r="A12" s="335" t="s">
        <v>395</v>
      </c>
      <c r="B12" s="336" t="s">
        <v>6</v>
      </c>
      <c r="C12" s="337" t="s">
        <v>396</v>
      </c>
      <c r="D12" s="337">
        <v>79537.355494209813</v>
      </c>
      <c r="E12" s="337">
        <v>24293.006125398417</v>
      </c>
      <c r="F12" s="338">
        <v>0.30542888903525223</v>
      </c>
      <c r="G12" s="337">
        <v>-55244.349368811396</v>
      </c>
      <c r="H12" s="337" t="s">
        <v>397</v>
      </c>
    </row>
    <row r="13" spans="1:8" ht="14.4" customHeight="1" x14ac:dyDescent="0.3">
      <c r="A13" s="335" t="s">
        <v>388</v>
      </c>
      <c r="B13" s="336" t="s">
        <v>388</v>
      </c>
      <c r="C13" s="337" t="s">
        <v>388</v>
      </c>
      <c r="D13" s="337" t="s">
        <v>388</v>
      </c>
      <c r="E13" s="337" t="s">
        <v>388</v>
      </c>
      <c r="F13" s="338" t="s">
        <v>388</v>
      </c>
      <c r="G13" s="337" t="s">
        <v>388</v>
      </c>
      <c r="H13" s="337" t="s">
        <v>398</v>
      </c>
    </row>
    <row r="14" spans="1:8" ht="14.4" customHeight="1" x14ac:dyDescent="0.3">
      <c r="A14" s="335" t="s">
        <v>387</v>
      </c>
      <c r="B14" s="336" t="s">
        <v>6</v>
      </c>
      <c r="C14" s="337" t="s">
        <v>389</v>
      </c>
      <c r="D14" s="337">
        <v>79537.355494209813</v>
      </c>
      <c r="E14" s="337">
        <v>24293.006125398417</v>
      </c>
      <c r="F14" s="338">
        <v>0.30542888903525223</v>
      </c>
      <c r="G14" s="337">
        <v>-55244.349368811396</v>
      </c>
      <c r="H14" s="337" t="s">
        <v>394</v>
      </c>
    </row>
  </sheetData>
  <autoFilter ref="A3:G3"/>
  <mergeCells count="1">
    <mergeCell ref="A1:G1"/>
  </mergeCells>
  <conditionalFormatting sqref="F8 F15:F65536">
    <cfRule type="cellIs" dxfId="53" priority="19" stopIfTrue="1" operator="greaterThan">
      <formula>1</formula>
    </cfRule>
  </conditionalFormatting>
  <conditionalFormatting sqref="F4:F7">
    <cfRule type="cellIs" dxfId="52" priority="14" operator="greaterThan">
      <formula>1</formula>
    </cfRule>
  </conditionalFormatting>
  <conditionalFormatting sqref="B4:B7">
    <cfRule type="expression" dxfId="51" priority="18">
      <formula>AND(LEFT(H4,6)&lt;&gt;"mezera",H4&lt;&gt;"")</formula>
    </cfRule>
  </conditionalFormatting>
  <conditionalFormatting sqref="A4:A7">
    <cfRule type="expression" dxfId="50" priority="15">
      <formula>AND(H4&lt;&gt;"",H4&lt;&gt;"mezeraKL")</formula>
    </cfRule>
  </conditionalFormatting>
  <conditionalFormatting sqref="B4:G7">
    <cfRule type="expression" dxfId="49" priority="16">
      <formula>$H4="SumaNS"</formula>
    </cfRule>
    <cfRule type="expression" dxfId="48" priority="17">
      <formula>OR($H4="KL",$H4="SumaKL")</formula>
    </cfRule>
  </conditionalFormatting>
  <conditionalFormatting sqref="A4:G7">
    <cfRule type="expression" dxfId="47" priority="13">
      <formula>$H4&lt;&gt;""</formula>
    </cfRule>
  </conditionalFormatting>
  <conditionalFormatting sqref="G4:G7">
    <cfRule type="cellIs" dxfId="46" priority="12" operator="greaterThan">
      <formula>0</formula>
    </cfRule>
  </conditionalFormatting>
  <conditionalFormatting sqref="F4:F7">
    <cfRule type="cellIs" dxfId="45" priority="9" operator="greaterThan">
      <formula>1</formula>
    </cfRule>
  </conditionalFormatting>
  <conditionalFormatting sqref="F4:F7">
    <cfRule type="expression" dxfId="44" priority="10">
      <formula>$H4="SumaNS"</formula>
    </cfRule>
    <cfRule type="expression" dxfId="43" priority="11">
      <formula>OR($H4="KL",$H4="SumaKL")</formula>
    </cfRule>
  </conditionalFormatting>
  <conditionalFormatting sqref="F4:F7">
    <cfRule type="expression" dxfId="42" priority="8">
      <formula>$H4&lt;&gt;""</formula>
    </cfRule>
  </conditionalFormatting>
  <conditionalFormatting sqref="F9:F14">
    <cfRule type="cellIs" dxfId="41" priority="3" operator="greaterThan">
      <formula>1</formula>
    </cfRule>
  </conditionalFormatting>
  <conditionalFormatting sqref="B9:B14">
    <cfRule type="expression" dxfId="40" priority="7">
      <formula>AND(LEFT(H9,6)&lt;&gt;"mezera",H9&lt;&gt;"")</formula>
    </cfRule>
  </conditionalFormatting>
  <conditionalFormatting sqref="A9:A14">
    <cfRule type="expression" dxfId="39" priority="4">
      <formula>AND(H9&lt;&gt;"",H9&lt;&gt;"mezeraKL")</formula>
    </cfRule>
  </conditionalFormatting>
  <conditionalFormatting sqref="B9:G14">
    <cfRule type="expression" dxfId="38" priority="5">
      <formula>$H9="SumaNS"</formula>
    </cfRule>
    <cfRule type="expression" dxfId="37" priority="6">
      <formula>OR($H9="KL",$H9="SumaKL")</formula>
    </cfRule>
  </conditionalFormatting>
  <conditionalFormatting sqref="A9:G14">
    <cfRule type="expression" dxfId="36" priority="2">
      <formula>$H9&lt;&gt;""</formula>
    </cfRule>
  </conditionalFormatting>
  <conditionalFormatting sqref="G9:G14">
    <cfRule type="cellIs" dxfId="3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69" t="s">
        <v>163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14.4" customHeight="1" thickBot="1" x14ac:dyDescent="0.35">
      <c r="A2" s="312" t="s">
        <v>188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5"/>
      <c r="D3" s="266"/>
      <c r="E3" s="266"/>
      <c r="F3" s="266"/>
      <c r="G3" s="266"/>
      <c r="H3" s="266"/>
      <c r="I3" s="266"/>
      <c r="J3" s="267" t="s">
        <v>153</v>
      </c>
      <c r="K3" s="268"/>
      <c r="L3" s="147">
        <f>IF(M3&lt;&gt;0,N3/M3,0)</f>
        <v>36.919462196654131</v>
      </c>
      <c r="M3" s="147">
        <f>SUBTOTAL(9,M5:M1048576)</f>
        <v>658</v>
      </c>
      <c r="N3" s="148">
        <f>SUBTOTAL(9,N5:N1048576)</f>
        <v>24293.006125398417</v>
      </c>
    </row>
    <row r="4" spans="1:14" s="85" customFormat="1" ht="14.4" customHeight="1" thickBot="1" x14ac:dyDescent="0.35">
      <c r="A4" s="339" t="s">
        <v>7</v>
      </c>
      <c r="B4" s="340" t="s">
        <v>8</v>
      </c>
      <c r="C4" s="340" t="s">
        <v>0</v>
      </c>
      <c r="D4" s="340" t="s">
        <v>9</v>
      </c>
      <c r="E4" s="340" t="s">
        <v>10</v>
      </c>
      <c r="F4" s="340" t="s">
        <v>2</v>
      </c>
      <c r="G4" s="340" t="s">
        <v>11</v>
      </c>
      <c r="H4" s="340" t="s">
        <v>12</v>
      </c>
      <c r="I4" s="340" t="s">
        <v>13</v>
      </c>
      <c r="J4" s="341" t="s">
        <v>14</v>
      </c>
      <c r="K4" s="341" t="s">
        <v>15</v>
      </c>
      <c r="L4" s="342" t="s">
        <v>172</v>
      </c>
      <c r="M4" s="342" t="s">
        <v>16</v>
      </c>
      <c r="N4" s="343" t="s">
        <v>187</v>
      </c>
    </row>
    <row r="5" spans="1:14" ht="14.4" customHeight="1" x14ac:dyDescent="0.3">
      <c r="A5" s="346" t="s">
        <v>387</v>
      </c>
      <c r="B5" s="347" t="s">
        <v>389</v>
      </c>
      <c r="C5" s="348" t="s">
        <v>395</v>
      </c>
      <c r="D5" s="349" t="s">
        <v>396</v>
      </c>
      <c r="E5" s="348" t="s">
        <v>390</v>
      </c>
      <c r="F5" s="349" t="s">
        <v>391</v>
      </c>
      <c r="G5" s="348" t="s">
        <v>399</v>
      </c>
      <c r="H5" s="348" t="s">
        <v>400</v>
      </c>
      <c r="I5" s="348" t="s">
        <v>401</v>
      </c>
      <c r="J5" s="348" t="s">
        <v>402</v>
      </c>
      <c r="K5" s="348"/>
      <c r="L5" s="350">
        <v>102.89</v>
      </c>
      <c r="M5" s="350">
        <v>1</v>
      </c>
      <c r="N5" s="351">
        <v>102.89</v>
      </c>
    </row>
    <row r="6" spans="1:14" ht="14.4" customHeight="1" x14ac:dyDescent="0.3">
      <c r="A6" s="352" t="s">
        <v>387</v>
      </c>
      <c r="B6" s="353" t="s">
        <v>389</v>
      </c>
      <c r="C6" s="354" t="s">
        <v>395</v>
      </c>
      <c r="D6" s="355" t="s">
        <v>396</v>
      </c>
      <c r="E6" s="354" t="s">
        <v>390</v>
      </c>
      <c r="F6" s="355" t="s">
        <v>391</v>
      </c>
      <c r="G6" s="354" t="s">
        <v>399</v>
      </c>
      <c r="H6" s="354" t="s">
        <v>403</v>
      </c>
      <c r="I6" s="354" t="s">
        <v>404</v>
      </c>
      <c r="J6" s="354" t="s">
        <v>405</v>
      </c>
      <c r="K6" s="354"/>
      <c r="L6" s="356">
        <v>97.590535974074854</v>
      </c>
      <c r="M6" s="356">
        <v>3</v>
      </c>
      <c r="N6" s="357">
        <v>292.77160792222458</v>
      </c>
    </row>
    <row r="7" spans="1:14" ht="14.4" customHeight="1" x14ac:dyDescent="0.3">
      <c r="A7" s="352" t="s">
        <v>387</v>
      </c>
      <c r="B7" s="353" t="s">
        <v>389</v>
      </c>
      <c r="C7" s="354" t="s">
        <v>395</v>
      </c>
      <c r="D7" s="355" t="s">
        <v>396</v>
      </c>
      <c r="E7" s="354" t="s">
        <v>390</v>
      </c>
      <c r="F7" s="355" t="s">
        <v>391</v>
      </c>
      <c r="G7" s="354" t="s">
        <v>399</v>
      </c>
      <c r="H7" s="354" t="s">
        <v>406</v>
      </c>
      <c r="I7" s="354" t="s">
        <v>404</v>
      </c>
      <c r="J7" s="354" t="s">
        <v>407</v>
      </c>
      <c r="K7" s="354"/>
      <c r="L7" s="356">
        <v>37.6614004916309</v>
      </c>
      <c r="M7" s="356">
        <v>1</v>
      </c>
      <c r="N7" s="357">
        <v>37.6614004916309</v>
      </c>
    </row>
    <row r="8" spans="1:14" ht="14.4" customHeight="1" x14ac:dyDescent="0.3">
      <c r="A8" s="352" t="s">
        <v>387</v>
      </c>
      <c r="B8" s="353" t="s">
        <v>389</v>
      </c>
      <c r="C8" s="354" t="s">
        <v>395</v>
      </c>
      <c r="D8" s="355" t="s">
        <v>396</v>
      </c>
      <c r="E8" s="354" t="s">
        <v>390</v>
      </c>
      <c r="F8" s="355" t="s">
        <v>391</v>
      </c>
      <c r="G8" s="354" t="s">
        <v>399</v>
      </c>
      <c r="H8" s="354" t="s">
        <v>408</v>
      </c>
      <c r="I8" s="354" t="s">
        <v>404</v>
      </c>
      <c r="J8" s="354" t="s">
        <v>409</v>
      </c>
      <c r="K8" s="354" t="s">
        <v>410</v>
      </c>
      <c r="L8" s="356">
        <v>23.700246462404959</v>
      </c>
      <c r="M8" s="356">
        <v>600</v>
      </c>
      <c r="N8" s="357">
        <v>14220.147877442976</v>
      </c>
    </row>
    <row r="9" spans="1:14" ht="14.4" customHeight="1" x14ac:dyDescent="0.3">
      <c r="A9" s="352" t="s">
        <v>387</v>
      </c>
      <c r="B9" s="353" t="s">
        <v>389</v>
      </c>
      <c r="C9" s="354" t="s">
        <v>395</v>
      </c>
      <c r="D9" s="355" t="s">
        <v>396</v>
      </c>
      <c r="E9" s="354" t="s">
        <v>390</v>
      </c>
      <c r="F9" s="355" t="s">
        <v>391</v>
      </c>
      <c r="G9" s="354" t="s">
        <v>399</v>
      </c>
      <c r="H9" s="354" t="s">
        <v>411</v>
      </c>
      <c r="I9" s="354" t="s">
        <v>404</v>
      </c>
      <c r="J9" s="354" t="s">
        <v>412</v>
      </c>
      <c r="K9" s="354" t="s">
        <v>413</v>
      </c>
      <c r="L9" s="356">
        <v>197.94</v>
      </c>
      <c r="M9" s="356">
        <v>10</v>
      </c>
      <c r="N9" s="357">
        <v>1979.4</v>
      </c>
    </row>
    <row r="10" spans="1:14" ht="14.4" customHeight="1" x14ac:dyDescent="0.3">
      <c r="A10" s="352" t="s">
        <v>387</v>
      </c>
      <c r="B10" s="353" t="s">
        <v>389</v>
      </c>
      <c r="C10" s="354" t="s">
        <v>395</v>
      </c>
      <c r="D10" s="355" t="s">
        <v>396</v>
      </c>
      <c r="E10" s="354" t="s">
        <v>390</v>
      </c>
      <c r="F10" s="355" t="s">
        <v>391</v>
      </c>
      <c r="G10" s="354" t="s">
        <v>399</v>
      </c>
      <c r="H10" s="354" t="s">
        <v>414</v>
      </c>
      <c r="I10" s="354" t="s">
        <v>404</v>
      </c>
      <c r="J10" s="354" t="s">
        <v>415</v>
      </c>
      <c r="K10" s="354"/>
      <c r="L10" s="356">
        <v>30.358903009448039</v>
      </c>
      <c r="M10" s="356">
        <v>10</v>
      </c>
      <c r="N10" s="357">
        <v>303.58903009448039</v>
      </c>
    </row>
    <row r="11" spans="1:14" ht="14.4" customHeight="1" x14ac:dyDescent="0.3">
      <c r="A11" s="352" t="s">
        <v>387</v>
      </c>
      <c r="B11" s="353" t="s">
        <v>389</v>
      </c>
      <c r="C11" s="354" t="s">
        <v>395</v>
      </c>
      <c r="D11" s="355" t="s">
        <v>396</v>
      </c>
      <c r="E11" s="354" t="s">
        <v>390</v>
      </c>
      <c r="F11" s="355" t="s">
        <v>391</v>
      </c>
      <c r="G11" s="354" t="s">
        <v>399</v>
      </c>
      <c r="H11" s="354" t="s">
        <v>416</v>
      </c>
      <c r="I11" s="354" t="s">
        <v>417</v>
      </c>
      <c r="J11" s="354" t="s">
        <v>418</v>
      </c>
      <c r="K11" s="354" t="s">
        <v>419</v>
      </c>
      <c r="L11" s="356">
        <v>49.849475516144203</v>
      </c>
      <c r="M11" s="356">
        <v>2</v>
      </c>
      <c r="N11" s="357">
        <v>99.698951032288406</v>
      </c>
    </row>
    <row r="12" spans="1:14" ht="14.4" customHeight="1" x14ac:dyDescent="0.3">
      <c r="A12" s="352" t="s">
        <v>387</v>
      </c>
      <c r="B12" s="353" t="s">
        <v>389</v>
      </c>
      <c r="C12" s="354" t="s">
        <v>395</v>
      </c>
      <c r="D12" s="355" t="s">
        <v>396</v>
      </c>
      <c r="E12" s="354" t="s">
        <v>390</v>
      </c>
      <c r="F12" s="355" t="s">
        <v>391</v>
      </c>
      <c r="G12" s="354" t="s">
        <v>399</v>
      </c>
      <c r="H12" s="354" t="s">
        <v>420</v>
      </c>
      <c r="I12" s="354" t="s">
        <v>404</v>
      </c>
      <c r="J12" s="354" t="s">
        <v>421</v>
      </c>
      <c r="K12" s="354"/>
      <c r="L12" s="356">
        <v>144.98592428650034</v>
      </c>
      <c r="M12" s="356">
        <v>3</v>
      </c>
      <c r="N12" s="357">
        <v>434.95777285950101</v>
      </c>
    </row>
    <row r="13" spans="1:14" ht="14.4" customHeight="1" x14ac:dyDescent="0.3">
      <c r="A13" s="352" t="s">
        <v>387</v>
      </c>
      <c r="B13" s="353" t="s">
        <v>389</v>
      </c>
      <c r="C13" s="354" t="s">
        <v>395</v>
      </c>
      <c r="D13" s="355" t="s">
        <v>396</v>
      </c>
      <c r="E13" s="354" t="s">
        <v>390</v>
      </c>
      <c r="F13" s="355" t="s">
        <v>391</v>
      </c>
      <c r="G13" s="354" t="s">
        <v>399</v>
      </c>
      <c r="H13" s="354" t="s">
        <v>422</v>
      </c>
      <c r="I13" s="354" t="s">
        <v>404</v>
      </c>
      <c r="J13" s="354" t="s">
        <v>423</v>
      </c>
      <c r="K13" s="354" t="s">
        <v>424</v>
      </c>
      <c r="L13" s="356">
        <v>208.33934284720715</v>
      </c>
      <c r="M13" s="356">
        <v>16</v>
      </c>
      <c r="N13" s="357">
        <v>3333.4294855553144</v>
      </c>
    </row>
    <row r="14" spans="1:14" ht="14.4" customHeight="1" x14ac:dyDescent="0.3">
      <c r="A14" s="352" t="s">
        <v>387</v>
      </c>
      <c r="B14" s="353" t="s">
        <v>389</v>
      </c>
      <c r="C14" s="354" t="s">
        <v>395</v>
      </c>
      <c r="D14" s="355" t="s">
        <v>396</v>
      </c>
      <c r="E14" s="354" t="s">
        <v>390</v>
      </c>
      <c r="F14" s="355" t="s">
        <v>391</v>
      </c>
      <c r="G14" s="354" t="s">
        <v>399</v>
      </c>
      <c r="H14" s="354" t="s">
        <v>425</v>
      </c>
      <c r="I14" s="354" t="s">
        <v>404</v>
      </c>
      <c r="J14" s="354" t="s">
        <v>426</v>
      </c>
      <c r="K14" s="354" t="s">
        <v>427</v>
      </c>
      <c r="L14" s="356">
        <v>0</v>
      </c>
      <c r="M14" s="356">
        <v>0</v>
      </c>
      <c r="N14" s="357">
        <v>0</v>
      </c>
    </row>
    <row r="15" spans="1:14" ht="14.4" customHeight="1" thickBot="1" x14ac:dyDescent="0.35">
      <c r="A15" s="358" t="s">
        <v>387</v>
      </c>
      <c r="B15" s="359" t="s">
        <v>389</v>
      </c>
      <c r="C15" s="360" t="s">
        <v>395</v>
      </c>
      <c r="D15" s="361" t="s">
        <v>396</v>
      </c>
      <c r="E15" s="360" t="s">
        <v>392</v>
      </c>
      <c r="F15" s="361" t="s">
        <v>393</v>
      </c>
      <c r="G15" s="360" t="s">
        <v>399</v>
      </c>
      <c r="H15" s="360" t="s">
        <v>428</v>
      </c>
      <c r="I15" s="360" t="s">
        <v>429</v>
      </c>
      <c r="J15" s="360" t="s">
        <v>430</v>
      </c>
      <c r="K15" s="360" t="s">
        <v>431</v>
      </c>
      <c r="L15" s="362">
        <v>290.70499999999998</v>
      </c>
      <c r="M15" s="362">
        <v>12</v>
      </c>
      <c r="N15" s="363">
        <v>3488.46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0" t="s">
        <v>165</v>
      </c>
      <c r="B1" s="280"/>
      <c r="C1" s="280"/>
      <c r="D1" s="280"/>
      <c r="E1" s="280"/>
      <c r="F1" s="280"/>
      <c r="G1" s="280"/>
      <c r="H1" s="280"/>
      <c r="I1" s="237"/>
      <c r="J1" s="237"/>
      <c r="K1" s="237"/>
      <c r="L1" s="237"/>
    </row>
    <row r="2" spans="1:13" ht="14.4" customHeight="1" thickBot="1" x14ac:dyDescent="0.35">
      <c r="A2" s="312" t="s">
        <v>188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2" t="s">
        <v>18</v>
      </c>
      <c r="D3" s="281"/>
      <c r="E3" s="281" t="s">
        <v>19</v>
      </c>
      <c r="F3" s="281"/>
      <c r="G3" s="281"/>
      <c r="H3" s="281"/>
      <c r="I3" s="281" t="s">
        <v>176</v>
      </c>
      <c r="J3" s="281"/>
      <c r="K3" s="281"/>
      <c r="L3" s="283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35">
        <v>41</v>
      </c>
      <c r="B5" s="336" t="s">
        <v>389</v>
      </c>
      <c r="C5" s="337">
        <v>815.74999999999989</v>
      </c>
      <c r="D5" s="337">
        <v>7</v>
      </c>
      <c r="E5" s="337">
        <v>815.74999999999989</v>
      </c>
      <c r="F5" s="338">
        <v>1</v>
      </c>
      <c r="G5" s="337">
        <v>7</v>
      </c>
      <c r="H5" s="338">
        <v>1</v>
      </c>
      <c r="I5" s="337" t="s">
        <v>388</v>
      </c>
      <c r="J5" s="338">
        <v>0</v>
      </c>
      <c r="K5" s="337" t="s">
        <v>388</v>
      </c>
      <c r="L5" s="338">
        <v>0</v>
      </c>
      <c r="M5" s="337" t="s">
        <v>90</v>
      </c>
    </row>
    <row r="6" spans="1:13" ht="14.4" customHeight="1" x14ac:dyDescent="0.3">
      <c r="A6" s="335">
        <v>41</v>
      </c>
      <c r="B6" s="336" t="s">
        <v>432</v>
      </c>
      <c r="C6" s="337">
        <v>815.74999999999989</v>
      </c>
      <c r="D6" s="337">
        <v>7</v>
      </c>
      <c r="E6" s="337">
        <v>815.74999999999989</v>
      </c>
      <c r="F6" s="338">
        <v>1</v>
      </c>
      <c r="G6" s="337">
        <v>7</v>
      </c>
      <c r="H6" s="338">
        <v>1</v>
      </c>
      <c r="I6" s="337" t="s">
        <v>388</v>
      </c>
      <c r="J6" s="338">
        <v>0</v>
      </c>
      <c r="K6" s="337" t="s">
        <v>388</v>
      </c>
      <c r="L6" s="338">
        <v>0</v>
      </c>
      <c r="M6" s="337" t="s">
        <v>2</v>
      </c>
    </row>
    <row r="7" spans="1:13" ht="14.4" customHeight="1" x14ac:dyDescent="0.3">
      <c r="A7" s="335" t="s">
        <v>387</v>
      </c>
      <c r="B7" s="336" t="s">
        <v>6</v>
      </c>
      <c r="C7" s="337">
        <v>815.74999999999989</v>
      </c>
      <c r="D7" s="337">
        <v>7</v>
      </c>
      <c r="E7" s="337">
        <v>815.74999999999989</v>
      </c>
      <c r="F7" s="338">
        <v>1</v>
      </c>
      <c r="G7" s="337">
        <v>7</v>
      </c>
      <c r="H7" s="338">
        <v>1</v>
      </c>
      <c r="I7" s="337" t="s">
        <v>388</v>
      </c>
      <c r="J7" s="338">
        <v>0</v>
      </c>
      <c r="K7" s="337" t="s">
        <v>388</v>
      </c>
      <c r="L7" s="338">
        <v>0</v>
      </c>
      <c r="M7" s="337" t="s">
        <v>394</v>
      </c>
    </row>
    <row r="9" spans="1:13" ht="14.4" customHeight="1" x14ac:dyDescent="0.3">
      <c r="A9" s="335">
        <v>41</v>
      </c>
      <c r="B9" s="336" t="s">
        <v>389</v>
      </c>
      <c r="C9" s="337" t="s">
        <v>388</v>
      </c>
      <c r="D9" s="337" t="s">
        <v>388</v>
      </c>
      <c r="E9" s="337" t="s">
        <v>388</v>
      </c>
      <c r="F9" s="338" t="s">
        <v>388</v>
      </c>
      <c r="G9" s="337" t="s">
        <v>388</v>
      </c>
      <c r="H9" s="338" t="s">
        <v>388</v>
      </c>
      <c r="I9" s="337" t="s">
        <v>388</v>
      </c>
      <c r="J9" s="338" t="s">
        <v>388</v>
      </c>
      <c r="K9" s="337" t="s">
        <v>388</v>
      </c>
      <c r="L9" s="338" t="s">
        <v>388</v>
      </c>
      <c r="M9" s="337" t="s">
        <v>90</v>
      </c>
    </row>
    <row r="10" spans="1:13" ht="14.4" customHeight="1" x14ac:dyDescent="0.3">
      <c r="A10" s="335">
        <v>89301415</v>
      </c>
      <c r="B10" s="336" t="s">
        <v>432</v>
      </c>
      <c r="C10" s="337">
        <v>815.74999999999989</v>
      </c>
      <c r="D10" s="337">
        <v>7</v>
      </c>
      <c r="E10" s="337">
        <v>815.74999999999989</v>
      </c>
      <c r="F10" s="338">
        <v>1</v>
      </c>
      <c r="G10" s="337">
        <v>7</v>
      </c>
      <c r="H10" s="338">
        <v>1</v>
      </c>
      <c r="I10" s="337" t="s">
        <v>388</v>
      </c>
      <c r="J10" s="338">
        <v>0</v>
      </c>
      <c r="K10" s="337" t="s">
        <v>388</v>
      </c>
      <c r="L10" s="338">
        <v>0</v>
      </c>
      <c r="M10" s="337" t="s">
        <v>2</v>
      </c>
    </row>
    <row r="11" spans="1:13" ht="14.4" customHeight="1" x14ac:dyDescent="0.3">
      <c r="A11" s="335" t="s">
        <v>433</v>
      </c>
      <c r="B11" s="336" t="s">
        <v>434</v>
      </c>
      <c r="C11" s="337">
        <v>815.74999999999989</v>
      </c>
      <c r="D11" s="337">
        <v>7</v>
      </c>
      <c r="E11" s="337">
        <v>815.74999999999989</v>
      </c>
      <c r="F11" s="338">
        <v>1</v>
      </c>
      <c r="G11" s="337">
        <v>7</v>
      </c>
      <c r="H11" s="338">
        <v>1</v>
      </c>
      <c r="I11" s="337" t="s">
        <v>388</v>
      </c>
      <c r="J11" s="338">
        <v>0</v>
      </c>
      <c r="K11" s="337" t="s">
        <v>388</v>
      </c>
      <c r="L11" s="338">
        <v>0</v>
      </c>
      <c r="M11" s="337" t="s">
        <v>397</v>
      </c>
    </row>
    <row r="12" spans="1:13" ht="14.4" customHeight="1" x14ac:dyDescent="0.3">
      <c r="A12" s="335" t="s">
        <v>388</v>
      </c>
      <c r="B12" s="336" t="s">
        <v>388</v>
      </c>
      <c r="C12" s="337" t="s">
        <v>388</v>
      </c>
      <c r="D12" s="337" t="s">
        <v>388</v>
      </c>
      <c r="E12" s="337" t="s">
        <v>388</v>
      </c>
      <c r="F12" s="338" t="s">
        <v>388</v>
      </c>
      <c r="G12" s="337" t="s">
        <v>388</v>
      </c>
      <c r="H12" s="338" t="s">
        <v>388</v>
      </c>
      <c r="I12" s="337" t="s">
        <v>388</v>
      </c>
      <c r="J12" s="338" t="s">
        <v>388</v>
      </c>
      <c r="K12" s="337" t="s">
        <v>388</v>
      </c>
      <c r="L12" s="338" t="s">
        <v>388</v>
      </c>
      <c r="M12" s="337" t="s">
        <v>398</v>
      </c>
    </row>
    <row r="13" spans="1:13" ht="14.4" customHeight="1" x14ac:dyDescent="0.3">
      <c r="A13" s="335" t="s">
        <v>387</v>
      </c>
      <c r="B13" s="336" t="s">
        <v>435</v>
      </c>
      <c r="C13" s="337">
        <v>815.74999999999989</v>
      </c>
      <c r="D13" s="337">
        <v>7</v>
      </c>
      <c r="E13" s="337">
        <v>815.74999999999989</v>
      </c>
      <c r="F13" s="338">
        <v>1</v>
      </c>
      <c r="G13" s="337">
        <v>7</v>
      </c>
      <c r="H13" s="338">
        <v>1</v>
      </c>
      <c r="I13" s="337" t="s">
        <v>388</v>
      </c>
      <c r="J13" s="338">
        <v>0</v>
      </c>
      <c r="K13" s="337" t="s">
        <v>388</v>
      </c>
      <c r="L13" s="338">
        <v>0</v>
      </c>
      <c r="M13" s="337" t="s">
        <v>394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3">
    <cfRule type="expression" dxfId="27" priority="6">
      <formula>AND(LEFT(M9,6)&lt;&gt;"mezera",M9&lt;&gt;"")</formula>
    </cfRule>
  </conditionalFormatting>
  <conditionalFormatting sqref="A9:A13">
    <cfRule type="expression" dxfId="26" priority="3">
      <formula>AND(M9&lt;&gt;"",M9&lt;&gt;"mezeraKL")</formula>
    </cfRule>
  </conditionalFormatting>
  <conditionalFormatting sqref="B9:L13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3">
    <cfRule type="cellIs" dxfId="23" priority="2" operator="lessThan">
      <formula>0.6</formula>
    </cfRule>
  </conditionalFormatting>
  <conditionalFormatting sqref="A9:L13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2014-01-27T13:16:17Z</dcterms:modified>
</cp:coreProperties>
</file>