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19" r:id="rId15"/>
    <sheet name="ON Data" sheetId="418" state="hidden" r:id="rId16"/>
    <sheet name="ZV Vykáz.-A" sheetId="344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7" hidden="1">'ZV Vykáz.-A Detail'!$A$5:$P$5</definedName>
    <definedName name="_xlnm._FilterDatabase" localSheetId="19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7" i="383" l="1"/>
  <c r="A11" i="383"/>
  <c r="D14" i="414"/>
  <c r="C14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7" i="414"/>
  <c r="A14" i="414"/>
  <c r="A4" i="414"/>
  <c r="A6" i="339" l="1"/>
  <c r="A5" i="339"/>
  <c r="C17" i="414"/>
  <c r="D17" i="414"/>
  <c r="D4" i="414"/>
  <c r="C13" i="414" l="1"/>
  <c r="C7" i="414"/>
  <c r="D10" i="414" l="1"/>
  <c r="E10" i="414" s="1"/>
  <c r="E19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T3" i="347"/>
  <c r="R3" i="347"/>
  <c r="P3" i="347"/>
  <c r="O3" i="347"/>
  <c r="N3" i="347"/>
  <c r="M3" i="347"/>
  <c r="N3" i="220"/>
  <c r="L3" i="220" s="1"/>
  <c r="D20" i="414"/>
  <c r="C20" i="414"/>
  <c r="Q3" i="347" l="1"/>
  <c r="S3" i="347"/>
  <c r="U3" i="347"/>
  <c r="F13" i="339"/>
  <c r="E13" i="339"/>
  <c r="E15" i="339" s="1"/>
  <c r="H12" i="339"/>
  <c r="G12" i="339"/>
  <c r="A4" i="383"/>
  <c r="A25" i="383"/>
  <c r="A24" i="383"/>
  <c r="A23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<sst xmlns="http://schemas.openxmlformats.org/spreadsheetml/2006/main" count="25694" uniqueCount="4319">
  <si>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</si>
  <si>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</si>
  <si>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</si>
  <si>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</si>
  <si>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</si>
  <si>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</si>
  <si>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</si>
  <si>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</si>
  <si>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</si>
  <si>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</si>
  <si>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</si>
  <si>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</si>
  <si>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</si>
  <si>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</si>
  <si>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</si>
  <si>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</si>
  <si>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</si>
  <si>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</si>
  <si>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</si>
  <si>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</si>
  <si>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</si>
  <si>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</si>
  <si>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</si>
  <si>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</si>
  <si>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</si>
  <si>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</si>
  <si>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</si>
  <si>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</si>
  <si>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</si>
  <si>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</si>
  <si>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</si>
  <si>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</si>
  <si>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</si>
  <si>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</si>
  <si>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</si>
  <si>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</si>
  <si>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</si>
  <si>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</si>
  <si>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</si>
  <si>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</si>
  <si>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</si>
  <si>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</si>
  <si>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</si>
  <si>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</si>
  <si>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</si>
  <si>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</si>
  <si>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</si>
  <si>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</si>
  <si>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</si>
  <si>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</si>
  <si>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</si>
  <si>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</si>
  <si>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</si>
  <si>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</si>
  <si>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</si>
  <si>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</si>
  <si>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</si>
  <si>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</si>
  <si>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</si>
  <si>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</si>
  <si>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</si>
  <si>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</si>
  <si>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</si>
  <si>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</si>
  <si>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</si>
  <si>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</si>
  <si>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</si>
  <si>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</si>
  <si>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</si>
  <si>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</si>
  <si>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</si>
  <si>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</si>
  <si>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</si>
  <si>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</si>
  <si>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</si>
  <si>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</si>
  <si>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</si>
  <si>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</si>
  <si>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</si>
  <si>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</si>
  <si>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</si>
  <si>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</si>
  <si>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</si>
  <si>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</si>
  <si>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</si>
  <si>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</si>
  <si>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</si>
  <si>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</si>
  <si>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</si>
  <si>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</si>
  <si>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</si>
  <si>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</si>
  <si>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</si>
  <si>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</si>
  <si>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</si>
  <si>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</si>
  <si>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</si>
  <si>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</si>
  <si>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</si>
  <si>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</si>
  <si>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</si>
  <si>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</si>
  <si>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</si>
  <si>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</si>
  <si>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</si>
  <si>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</si>
  <si>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</si>
  <si>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</si>
  <si>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</si>
  <si>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</si>
  <si>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</si>
  <si>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</si>
  <si>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</si>
  <si>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</si>
  <si>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</si>
  <si>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</si>
  <si>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</si>
  <si>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</si>
  <si>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</si>
  <si>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</si>
  <si>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</si>
  <si>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</si>
  <si>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</si>
  <si>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</si>
  <si>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</si>
  <si>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</si>
  <si>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</si>
  <si>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</si>
  <si>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</si>
  <si>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</si>
  <si>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</si>
  <si>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</si>
  <si>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</si>
  <si>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</si>
  <si>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</si>
  <si>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</si>
  <si>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</si>
  <si>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</si>
  <si>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</si>
  <si>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</si>
  <si>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</si>
  <si>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</si>
  <si>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</si>
  <si>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</si>
  <si>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</si>
  <si>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</si>
  <si>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</si>
  <si>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</si>
  <si>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</si>
  <si>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</si>
  <si>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</si>
  <si>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</si>
  <si>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</si>
  <si>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</si>
  <si>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</si>
  <si>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</si>
  <si>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</si>
  <si>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</si>
  <si>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</si>
  <si>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</si>
  <si>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</si>
  <si>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</si>
  <si>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</si>
  <si>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</si>
  <si>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</si>
  <si>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</si>
  <si>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</si>
  <si>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</si>
  <si>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</si>
  <si>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</si>
  <si>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</si>
  <si>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</si>
  <si>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</si>
  <si>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</si>
  <si>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</si>
  <si>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</si>
  <si>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</si>
  <si>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</si>
  <si>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</si>
  <si>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</si>
  <si>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</si>
  <si>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</si>
  <si>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</si>
  <si>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</si>
  <si>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</si>
  <si>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</si>
  <si>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</si>
  <si>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</si>
  <si>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</si>
  <si>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</si>
  <si>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</si>
  <si>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</si>
  <si>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</si>
  <si>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</si>
  <si>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</si>
  <si>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</si>
  <si>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</si>
  <si>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</si>
  <si>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</si>
  <si>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</si>
  <si>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</si>
  <si>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</si>
  <si>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</si>
  <si>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</si>
  <si>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</si>
  <si>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</si>
  <si>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</si>
  <si>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</si>
  <si>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</si>
  <si>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</si>
  <si>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</si>
  <si>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</si>
  <si>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</si>
  <si>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</si>
  <si>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</si>
  <si>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</si>
  <si>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</si>
  <si>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</si>
  <si>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</si>
  <si>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</si>
  <si>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</si>
  <si>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</si>
  <si>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</si>
  <si>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</si>
  <si>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</si>
  <si>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</si>
  <si>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</si>
  <si>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</si>
  <si>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</si>
  <si>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</si>
  <si>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</si>
  <si>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</si>
  <si>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</si>
  <si>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</si>
  <si>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</si>
  <si>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</si>
  <si>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</si>
  <si>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</si>
  <si>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</si>
  <si>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</si>
  <si>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</si>
  <si>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</si>
  <si>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</si>
  <si>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</si>
  <si>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</si>
  <si>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</si>
  <si>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</si>
  <si>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</si>
  <si>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</si>
  <si>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</si>
  <si>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</si>
  <si>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</si>
  <si>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</si>
  <si>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</si>
  <si>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</si>
  <si>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</si>
  <si>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</si>
  <si>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</si>
  <si>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</si>
  <si>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</si>
  <si>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</si>
  <si>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</si>
  <si>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</si>
  <si>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</si>
  <si>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</si>
  <si>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</si>
  <si>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</si>
  <si>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</si>
  <si>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</si>
  <si>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</si>
  <si>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</si>
  <si>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</si>
  <si>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</si>
  <si>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</si>
  <si>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</si>
  <si>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</si>
  <si>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</si>
  <si>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</si>
  <si>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</si>
  <si>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</si>
  <si>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</si>
  <si>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</si>
  <si>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</si>
  <si>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</si>
  <si>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</si>
  <si>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</si>
  <si>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</si>
  <si>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</si>
  <si>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</si>
  <si>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</si>
  <si>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</si>
  <si>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</si>
  <si>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</si>
  <si>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</si>
  <si>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</si>
  <si>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</si>
  <si>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</si>
  <si>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</si>
  <si>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</si>
  <si>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</si>
  <si>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</si>
  <si>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</si>
  <si>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</si>
  <si>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</si>
  <si>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</si>
  <si>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</si>
  <si>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</si>
  <si>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</si>
  <si>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</si>
  <si>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</si>
  <si>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</si>
  <si>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</si>
  <si>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</si>
  <si>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</si>
  <si>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</si>
  <si>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</si>
  <si>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</si>
  <si>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</si>
  <si>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</si>
  <si>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</si>
  <si>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</si>
  <si>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</si>
  <si>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</si>
  <si>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</si>
  <si>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</si>
  <si>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</si>
  <si>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</si>
  <si>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</si>
  <si>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</si>
  <si>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</si>
  <si>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</si>
  <si>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</si>
  <si>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</si>
  <si>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</si>
  <si>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</si>
  <si>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</si>
  <si>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</si>
  <si>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</si>
  <si>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</si>
  <si>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</si>
  <si>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</si>
  <si>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</si>
  <si>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</si>
  <si>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</si>
  <si>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</si>
  <si>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</si>
  <si>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</si>
  <si>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</si>
  <si>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</si>
  <si>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</si>
  <si>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</si>
  <si>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</si>
  <si>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</si>
  <si>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</si>
  <si>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</si>
  <si>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</si>
  <si>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</si>
  <si>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</si>
  <si>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</si>
  <si>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</si>
  <si>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</si>
  <si>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</si>
  <si>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</si>
  <si>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</si>
  <si>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</si>
  <si>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</si>
  <si>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</si>
  <si>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</si>
  <si>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</si>
  <si>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</si>
  <si>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</si>
  <si>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</si>
  <si>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</si>
  <si>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</si>
  <si>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</si>
  <si>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</si>
  <si>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</si>
  <si>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</si>
  <si>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</si>
  <si>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</si>
  <si>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</si>
  <si>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</si>
  <si>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</si>
  <si>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</si>
  <si>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</si>
  <si>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</si>
  <si>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</si>
  <si>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</si>
  <si>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</si>
  <si>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</si>
  <si>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</si>
  <si>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</si>
  <si>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</si>
  <si>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</si>
  <si>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</si>
  <si>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</si>
  <si>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</si>
  <si>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</si>
  <si>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</si>
  <si>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</si>
  <si>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</si>
  <si>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</si>
  <si>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</si>
  <si>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</si>
  <si>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</si>
  <si>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</si>
  <si>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</si>
  <si>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</si>
  <si>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</si>
  <si>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</si>
  <si>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</si>
  <si>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</si>
  <si>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</si>
  <si>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</si>
  <si>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</si>
  <si>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</si>
  <si>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</si>
  <si>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</si>
  <si>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</si>
  <si>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</si>
  <si>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</si>
  <si>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</si>
  <si>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</si>
  <si>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</si>
  <si>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</si>
  <si>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</si>
  <si>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</si>
  <si>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</si>
  <si>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</si>
  <si>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</si>
  <si>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</si>
  <si>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</si>
  <si>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</si>
  <si>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</si>
  <si>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</si>
  <si>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</si>
  <si>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</si>
  <si>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</si>
  <si>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</si>
  <si>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</si>
  <si>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</si>
  <si>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</si>
  <si>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</si>
  <si>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</si>
  <si>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</si>
  <si>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</si>
  <si>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</si>
  <si>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</si>
  <si>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</si>
  <si>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</si>
  <si>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</si>
  <si>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</si>
  <si>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</si>
  <si>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</si>
  <si>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</si>
  <si>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</si>
  <si>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Ústav imunologie</t>
  </si>
  <si>
    <t/>
  </si>
  <si>
    <t>Ústav imunologie Celkem</t>
  </si>
  <si>
    <t>SumaKL</t>
  </si>
  <si>
    <t>4141</t>
  </si>
  <si>
    <t>imunologie - laboratoř</t>
  </si>
  <si>
    <t>imunologie - laboratoř Celkem</t>
  </si>
  <si>
    <t>SumaNS</t>
  </si>
  <si>
    <t>mezeraNS</t>
  </si>
  <si>
    <t>50113001</t>
  </si>
  <si>
    <t>O</t>
  </si>
  <si>
    <t>848950</t>
  </si>
  <si>
    <t>155148</t>
  </si>
  <si>
    <t>PARALEN 500</t>
  </si>
  <si>
    <t>POR TBL NOB 12X500MG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</si>
  <si>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</si>
  <si>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</si>
  <si>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</si>
  <si>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</si>
  <si>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</si>
  <si>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</si>
  <si>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900106</t>
  </si>
  <si>
    <t>IR  0.9%SOD.CHLOR.FOR IRR. 6X1000 ML</t>
  </si>
  <si>
    <t>IR-Fres. 6X1000 ML</t>
  </si>
  <si>
    <t>50113009</t>
  </si>
  <si>
    <t>132932</t>
  </si>
  <si>
    <t>32932</t>
  </si>
  <si>
    <t>TELEBRIX 30 MEGLUMINE</t>
  </si>
  <si>
    <t>INJ SOL 1X100ML</t>
  </si>
  <si>
    <t>47</t>
  </si>
  <si>
    <t>4764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</si>
  <si>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</si>
  <si>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</si>
  <si>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</si>
  <si>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</si>
  <si>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</si>
  <si>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</si>
  <si>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</si>
  <si>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</si>
  <si>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</si>
  <si>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</si>
  <si>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</si>
  <si>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</si>
  <si>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</si>
  <si>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</si>
  <si>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</si>
  <si>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</si>
  <si>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</si>
  <si>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</si>
  <si>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905097</t>
  </si>
  <si>
    <t>23987</t>
  </si>
  <si>
    <t>DZ OCTENISEPT 250 ml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</si>
  <si>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</si>
  <si>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</si>
  <si>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</si>
  <si>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</si>
  <si>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</si>
  <si>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</si>
  <si>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</si>
  <si>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921458</t>
  </si>
  <si>
    <t>KL ETHER 200G</t>
  </si>
  <si>
    <t>117011</t>
  </si>
  <si>
    <t>17011</t>
  </si>
  <si>
    <t>DICYNONE 250</t>
  </si>
  <si>
    <t>INJ SOL 4X2ML/250MG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</si>
  <si>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</si>
  <si>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</si>
  <si>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</si>
  <si>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</si>
  <si>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</si>
  <si>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</si>
  <si>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</si>
  <si>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</si>
  <si>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</si>
  <si>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</si>
  <si>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</si>
  <si>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</si>
  <si>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</si>
  <si>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</si>
  <si>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</si>
  <si>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</si>
  <si>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</si>
  <si>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</si>
  <si>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</si>
  <si>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</si>
  <si>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</si>
  <si>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</si>
  <si>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</si>
  <si>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</si>
  <si>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</si>
  <si>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</si>
  <si>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</si>
  <si>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</si>
  <si>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</si>
  <si>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</si>
  <si>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</si>
  <si>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</si>
  <si>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</si>
  <si>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</si>
  <si>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</si>
  <si>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</si>
  <si>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</si>
  <si>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</si>
  <si>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</si>
  <si>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100477</t>
  </si>
  <si>
    <t>477</t>
  </si>
  <si>
    <t>HEPARIN FORTE LECIVA</t>
  </si>
  <si>
    <t>INJ 5X1ML/25KU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</si>
  <si>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</si>
  <si>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</si>
  <si>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</si>
  <si>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</si>
  <si>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</si>
  <si>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</si>
  <si>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</si>
  <si>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</si>
  <si>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</si>
  <si>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</si>
  <si>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</si>
  <si>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</si>
  <si>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</si>
  <si>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</si>
  <si>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</si>
  <si>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</si>
  <si>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4766</t>
  </si>
  <si>
    <t>193746</t>
  </si>
  <si>
    <t>93746</t>
  </si>
  <si>
    <t>HEPARIN LECIVA</t>
  </si>
  <si>
    <t>INJ 1X10ML/50KU</t>
  </si>
  <si>
    <t>198872</t>
  </si>
  <si>
    <t>98872</t>
  </si>
  <si>
    <t>INF SOL 30X250ML</t>
  </si>
  <si>
    <t>4704</t>
  </si>
  <si>
    <t>500701</t>
  </si>
  <si>
    <t>IR  AQUA STERILE OPLACH 1000 ml Pour Bottle Prom.</t>
  </si>
  <si>
    <t>48</t>
  </si>
  <si>
    <t>4804</t>
  </si>
  <si>
    <t>155947</t>
  </si>
  <si>
    <t>55947</t>
  </si>
  <si>
    <t>OPHTAL LIQ 2X50ML</t>
  </si>
  <si>
    <t>841498</t>
  </si>
  <si>
    <t>Carbosorb tbl.20-blistr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</si>
  <si>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</si>
  <si>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</si>
  <si>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</si>
  <si>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</si>
  <si>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</si>
  <si>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</si>
  <si>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</si>
  <si>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</si>
  <si>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395022</t>
  </si>
  <si>
    <t>Spofaplast  č. 164    8 x 1m</t>
  </si>
  <si>
    <t>8cm x 1m</t>
  </si>
  <si>
    <t>192414</t>
  </si>
  <si>
    <t>92414</t>
  </si>
  <si>
    <t>SEPTONEX</t>
  </si>
  <si>
    <t>SPR 1X45ML</t>
  </si>
  <si>
    <t>840334</t>
  </si>
  <si>
    <t>Obvaz hotový ster.č.2 8cmx5m 7000320</t>
  </si>
  <si>
    <t>842948</t>
  </si>
  <si>
    <t>Obvaz hotový Economy č.4 velký</t>
  </si>
  <si>
    <t>300888</t>
  </si>
  <si>
    <t>888</t>
  </si>
  <si>
    <t>OBINADLO PRUZNÉ IDEALTEX 8cmx5m</t>
  </si>
  <si>
    <t>5M        931 061 0</t>
  </si>
  <si>
    <t>4806</t>
  </si>
  <si>
    <t>115390</t>
  </si>
  <si>
    <t>15390</t>
  </si>
  <si>
    <t>FENISTIL</t>
  </si>
  <si>
    <t>DRM GEL 1X30GM/30MG</t>
  </si>
  <si>
    <t>148888</t>
  </si>
  <si>
    <t>48888</t>
  </si>
  <si>
    <t>ATARALGIN</t>
  </si>
  <si>
    <t>POR TBL NOB 20</t>
  </si>
  <si>
    <t>840169</t>
  </si>
  <si>
    <t>Indulona  Nechtíková 100g</t>
  </si>
  <si>
    <t>841059</t>
  </si>
  <si>
    <t>Indulona olivová ung.100g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</si>
  <si>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</si>
  <si>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</si>
  <si>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</si>
  <si>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</si>
  <si>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</si>
  <si>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</si>
  <si>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</si>
  <si>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</si>
  <si>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</si>
  <si>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</si>
  <si>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</si>
  <si>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841783</t>
  </si>
  <si>
    <t>Isolda krém na ruce Aloe vera regener.100ml</t>
  </si>
  <si>
    <t>930420</t>
  </si>
  <si>
    <t>KL ETHANOLUM 96% 900 ml 728 g HVLP</t>
  </si>
  <si>
    <t>UN 1170</t>
  </si>
  <si>
    <t>100306</t>
  </si>
  <si>
    <t>HIRUDOID FORTE</t>
  </si>
  <si>
    <t>DRM GEL 1X40GM</t>
  </si>
  <si>
    <t>842640</t>
  </si>
  <si>
    <t>Náplast Fixaplast</t>
  </si>
  <si>
    <t>610034</t>
  </si>
  <si>
    <t>Galmed Spofaplast 6cmx1m č.154</t>
  </si>
  <si>
    <t>920072</t>
  </si>
  <si>
    <t>MS ETHANOLUM BENZ.DENAT. ZASOB.</t>
  </si>
  <si>
    <t>900354</t>
  </si>
  <si>
    <t>MS ARGENTI NITRAS ZASOBNI</t>
  </si>
  <si>
    <t>UN 1493</t>
  </si>
  <si>
    <t>900368</t>
  </si>
  <si>
    <t>MS NATR.HYDROXIDUM ZASOBNI</t>
  </si>
  <si>
    <t>UN 1823</t>
  </si>
  <si>
    <t>900409</t>
  </si>
  <si>
    <t>MS BENZINUM ZASOBNI</t>
  </si>
  <si>
    <t>UN 3295</t>
  </si>
  <si>
    <t>900569</t>
  </si>
  <si>
    <t>MS PERSTERIL KONC,ZASOBNI</t>
  </si>
  <si>
    <t>UN 3109</t>
  </si>
  <si>
    <t>911935</t>
  </si>
  <si>
    <t>MS GLYCEROLUM 85% ZASOBNI</t>
  </si>
  <si>
    <t>920275</t>
  </si>
  <si>
    <t>MS KAL.BROMIDUM, ZASOBNI</t>
  </si>
  <si>
    <t>930225</t>
  </si>
  <si>
    <t>MO LEKOVKA RD 50 ml</t>
  </si>
  <si>
    <t>900284</t>
  </si>
  <si>
    <t>MS KAL.PERMANGANAS, ZASOBNI</t>
  </si>
  <si>
    <t>UN 1490</t>
  </si>
  <si>
    <t>620055</t>
  </si>
  <si>
    <t>:Šátek trojcípý Hartmann</t>
  </si>
  <si>
    <t>900418</t>
  </si>
  <si>
    <t>MS SOL.PHENOLI CAMPHOR.,ZASOBN</t>
  </si>
  <si>
    <t>500015</t>
  </si>
  <si>
    <t>MS IZOPROPYLALKOHOL zás.</t>
  </si>
  <si>
    <t>620976</t>
  </si>
  <si>
    <t>Isolda hojivý krém</t>
  </si>
  <si>
    <t>100ml</t>
  </si>
  <si>
    <t>P</t>
  </si>
  <si>
    <t>112891</t>
  </si>
  <si>
    <t>12891</t>
  </si>
  <si>
    <t>AULIN</t>
  </si>
  <si>
    <t>TBL 15X100MG</t>
  </si>
  <si>
    <t>4807</t>
  </si>
  <si>
    <t>150335</t>
  </si>
  <si>
    <t>50335</t>
  </si>
  <si>
    <t>ALGIFEN NEO</t>
  </si>
  <si>
    <t>POR GTT SOL 1X25ML</t>
  </si>
  <si>
    <t>166555</t>
  </si>
  <si>
    <t>66555</t>
  </si>
  <si>
    <t>MAGNOSOLV</t>
  </si>
  <si>
    <t>GRA 30X6.1GM(SACKY)</t>
  </si>
  <si>
    <t>900240</t>
  </si>
  <si>
    <t>DZ TRIXO LIND 500ML</t>
  </si>
  <si>
    <t>395193</t>
  </si>
  <si>
    <t>Brufen 400mg 100tbl</t>
  </si>
  <si>
    <t>920056</t>
  </si>
  <si>
    <t>KL ETHANOLUM 70% 800 g</t>
  </si>
  <si>
    <t>930183</t>
  </si>
  <si>
    <t>MO SIGNATURA LEKARNA</t>
  </si>
  <si>
    <t>395084</t>
  </si>
  <si>
    <t>MO LEKOVKA RD 20 ml</t>
  </si>
  <si>
    <t>900349</t>
  </si>
  <si>
    <t>MS NATR.THIOSULFAS PENTAHYD., ZASOBNI</t>
  </si>
  <si>
    <t>930054</t>
  </si>
  <si>
    <t>MO LEKOVKA 100 ml</t>
  </si>
  <si>
    <t>930055</t>
  </si>
  <si>
    <t>MO LEKOVKA 25 ml</t>
  </si>
  <si>
    <t>930201</t>
  </si>
  <si>
    <t>MO LEKOVKA 50 ml</t>
  </si>
  <si>
    <t>930265</t>
  </si>
  <si>
    <t>MO SIGNATURA CERV.53X22 mm</t>
  </si>
  <si>
    <t>930574</t>
  </si>
  <si>
    <t>MS CHLORNAN SODNY SOL. 100mg/ml</t>
  </si>
  <si>
    <t>UN 1794</t>
  </si>
  <si>
    <t>930286</t>
  </si>
  <si>
    <t>MO SIGNATURA CERV.70x35 mm</t>
  </si>
  <si>
    <t>500883</t>
  </si>
  <si>
    <t>MO SIGNAT.UCHOV. V CHL. A CHRA. PŘED SVĚ.</t>
  </si>
  <si>
    <t>červená</t>
  </si>
  <si>
    <t>930605</t>
  </si>
  <si>
    <t xml:space="preserve">MO SIGNAT.UCHOV. PRI 15-25 st.C </t>
  </si>
  <si>
    <t>4809</t>
  </si>
  <si>
    <t>500565</t>
  </si>
  <si>
    <t>Spofaplast Náplast kusová text.166</t>
  </si>
  <si>
    <t>76x51mm/3ks</t>
  </si>
  <si>
    <t>166503</t>
  </si>
  <si>
    <t>66503</t>
  </si>
  <si>
    <t>DRM SPR SOL 1X30ML</t>
  </si>
  <si>
    <t>900268</t>
  </si>
  <si>
    <t>MS AC.CITR.MONOHYDR.,ZASOBNI</t>
  </si>
  <si>
    <t>50</t>
  </si>
  <si>
    <t>5011</t>
  </si>
  <si>
    <t>850010</t>
  </si>
  <si>
    <t>149543</t>
  </si>
  <si>
    <t>CLOPIDOGREL APOTEX 75 MG</t>
  </si>
  <si>
    <t>POR TBL FLM 30X75MG</t>
  </si>
  <si>
    <t>151403</t>
  </si>
  <si>
    <t>51403</t>
  </si>
  <si>
    <t>AMPRILAN H 5 MG/25 MG</t>
  </si>
  <si>
    <t>POR TBL NOB 30 BLI</t>
  </si>
  <si>
    <t>151754</t>
  </si>
  <si>
    <t>51754</t>
  </si>
  <si>
    <t>OLTAR 4 MG</t>
  </si>
  <si>
    <t>POR TBL NOB 30X4MG</t>
  </si>
  <si>
    <t>184245</t>
  </si>
  <si>
    <t>LETROX 75</t>
  </si>
  <si>
    <t>POR TBL NOB 100X75MCG II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</si>
  <si>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</si>
  <si>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</si>
  <si>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</si>
  <si>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</si>
  <si>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</si>
  <si>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</si>
  <si>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</si>
  <si>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</si>
  <si>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</si>
  <si>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</si>
  <si>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</si>
  <si>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</si>
  <si>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</si>
  <si>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</si>
  <si>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</si>
  <si>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</si>
  <si>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</si>
  <si>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</si>
  <si>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100499</t>
  </si>
  <si>
    <t>499</t>
  </si>
  <si>
    <t>MAGNESIUM SULFURICUM BIOTIKA</t>
  </si>
  <si>
    <t>INJ 5X10ML 20%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</si>
  <si>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</si>
  <si>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</si>
  <si>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</si>
  <si>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</si>
  <si>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</si>
  <si>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</si>
  <si>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</si>
  <si>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</si>
  <si>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</si>
  <si>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</si>
  <si>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</si>
  <si>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</si>
  <si>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</si>
  <si>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</si>
  <si>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</si>
  <si>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</si>
  <si>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</si>
  <si>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</si>
  <si>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</si>
  <si>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</si>
  <si>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</si>
  <si>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</si>
  <si>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</si>
  <si>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</si>
  <si>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</si>
  <si>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</si>
  <si>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</si>
  <si>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</si>
  <si>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</si>
  <si>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</si>
  <si>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</si>
  <si>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</si>
  <si>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</si>
  <si>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</si>
  <si>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</si>
  <si>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</si>
  <si>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</si>
  <si>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</si>
  <si>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</si>
  <si>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</si>
  <si>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102537</t>
  </si>
  <si>
    <t>2537</t>
  </si>
  <si>
    <t>HALOPERIDOL</t>
  </si>
  <si>
    <t>TBL 50X1.5MG</t>
  </si>
  <si>
    <t>102538</t>
  </si>
  <si>
    <t>2538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</si>
  <si>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</si>
  <si>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</si>
  <si>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</si>
  <si>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</si>
  <si>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</si>
  <si>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</si>
  <si>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</si>
  <si>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</si>
  <si>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</si>
  <si>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</si>
  <si>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</si>
  <si>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</si>
  <si>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</si>
  <si>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</si>
  <si>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</si>
  <si>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</si>
  <si>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</si>
  <si>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</si>
  <si>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</si>
  <si>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</si>
  <si>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</si>
  <si>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</si>
  <si>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</si>
  <si>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</si>
  <si>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</si>
  <si>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</si>
  <si>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</si>
  <si>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</si>
  <si>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</si>
  <si>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</si>
  <si>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</si>
  <si>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</si>
  <si>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</si>
  <si>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</si>
  <si>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</si>
  <si>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</si>
  <si>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</si>
  <si>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</si>
  <si>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</si>
  <si>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</si>
  <si>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</si>
  <si>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</si>
  <si>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</si>
  <si>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</si>
  <si>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</si>
  <si>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</si>
  <si>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</si>
  <si>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</si>
  <si>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</si>
  <si>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</si>
  <si>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</si>
  <si>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</si>
  <si>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</si>
  <si>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</si>
  <si>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</si>
  <si>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116439</t>
  </si>
  <si>
    <t>16439</t>
  </si>
  <si>
    <t>LOMIR SRO</t>
  </si>
  <si>
    <t>POR CPS PRO 30X5MG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</si>
  <si>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</si>
  <si>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</si>
  <si>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</si>
  <si>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</si>
  <si>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</si>
  <si>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</si>
  <si>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</si>
  <si>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</si>
  <si>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</si>
  <si>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</si>
  <si>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</si>
  <si>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</si>
  <si>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</si>
  <si>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</si>
  <si>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</si>
  <si>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</si>
  <si>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</si>
  <si>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</si>
  <si>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</si>
  <si>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</si>
  <si>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</si>
  <si>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</si>
  <si>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</si>
  <si>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</si>
  <si>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</si>
  <si>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</si>
  <si>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</si>
  <si>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</si>
  <si>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</si>
  <si>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</si>
  <si>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</si>
  <si>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</si>
  <si>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</si>
  <si>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</si>
  <si>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</si>
  <si>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</si>
  <si>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</si>
  <si>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</si>
  <si>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</si>
  <si>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</si>
  <si>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</si>
  <si>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</si>
  <si>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</si>
  <si>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</si>
  <si>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</si>
  <si>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</si>
  <si>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</si>
  <si>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</si>
  <si>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</si>
  <si>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</si>
  <si>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</si>
  <si>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</si>
  <si>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147478</t>
  </si>
  <si>
    <t>47478</t>
  </si>
  <si>
    <t>LORADUR MITE</t>
  </si>
  <si>
    <t>POR TBL NOB 50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</si>
  <si>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</si>
  <si>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</si>
  <si>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</si>
  <si>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</si>
  <si>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</si>
  <si>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</si>
  <si>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</si>
  <si>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</si>
  <si>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</si>
  <si>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</si>
  <si>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</si>
  <si>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</si>
  <si>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</si>
  <si>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</si>
  <si>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</si>
  <si>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</si>
  <si>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</si>
  <si>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</si>
  <si>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</si>
  <si>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</si>
  <si>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</si>
  <si>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</si>
  <si>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</si>
  <si>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156810</t>
  </si>
  <si>
    <t>56810</t>
  </si>
  <si>
    <t>FURORESE 250</t>
  </si>
  <si>
    <t>TBL 20X250MG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</si>
  <si>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</si>
  <si>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</si>
  <si>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</si>
  <si>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</si>
  <si>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</si>
  <si>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</si>
  <si>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</si>
  <si>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</si>
  <si>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</si>
  <si>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</si>
  <si>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</si>
  <si>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</si>
  <si>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</si>
  <si>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</si>
  <si>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</si>
  <si>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</si>
  <si>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176064</t>
  </si>
  <si>
    <t>76064</t>
  </si>
  <si>
    <t>ACIDUM FOLICUM LECIVA</t>
  </si>
  <si>
    <t>DRG 30X10MG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</si>
  <si>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</si>
  <si>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</si>
  <si>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</si>
  <si>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</si>
  <si>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</si>
  <si>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</si>
  <si>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</si>
  <si>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</si>
  <si>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</si>
  <si>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</si>
  <si>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</si>
  <si>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</si>
  <si>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</si>
  <si>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</si>
  <si>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</si>
  <si>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</si>
  <si>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</si>
  <si>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</si>
  <si>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</si>
  <si>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</si>
  <si>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</si>
  <si>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</si>
  <si>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</si>
  <si>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</si>
  <si>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</si>
  <si>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</si>
  <si>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</si>
  <si>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</si>
  <si>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</si>
  <si>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</si>
  <si>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</si>
  <si>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</si>
  <si>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</si>
  <si>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</si>
  <si>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</si>
  <si>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</si>
  <si>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</si>
  <si>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</si>
  <si>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</si>
  <si>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</si>
  <si>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</si>
  <si>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</si>
  <si>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</si>
  <si>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</si>
  <si>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</si>
  <si>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</si>
  <si>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</si>
  <si>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</si>
  <si>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</si>
  <si>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</si>
  <si>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</si>
  <si>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</si>
  <si>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</si>
  <si>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</si>
  <si>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</si>
  <si>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</si>
  <si>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</si>
  <si>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</si>
  <si>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</si>
  <si>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</si>
  <si>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</si>
  <si>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</si>
  <si>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</si>
  <si>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</si>
  <si>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</si>
  <si>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</si>
  <si>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</si>
  <si>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</si>
  <si>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</si>
  <si>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196118</t>
  </si>
  <si>
    <t>96118</t>
  </si>
  <si>
    <t>VESSEL DUE F</t>
  </si>
  <si>
    <t>CPS 50X250LSU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</si>
  <si>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</si>
  <si>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</si>
  <si>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</si>
  <si>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</si>
  <si>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</si>
  <si>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</si>
  <si>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</si>
  <si>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</si>
  <si>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</si>
  <si>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</si>
  <si>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</si>
  <si>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</si>
  <si>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</si>
  <si>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</si>
  <si>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</si>
  <si>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</si>
  <si>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</si>
  <si>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</si>
  <si>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</si>
  <si>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</si>
  <si>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</si>
  <si>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</si>
  <si>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</si>
  <si>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</si>
  <si>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</si>
  <si>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</si>
  <si>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</si>
  <si>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</si>
  <si>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</si>
  <si>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</si>
  <si>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395997</t>
  </si>
  <si>
    <t>DZ SOFTASEPT N BEZBARVÝ 250 ml</t>
  </si>
  <si>
    <t>840220</t>
  </si>
  <si>
    <t>Lactobacillus acidophil.cps.75 bez laktózy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</si>
  <si>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</si>
  <si>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</si>
  <si>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</si>
  <si>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</si>
  <si>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</si>
  <si>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</si>
  <si>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844305</t>
  </si>
  <si>
    <t>103541</t>
  </si>
  <si>
    <t>MINIDIAB</t>
  </si>
  <si>
    <t>POR TBL NOB 30X5MG</t>
  </si>
  <si>
    <t>844651</t>
  </si>
  <si>
    <t>101205</t>
  </si>
  <si>
    <t>PRESTARIUM NEO</t>
  </si>
  <si>
    <t>POR TBL FLM 30X5MG</t>
  </si>
  <si>
    <t>844831</t>
  </si>
  <si>
    <t>DIGOXIN ORION INJ</t>
  </si>
  <si>
    <t>INJ SOL 25X1ML/0.25MG</t>
  </si>
  <si>
    <t>844960</t>
  </si>
  <si>
    <t>125114</t>
  </si>
  <si>
    <t>TBL 60X100 MG</t>
  </si>
  <si>
    <t>845220</t>
  </si>
  <si>
    <t>101211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</si>
  <si>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</si>
  <si>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</si>
  <si>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</si>
  <si>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</si>
  <si>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</si>
  <si>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</si>
  <si>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</si>
  <si>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</si>
  <si>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</si>
  <si>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</si>
  <si>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</si>
  <si>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</si>
  <si>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</si>
  <si>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</si>
  <si>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</si>
  <si>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</si>
  <si>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</si>
  <si>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</si>
  <si>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</si>
  <si>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</si>
  <si>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</si>
  <si>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</si>
  <si>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</si>
  <si>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</si>
  <si>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847488</t>
  </si>
  <si>
    <t>107869</t>
  </si>
  <si>
    <t>APO-ALLOPURINOL</t>
  </si>
  <si>
    <t>POR TBL NOB 100X100MG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</si>
  <si>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</si>
  <si>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</si>
  <si>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</si>
  <si>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</si>
  <si>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</si>
  <si>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</si>
  <si>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</si>
  <si>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</si>
  <si>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</si>
  <si>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</si>
  <si>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</si>
  <si>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</si>
  <si>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</si>
  <si>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</si>
  <si>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</si>
  <si>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</si>
  <si>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</si>
  <si>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</si>
  <si>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849254</t>
  </si>
  <si>
    <t>155780</t>
  </si>
  <si>
    <t>849561</t>
  </si>
  <si>
    <t>125060</t>
  </si>
  <si>
    <t>APO-AMLO 5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</si>
  <si>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</si>
  <si>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</si>
  <si>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</si>
  <si>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</si>
  <si>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</si>
  <si>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</si>
  <si>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</si>
  <si>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POR TBL FLM 30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</si>
  <si>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</si>
  <si>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</si>
  <si>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</si>
  <si>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</si>
  <si>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</si>
  <si>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</si>
  <si>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</si>
  <si>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930065</t>
  </si>
  <si>
    <t>DZ PRONTOSAN ROZTOK 350ml</t>
  </si>
  <si>
    <t>51384</t>
  </si>
  <si>
    <t>INF SOL 10X1000MLPLAH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</si>
  <si>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</si>
  <si>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</si>
  <si>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</si>
  <si>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</si>
  <si>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</si>
  <si>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</si>
  <si>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</si>
  <si>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</si>
  <si>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</si>
  <si>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</si>
  <si>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</si>
  <si>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</si>
  <si>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</si>
  <si>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</si>
  <si>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</si>
  <si>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</si>
  <si>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</si>
  <si>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109139</t>
  </si>
  <si>
    <t>9139</t>
  </si>
  <si>
    <t>HEMINEVRIN 300MG</t>
  </si>
  <si>
    <t>CPS 100X300MG</t>
  </si>
  <si>
    <t>110086</t>
  </si>
  <si>
    <t>10086</t>
  </si>
  <si>
    <t>NEODOLPASSE</t>
  </si>
  <si>
    <t>INF 10X250ML</t>
  </si>
  <si>
    <t>111337</t>
  </si>
  <si>
    <t>11337</t>
  </si>
  <si>
    <t>GERATAM 3G</t>
  </si>
  <si>
    <t>INJ 4X15ML/3GM</t>
  </si>
  <si>
    <t>118305</t>
  </si>
  <si>
    <t>18305</t>
  </si>
  <si>
    <t>RINGERFUNDIN B.BRAUN</t>
  </si>
  <si>
    <t>INF SOL10X1000ML PE</t>
  </si>
  <si>
    <t>125969</t>
  </si>
  <si>
    <t>25969</t>
  </si>
  <si>
    <t>PROCORALAN 5 MG</t>
  </si>
  <si>
    <t>POR TBL FLM 56X5MG</t>
  </si>
  <si>
    <t>138839</t>
  </si>
  <si>
    <t>DORETA 37,5 MG/325 MG</t>
  </si>
  <si>
    <t>POR TBL FLM 10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</si>
  <si>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</si>
  <si>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</si>
  <si>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</si>
  <si>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</si>
  <si>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</si>
  <si>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</si>
  <si>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</si>
  <si>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162858</t>
  </si>
  <si>
    <t>ASPIRIN PROTECT 100</t>
  </si>
  <si>
    <t>POR TBL ENT 28X100MG</t>
  </si>
  <si>
    <t>169189</t>
  </si>
  <si>
    <t>69189</t>
  </si>
  <si>
    <t>EUTHYROX 50</t>
  </si>
  <si>
    <t>TBL 100X50RG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</si>
  <si>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</si>
  <si>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</si>
  <si>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</si>
  <si>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</si>
  <si>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</si>
  <si>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</si>
  <si>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</si>
  <si>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</si>
  <si>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</si>
  <si>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</si>
  <si>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</si>
  <si>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</si>
  <si>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</si>
  <si>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</si>
  <si>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</si>
  <si>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</si>
  <si>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</si>
  <si>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</si>
  <si>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</si>
  <si>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</si>
  <si>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</si>
  <si>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</si>
  <si>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</si>
  <si>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</si>
  <si>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</si>
  <si>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</si>
  <si>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</si>
  <si>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</si>
  <si>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199336</t>
  </si>
  <si>
    <t>99336</t>
  </si>
  <si>
    <t>GLURENORM</t>
  </si>
  <si>
    <t>TBL 30X30MG</t>
  </si>
  <si>
    <t>841541</t>
  </si>
  <si>
    <t>MENALIND Mycí emulze 500ml</t>
  </si>
  <si>
    <t>846340</t>
  </si>
  <si>
    <t>122690</t>
  </si>
  <si>
    <t>PRESTARIUM NEO COMBI 5mg/1,25mg</t>
  </si>
  <si>
    <t>POR TBL FLM 90</t>
  </si>
  <si>
    <t>846824</t>
  </si>
  <si>
    <t>124087</t>
  </si>
  <si>
    <t>PRESTANCE 5 MG/5 MG</t>
  </si>
  <si>
    <t>POR TBL NOB 30</t>
  </si>
  <si>
    <t>846980</t>
  </si>
  <si>
    <t>124129</t>
  </si>
  <si>
    <t>PRESTANCE 10 MG/10 MG</t>
  </si>
  <si>
    <t>848172</t>
  </si>
  <si>
    <t>Biopron9  Premium tob.60</t>
  </si>
  <si>
    <t>848560</t>
  </si>
  <si>
    <t>125752</t>
  </si>
  <si>
    <t>ESSENTIALE FORTE N</t>
  </si>
  <si>
    <t>POR CPS DUR 50</t>
  </si>
  <si>
    <t>848625</t>
  </si>
  <si>
    <t>138841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</si>
  <si>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</si>
  <si>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</si>
  <si>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</si>
  <si>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</si>
  <si>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</si>
  <si>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</si>
  <si>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</si>
  <si>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</si>
  <si>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</si>
  <si>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</si>
  <si>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146125</t>
  </si>
  <si>
    <t>46125</t>
  </si>
  <si>
    <t>LIDOCAIN 10%</t>
  </si>
  <si>
    <t>SPR 1X38GM</t>
  </si>
  <si>
    <t>58038</t>
  </si>
  <si>
    <t>BETALOC ZOK 50 MG</t>
  </si>
  <si>
    <t>POR TBL PRO 100X50MG</t>
  </si>
  <si>
    <t>100409</t>
  </si>
  <si>
    <t>409</t>
  </si>
  <si>
    <t>CALCIUM CHLORATUM BIOTIKA</t>
  </si>
  <si>
    <t>INJ 5X10ML 10%</t>
  </si>
  <si>
    <t>162597</t>
  </si>
  <si>
    <t>62597</t>
  </si>
  <si>
    <t>ENAP I.V.</t>
  </si>
  <si>
    <t>INJ 5X1ML/1.25MG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</si>
  <si>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</si>
  <si>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</si>
  <si>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</si>
  <si>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</si>
  <si>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</si>
  <si>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</si>
  <si>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</si>
  <si>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</si>
  <si>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</si>
  <si>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</si>
  <si>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</si>
  <si>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</si>
  <si>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846541</t>
  </si>
  <si>
    <t>112586</t>
  </si>
  <si>
    <t>NEBIVOLOL SANDOZ 5 MG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</si>
  <si>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</si>
  <si>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</si>
  <si>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</si>
  <si>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</si>
  <si>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</si>
  <si>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</si>
  <si>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</si>
  <si>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</si>
  <si>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</si>
  <si>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</si>
  <si>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</si>
  <si>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</si>
  <si>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167547</t>
  </si>
  <si>
    <t>67547</t>
  </si>
  <si>
    <t>ALMIRAL</t>
  </si>
  <si>
    <t>INJ 10X3ML/75MG</t>
  </si>
  <si>
    <t>183730</t>
  </si>
  <si>
    <t>83730</t>
  </si>
  <si>
    <t>GOPTEN 2MG</t>
  </si>
  <si>
    <t>CPS 28X2MG</t>
  </si>
  <si>
    <t>777144</t>
  </si>
  <si>
    <t>Emspoma Z 500g/proti bolesti</t>
  </si>
  <si>
    <t>790011</t>
  </si>
  <si>
    <t>Emspoma M 500g/chladivá</t>
  </si>
  <si>
    <t>846873</t>
  </si>
  <si>
    <t>DZ PRONTODERM ROZTOK 500 ml</t>
  </si>
  <si>
    <t>108499</t>
  </si>
  <si>
    <t>8499</t>
  </si>
  <si>
    <t>DIPIDOLOR</t>
  </si>
  <si>
    <t>INJ 5X2ML 7.5MG/ML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</si>
  <si>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</si>
  <si>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</si>
  <si>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</si>
  <si>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</si>
  <si>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</si>
  <si>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</si>
  <si>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</si>
  <si>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</si>
  <si>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169755</t>
  </si>
  <si>
    <t>69755</t>
  </si>
  <si>
    <t>ARDEANUTRISOL G 40</t>
  </si>
  <si>
    <t>INF 1X80ML</t>
  </si>
  <si>
    <t>180988</t>
  </si>
  <si>
    <t>GENTADEX 5 MG/ML + 1 MG/ML</t>
  </si>
  <si>
    <t>OPH GTT SOL 1X5ML</t>
  </si>
  <si>
    <t>199466</t>
  </si>
  <si>
    <t>BURONIL 25 MG</t>
  </si>
  <si>
    <t>POR TBL OBD 50X25MG</t>
  </si>
  <si>
    <t>848725</t>
  </si>
  <si>
    <t>107677</t>
  </si>
  <si>
    <t>KALIUMCHLORID 7.45% BRAUN</t>
  </si>
  <si>
    <t>INF CNC SOL 20X100ML</t>
  </si>
  <si>
    <t>849767</t>
  </si>
  <si>
    <t>162012</t>
  </si>
  <si>
    <t>900518</t>
  </si>
  <si>
    <t>KL UNG.LENIENS, 500G</t>
  </si>
  <si>
    <t>920356</t>
  </si>
  <si>
    <t>KL SOL.BORGLYCEROLI  3% 100 G</t>
  </si>
  <si>
    <t>58880</t>
  </si>
  <si>
    <t>DOLMINA 100 SR</t>
  </si>
  <si>
    <t>POR TBL PRO 20X100MG</t>
  </si>
  <si>
    <t>100750</t>
  </si>
  <si>
    <t>750</t>
  </si>
  <si>
    <t>CHAMOMILLA</t>
  </si>
  <si>
    <t>LIQ 100ML</t>
  </si>
  <si>
    <t>127953</t>
  </si>
  <si>
    <t>27953</t>
  </si>
  <si>
    <t>LANTUS 100 JEDNOTEK/ML SOLOSTAR</t>
  </si>
  <si>
    <t xml:space="preserve">SDR INJ SOL 5X3ML </t>
  </si>
  <si>
    <t>162047</t>
  </si>
  <si>
    <t>62047</t>
  </si>
  <si>
    <t>LOCOID LIPOCREAM</t>
  </si>
  <si>
    <t>CRM 1X30GM 0.1%</t>
  </si>
  <si>
    <t>845813</t>
  </si>
  <si>
    <t>Deca durabolin 50mg amp.1x1ml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</si>
  <si>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</si>
  <si>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</si>
  <si>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</si>
  <si>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</si>
  <si>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</si>
  <si>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</si>
  <si>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</si>
  <si>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</si>
  <si>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</si>
  <si>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</si>
  <si>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</si>
  <si>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</si>
  <si>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850729</t>
  </si>
  <si>
    <t>157875</t>
  </si>
  <si>
    <t>PARACETAMOL KABI 10MG/ML</t>
  </si>
  <si>
    <t>INF SOL 10X100ML/1000MG</t>
  </si>
  <si>
    <t>155911</t>
  </si>
  <si>
    <t>PEROXID VODIKU 3%</t>
  </si>
  <si>
    <t>LIQ  1X100ML</t>
  </si>
  <si>
    <t>988709</t>
  </si>
  <si>
    <t>Masážní emulze Emspoma O hřejivá tuba 200ml</t>
  </si>
  <si>
    <t>921284</t>
  </si>
  <si>
    <t>KL ETHER 180G</t>
  </si>
  <si>
    <t>844242</t>
  </si>
  <si>
    <t>105937</t>
  </si>
  <si>
    <t>TETRASPAN 6%</t>
  </si>
  <si>
    <t>INF SOL 20X500ML</t>
  </si>
  <si>
    <t>186720</t>
  </si>
  <si>
    <t>86720</t>
  </si>
  <si>
    <t>AFONILUM SR 375MG</t>
  </si>
  <si>
    <t>CPS 50X375MG</t>
  </si>
  <si>
    <t>188518</t>
  </si>
  <si>
    <t>88518</t>
  </si>
  <si>
    <t>AMICLOTON</t>
  </si>
  <si>
    <t>TBL 30</t>
  </si>
  <si>
    <t>144328</t>
  </si>
  <si>
    <t>GARAMYCIN SCHWAMM</t>
  </si>
  <si>
    <t>DRM SPO 1X130MG</t>
  </si>
  <si>
    <t>846979</t>
  </si>
  <si>
    <t>124133</t>
  </si>
  <si>
    <t>POR TBL NOB 90</t>
  </si>
  <si>
    <t>395211</t>
  </si>
  <si>
    <t>Aqua Touch Jelly 25x11ml</t>
  </si>
  <si>
    <t>902094</t>
  </si>
  <si>
    <t>IR  OMNIFLUSH NaCl 0,9% 10 ml v 10 ml</t>
  </si>
  <si>
    <t>F1/1 ve stříkačce</t>
  </si>
  <si>
    <t>987881</t>
  </si>
  <si>
    <t>Walmark Laktobacily FORTE s fruktooligosach.30+30</t>
  </si>
  <si>
    <t>187721</t>
  </si>
  <si>
    <t>87721</t>
  </si>
  <si>
    <t>RAPIFEN</t>
  </si>
  <si>
    <t>INJ 5X2ML</t>
  </si>
  <si>
    <t>842936</t>
  </si>
  <si>
    <t>MENALIND Ošetřující šampon 500ml</t>
  </si>
  <si>
    <t>107678</t>
  </si>
  <si>
    <t>INF CNC SOL 20X20ML</t>
  </si>
  <si>
    <t>987565</t>
  </si>
  <si>
    <t>ALTERMED Panthenol Forte 10% chladivý sprej 150ml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</si>
  <si>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</si>
  <si>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</si>
  <si>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</si>
  <si>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</si>
  <si>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</si>
  <si>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30g Generica</t>
  </si>
  <si>
    <t>395712</t>
  </si>
  <si>
    <t>HBF Calcium panthotenát mast 30g</t>
  </si>
  <si>
    <t>397174</t>
  </si>
  <si>
    <t>306585</t>
  </si>
  <si>
    <t>IR  PosiFlush  1x 10 ml  Fresenius Kabi</t>
  </si>
  <si>
    <t>10 ml F1/1 v předplněné stříkačce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</si>
  <si>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</si>
  <si>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</si>
  <si>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</si>
  <si>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</si>
  <si>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</si>
  <si>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</si>
  <si>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</si>
  <si>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</si>
  <si>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</si>
  <si>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</si>
  <si>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</si>
  <si>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</si>
  <si>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</si>
  <si>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</si>
  <si>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</si>
  <si>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</si>
  <si>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</si>
  <si>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</si>
  <si>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</si>
  <si>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</si>
  <si>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</si>
  <si>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</si>
  <si>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</si>
  <si>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</si>
  <si>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</si>
  <si>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</si>
  <si>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</si>
  <si>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</si>
  <si>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</si>
  <si>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</si>
  <si>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117121</t>
  </si>
  <si>
    <t>17121</t>
  </si>
  <si>
    <t>LANZUL</t>
  </si>
  <si>
    <t>CPS 28X30MG</t>
  </si>
  <si>
    <t>117122</t>
  </si>
  <si>
    <t>17122</t>
  </si>
  <si>
    <t>CPS 56X30MG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</si>
  <si>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</si>
  <si>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</si>
  <si>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</si>
  <si>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</si>
  <si>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</si>
  <si>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</si>
  <si>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</si>
  <si>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</si>
  <si>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126762</t>
  </si>
  <si>
    <t>26762</t>
  </si>
  <si>
    <t>NOVOMIX 30 PENFILL 100 U/ML</t>
  </si>
  <si>
    <t>INJ SUS 5X3ML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</si>
  <si>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</si>
  <si>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</si>
  <si>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</si>
  <si>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</si>
  <si>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</si>
  <si>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</si>
  <si>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</si>
  <si>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</si>
  <si>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</si>
  <si>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</si>
  <si>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147144</t>
  </si>
  <si>
    <t>47144</t>
  </si>
  <si>
    <t>LETROX 100</t>
  </si>
  <si>
    <t>147740</t>
  </si>
  <si>
    <t>47740</t>
  </si>
  <si>
    <t>RIVOCOR 5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</si>
  <si>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</si>
  <si>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</si>
  <si>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</si>
  <si>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</si>
  <si>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</si>
  <si>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</si>
  <si>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</si>
  <si>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</si>
  <si>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</si>
  <si>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</si>
  <si>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</si>
  <si>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</si>
  <si>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</si>
  <si>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</si>
  <si>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</si>
  <si>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</si>
  <si>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</si>
  <si>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</si>
  <si>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</si>
  <si>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</si>
  <si>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</si>
  <si>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</si>
  <si>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</si>
  <si>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</si>
  <si>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</si>
  <si>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</si>
  <si>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</si>
  <si>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</si>
  <si>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</si>
  <si>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</si>
  <si>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</si>
  <si>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</si>
  <si>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</si>
  <si>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</si>
  <si>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</si>
  <si>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</si>
  <si>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</si>
  <si>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</si>
  <si>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</si>
  <si>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</si>
  <si>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</si>
  <si>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</si>
  <si>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ZODAC</t>
  </si>
  <si>
    <t>TBL OBD 30X10MG</t>
  </si>
  <si>
    <t>166759</t>
  </si>
  <si>
    <t>KINITO 50 MG, POTAHOVANÉ TABLETY</t>
  </si>
  <si>
    <t>POR TBL FLM 40X50MG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</si>
  <si>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</si>
  <si>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</si>
  <si>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</si>
  <si>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</si>
  <si>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</si>
  <si>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</si>
  <si>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</si>
  <si>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192340</t>
  </si>
  <si>
    <t>WARFARIN PMCS 2 MG</t>
  </si>
  <si>
    <t>POR TBL NOB 100X2MG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</si>
  <si>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</si>
  <si>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</si>
  <si>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</si>
  <si>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</si>
  <si>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</si>
  <si>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</si>
  <si>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</si>
  <si>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</si>
  <si>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</si>
  <si>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</si>
  <si>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</si>
  <si>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</si>
  <si>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394404</t>
  </si>
  <si>
    <t>168373</t>
  </si>
  <si>
    <t>PRADAXA 150 MG</t>
  </si>
  <si>
    <t>POR CPS DUR 60X1X150 MG</t>
  </si>
  <si>
    <t>844554</t>
  </si>
  <si>
    <t>114065</t>
  </si>
  <si>
    <t>LOZAP 50 ZENTIVA</t>
  </si>
  <si>
    <t>POR TBL FLM 30X50MG</t>
  </si>
  <si>
    <t>846446</t>
  </si>
  <si>
    <t>124343</t>
  </si>
  <si>
    <t>CEZERA 5 MG</t>
  </si>
  <si>
    <t>848765</t>
  </si>
  <si>
    <t>107938</t>
  </si>
  <si>
    <t>INJ SOL 6X3ML/150MG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</si>
  <si>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</si>
  <si>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</si>
  <si>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</si>
  <si>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</si>
  <si>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</si>
  <si>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</si>
  <si>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</si>
  <si>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</si>
  <si>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</si>
  <si>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</si>
  <si>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</si>
  <si>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</si>
  <si>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</si>
  <si>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</si>
  <si>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</si>
  <si>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POR TBL NOB 30X25MG</t>
  </si>
  <si>
    <t>850124</t>
  </si>
  <si>
    <t>125082</t>
  </si>
  <si>
    <t>APO-SIMVA 20</t>
  </si>
  <si>
    <t>POR TBL FLM 30X20MG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</si>
  <si>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</si>
  <si>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</si>
  <si>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</si>
  <si>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</si>
  <si>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</si>
  <si>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</si>
  <si>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</si>
  <si>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</si>
  <si>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</si>
  <si>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</si>
  <si>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</si>
  <si>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</si>
  <si>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</si>
  <si>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</si>
  <si>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</si>
  <si>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</si>
  <si>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</si>
  <si>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</si>
  <si>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</si>
  <si>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</si>
  <si>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</si>
  <si>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</si>
  <si>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</si>
  <si>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158191</t>
  </si>
  <si>
    <t>TELMISARTAN SANDOZ 80 MG</t>
  </si>
  <si>
    <t>POR TBL NOB 30X80MG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</si>
  <si>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</si>
  <si>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</si>
  <si>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</si>
  <si>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</si>
  <si>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</si>
  <si>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</si>
  <si>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</si>
  <si>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</si>
  <si>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</si>
  <si>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</si>
  <si>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</si>
  <si>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848924</t>
  </si>
  <si>
    <t>148078</t>
  </si>
  <si>
    <t>ROSUCARD 40 MG POTAHOVANÉ TABLETY</t>
  </si>
  <si>
    <t>POR TBL FLM 90X40MG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</si>
  <si>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</si>
  <si>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</si>
  <si>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</si>
  <si>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</si>
  <si>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</si>
  <si>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</si>
  <si>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</si>
  <si>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</si>
  <si>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126486</t>
  </si>
  <si>
    <t>26486</t>
  </si>
  <si>
    <t>ACTRAPID PENFILL 100IU/ML</t>
  </si>
  <si>
    <t>INJ SOL 5X3ML</t>
  </si>
  <si>
    <t>126789</t>
  </si>
  <si>
    <t>26789</t>
  </si>
  <si>
    <t>NOVORAPID PENFILL 100 U/ML</t>
  </si>
  <si>
    <t>132058</t>
  </si>
  <si>
    <t>32058</t>
  </si>
  <si>
    <t>INJ SOL 10X0.3ML</t>
  </si>
  <si>
    <t>132059</t>
  </si>
  <si>
    <t>32059</t>
  </si>
  <si>
    <t>INJ SOL 10X0.4ML</t>
  </si>
  <si>
    <t>850390</t>
  </si>
  <si>
    <t>102600</t>
  </si>
  <si>
    <t>POR TBL NOB 100X6,25MG</t>
  </si>
  <si>
    <t>850526</t>
  </si>
  <si>
    <t>101172</t>
  </si>
  <si>
    <t>CADUET 5 MG/10 MG</t>
  </si>
  <si>
    <t>110803</t>
  </si>
  <si>
    <t>10803</t>
  </si>
  <si>
    <t>ZOFRAN</t>
  </si>
  <si>
    <t>INJ SOL 5X2ML/4MG</t>
  </si>
  <si>
    <t>849666</t>
  </si>
  <si>
    <t>119688</t>
  </si>
  <si>
    <t>POR TBL ENT 100X40MG</t>
  </si>
  <si>
    <t>153950</t>
  </si>
  <si>
    <t>53950</t>
  </si>
  <si>
    <t>ZOLOFT 50MG</t>
  </si>
  <si>
    <t>TBL OBD 28X50MG</t>
  </si>
  <si>
    <t>166760</t>
  </si>
  <si>
    <t>POR TBL FLM 100X50MG</t>
  </si>
  <si>
    <t>115317</t>
  </si>
  <si>
    <t>15317</t>
  </si>
  <si>
    <t>LOZAP H</t>
  </si>
  <si>
    <t>115010</t>
  </si>
  <si>
    <t>15010</t>
  </si>
  <si>
    <t>DORMICUM 15 MG</t>
  </si>
  <si>
    <t>TBL OBD 10X15MG</t>
  </si>
  <si>
    <t>850148</t>
  </si>
  <si>
    <t>115590</t>
  </si>
  <si>
    <t>MEDORAM PLUS H 5/25 MG</t>
  </si>
  <si>
    <t>199589</t>
  </si>
  <si>
    <t>99589</t>
  </si>
  <si>
    <t>ZOFRAN 8 MG</t>
  </si>
  <si>
    <t>TBL OBD 10X8MG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</si>
  <si>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</si>
  <si>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</si>
  <si>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</si>
  <si>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</si>
  <si>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</si>
  <si>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</si>
  <si>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</si>
  <si>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</si>
  <si>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</si>
  <si>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</si>
  <si>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</si>
  <si>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50113006</t>
  </si>
  <si>
    <t>195637</t>
  </si>
  <si>
    <t>95637</t>
  </si>
  <si>
    <t>NUTRIFLEX LIPID PLUS</t>
  </si>
  <si>
    <t>INF EML 5X1875ML</t>
  </si>
  <si>
    <t>195638</t>
  </si>
  <si>
    <t>95638</t>
  </si>
  <si>
    <t>INF EML 5X2500ML</t>
  </si>
  <si>
    <t>841761</t>
  </si>
  <si>
    <t>PreOp 4x200ml</t>
  </si>
  <si>
    <t>133474</t>
  </si>
  <si>
    <t>33474</t>
  </si>
  <si>
    <t>NUTRIDRINK JUICE STYLE S PŘÍCHUTÍ JABLEČNOU</t>
  </si>
  <si>
    <t>POR SOL 1X200ML</t>
  </si>
  <si>
    <t>500732</t>
  </si>
  <si>
    <t>33704</t>
  </si>
  <si>
    <t>DIASIP S PŘÍCHUTÍ CAPPUCHINO</t>
  </si>
  <si>
    <t>33740</t>
  </si>
  <si>
    <t>NUTRIDRINK COMPACT PROTEIN S PŘÍCHUTÍ KÁVY</t>
  </si>
  <si>
    <t>POR SOL 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</si>
  <si>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</si>
  <si>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</si>
  <si>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</si>
  <si>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</si>
  <si>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</si>
  <si>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</si>
  <si>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POR SOL 4X125GM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</si>
  <si>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</si>
  <si>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</si>
  <si>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</si>
  <si>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</si>
  <si>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</si>
  <si>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</si>
  <si>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</si>
  <si>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</si>
  <si>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</si>
  <si>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</si>
  <si>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</si>
  <si>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</si>
  <si>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</si>
  <si>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</si>
  <si>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</si>
  <si>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</si>
  <si>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</si>
  <si>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</si>
  <si>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</si>
  <si>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</si>
  <si>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</si>
  <si>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</si>
  <si>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</si>
  <si>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</si>
  <si>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</si>
  <si>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</si>
  <si>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</si>
  <si>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192289</t>
  </si>
  <si>
    <t>92289</t>
  </si>
  <si>
    <t>EDICIN 0,5GM</t>
  </si>
  <si>
    <t>INJ.SICC.1X500MG</t>
  </si>
  <si>
    <t>194155</t>
  </si>
  <si>
    <t>94155</t>
  </si>
  <si>
    <t>ABAKTAL</t>
  </si>
  <si>
    <t>INJ 10X5ML/400MG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</si>
  <si>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</si>
  <si>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</si>
  <si>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</si>
  <si>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</si>
  <si>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</si>
  <si>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</si>
  <si>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</si>
  <si>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</si>
  <si>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162052</t>
  </si>
  <si>
    <t>62052</t>
  </si>
  <si>
    <t>DUOMOX 1000</t>
  </si>
  <si>
    <t>POR TBL SUS 20X1000MG</t>
  </si>
  <si>
    <t>129767</t>
  </si>
  <si>
    <t>IMIPENEM/CILASTATIN KABI 500 MG/500 MG</t>
  </si>
  <si>
    <t>INF PLV SOL 10LAH/20ML</t>
  </si>
  <si>
    <t>155759</t>
  </si>
  <si>
    <t>55759</t>
  </si>
  <si>
    <t>PAMYCON NA PRIPRAVU KAPEK</t>
  </si>
  <si>
    <t>PLV 1X1LAHV</t>
  </si>
  <si>
    <t>500696</t>
  </si>
  <si>
    <t>141836</t>
  </si>
  <si>
    <t>Amikacin B.Braun 5mg/ml EP 100ml</t>
  </si>
  <si>
    <t>10X100ml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</si>
  <si>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</si>
  <si>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</si>
  <si>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</si>
  <si>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</si>
  <si>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</si>
  <si>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</si>
  <si>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</si>
  <si>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</si>
  <si>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</si>
  <si>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</si>
  <si>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</si>
  <si>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</si>
  <si>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</si>
  <si>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</si>
  <si>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</si>
  <si>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</si>
  <si>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</si>
  <si>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</si>
  <si>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</si>
  <si>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</si>
  <si>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</si>
  <si>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</si>
  <si>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158092</t>
  </si>
  <si>
    <t>58092</t>
  </si>
  <si>
    <t>CEFAZOLIN SANDOZ 1 G</t>
  </si>
  <si>
    <t>176360</t>
  </si>
  <si>
    <t>76360</t>
  </si>
  <si>
    <t>ZINACEF AD INJ.</t>
  </si>
  <si>
    <t>INJ SIC 1X1.5GM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</si>
  <si>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</si>
  <si>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</si>
  <si>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</si>
  <si>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</si>
  <si>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</si>
  <si>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</si>
  <si>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</si>
  <si>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</si>
  <si>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</si>
  <si>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</si>
  <si>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50113014</t>
  </si>
  <si>
    <t>161980</t>
  </si>
  <si>
    <t>61980</t>
  </si>
  <si>
    <t>PIMAFUCORT</t>
  </si>
  <si>
    <t>UNG 1X15GM</t>
  </si>
  <si>
    <t>199248</t>
  </si>
  <si>
    <t>99248</t>
  </si>
  <si>
    <t>MYFUNGAR</t>
  </si>
  <si>
    <t>CRM 1X30GM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</si>
  <si>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</si>
  <si>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</si>
  <si>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</si>
  <si>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</si>
  <si>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</si>
  <si>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</si>
  <si>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</si>
  <si>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</si>
  <si>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</si>
  <si>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</si>
  <si>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</si>
  <si>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5021</t>
  </si>
  <si>
    <t>842125</t>
  </si>
  <si>
    <t>DZ SOFTASEPT N BAREVNÝ 250 ml</t>
  </si>
  <si>
    <t>840572</t>
  </si>
  <si>
    <t>Sonografický gel Vita 520ml</t>
  </si>
  <si>
    <t>5031</t>
  </si>
  <si>
    <t>130187</t>
  </si>
  <si>
    <t>30187</t>
  </si>
  <si>
    <t>MIDAZOLAM TORREX 5MG/ML</t>
  </si>
  <si>
    <t>INJ 10X1ML/5MG</t>
  </si>
  <si>
    <t>185526</t>
  </si>
  <si>
    <t>85526</t>
  </si>
  <si>
    <t>SUFENTA FORTE I.V.</t>
  </si>
  <si>
    <t>INJ 5X1ML/0.05MG</t>
  </si>
  <si>
    <t>47249</t>
  </si>
  <si>
    <t>INF SOL 10X250ML-PE</t>
  </si>
  <si>
    <t>100889</t>
  </si>
  <si>
    <t>889</t>
  </si>
  <si>
    <t>PITYOL</t>
  </si>
  <si>
    <t>114799</t>
  </si>
  <si>
    <t>14799</t>
  </si>
  <si>
    <t>FURORESE 20 INJEKT</t>
  </si>
  <si>
    <t>INJ SOL 5X2ML/20MG</t>
  </si>
  <si>
    <t>130101</t>
  </si>
  <si>
    <t>30101</t>
  </si>
  <si>
    <t>FENTANYL TORREX 50MCG/ML</t>
  </si>
  <si>
    <t>INJ 5X2ML/100RG</t>
  </si>
  <si>
    <t>144307</t>
  </si>
  <si>
    <t>44307</t>
  </si>
  <si>
    <t>EUPHYLLIN CR N 300</t>
  </si>
  <si>
    <t>CPS RET 50X300MG</t>
  </si>
  <si>
    <t>147845</t>
  </si>
  <si>
    <t>47845</t>
  </si>
  <si>
    <t>IBUSTRIN</t>
  </si>
  <si>
    <t>POR TBLNOB30X200MG</t>
  </si>
  <si>
    <t>156992</t>
  </si>
  <si>
    <t>56992</t>
  </si>
  <si>
    <t>CODEIN SLOVAKOFARMA 15MG</t>
  </si>
  <si>
    <t>TBL 10X15MG-BLISTR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</si>
  <si>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</si>
  <si>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</si>
  <si>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</si>
  <si>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</si>
  <si>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</si>
  <si>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</si>
  <si>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</si>
  <si>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</si>
  <si>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164934</t>
  </si>
  <si>
    <t>64934</t>
  </si>
  <si>
    <t>CLARINASE REPETABS</t>
  </si>
  <si>
    <t>TBL RET 7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</si>
  <si>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</si>
  <si>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</si>
  <si>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</si>
  <si>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</si>
  <si>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</si>
  <si>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</si>
  <si>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</si>
  <si>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</si>
  <si>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</si>
  <si>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</si>
  <si>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</si>
  <si>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192729</t>
  </si>
  <si>
    <t>92729</t>
  </si>
  <si>
    <t>ACIDUM ASCORBICUM</t>
  </si>
  <si>
    <t>INJ 5X5ML</t>
  </si>
  <si>
    <t>194292</t>
  </si>
  <si>
    <t>94292</t>
  </si>
  <si>
    <t>ZOLPIDEM-RATIOPHARM 10 MG</t>
  </si>
  <si>
    <t>POR TBL FLM 20X10MG</t>
  </si>
  <si>
    <t>194804</t>
  </si>
  <si>
    <t>94804</t>
  </si>
  <si>
    <t>MODURETIC</t>
  </si>
  <si>
    <t>196303</t>
  </si>
  <si>
    <t>96303</t>
  </si>
  <si>
    <t>ASCORUTIN (BLISTR)</t>
  </si>
  <si>
    <t>TBL OBD 50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</si>
  <si>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</si>
  <si>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</si>
  <si>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</si>
  <si>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</si>
  <si>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</si>
  <si>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</si>
  <si>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849559</t>
  </si>
  <si>
    <t>125066</t>
  </si>
  <si>
    <t>POR TBL NOB 100X5MG</t>
  </si>
  <si>
    <t>849712</t>
  </si>
  <si>
    <t>125053</t>
  </si>
  <si>
    <t>POR TBL NOB 100X10MG</t>
  </si>
  <si>
    <t>900441</t>
  </si>
  <si>
    <t>KL ETHER  LÉKOPISNÝ 1000 ml Fagron, Kulich</t>
  </si>
  <si>
    <t>jednotka 1 ks   UN 1155</t>
  </si>
  <si>
    <t>921064</t>
  </si>
  <si>
    <t>KL UNG.LENIENS, 100G</t>
  </si>
  <si>
    <t>987464</t>
  </si>
  <si>
    <t>Menalind Professional čistící pěna 400ml</t>
  </si>
  <si>
    <t>987465</t>
  </si>
  <si>
    <t>Menalind vlhké ošetř.ubrousky 50ks náhradní náplň</t>
  </si>
  <si>
    <t>988179</t>
  </si>
  <si>
    <t>SUPP.GLYCERINI SANOVA Glycerín.čípky Extra 3g 10ks</t>
  </si>
  <si>
    <t>102546</t>
  </si>
  <si>
    <t>2546</t>
  </si>
  <si>
    <t>MAXITROL</t>
  </si>
  <si>
    <t>SUS OPH 1X5ML</t>
  </si>
  <si>
    <t>109201</t>
  </si>
  <si>
    <t>9201</t>
  </si>
  <si>
    <t>ISOPTIN 40</t>
  </si>
  <si>
    <t>TBL OBD 50X40MG</t>
  </si>
  <si>
    <t>145981</t>
  </si>
  <si>
    <t>45981</t>
  </si>
  <si>
    <t>CERNEVIT</t>
  </si>
  <si>
    <t>INJ PLV SOL10X750MG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</si>
  <si>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</si>
  <si>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</si>
  <si>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</si>
  <si>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</si>
  <si>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</si>
  <si>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</si>
  <si>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</si>
  <si>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</si>
  <si>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191731</t>
  </si>
  <si>
    <t>91731</t>
  </si>
  <si>
    <t>PROSTAVASIN</t>
  </si>
  <si>
    <t>INJ SIC 10X20RG</t>
  </si>
  <si>
    <t>500269</t>
  </si>
  <si>
    <t>KL UNG.LENIENS, 200G</t>
  </si>
  <si>
    <t>845099</t>
  </si>
  <si>
    <t>Galmed Borová mast 3% 30g</t>
  </si>
  <si>
    <t>849034</t>
  </si>
  <si>
    <t>Emspoma M 200ml/chladivá tuba</t>
  </si>
  <si>
    <t>849276</t>
  </si>
  <si>
    <t>155875</t>
  </si>
  <si>
    <t>TRENTAL</t>
  </si>
  <si>
    <t>INF SOL 5X5ML/100MG</t>
  </si>
  <si>
    <t>921476</t>
  </si>
  <si>
    <t>KL UNG.LENIENS, 250G</t>
  </si>
  <si>
    <t>100874</t>
  </si>
  <si>
    <t>874</t>
  </si>
  <si>
    <t>OPHTHALMO-AZULEN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</si>
  <si>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</si>
  <si>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</si>
  <si>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</si>
  <si>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</si>
  <si>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</si>
  <si>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</si>
  <si>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</si>
  <si>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</si>
  <si>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</si>
  <si>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</si>
  <si>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</si>
  <si>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</si>
  <si>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</si>
  <si>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</si>
  <si>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</si>
  <si>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</si>
  <si>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</si>
  <si>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</si>
  <si>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</si>
  <si>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</si>
  <si>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</si>
  <si>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</si>
  <si>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</si>
  <si>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</si>
  <si>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</si>
  <si>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395136</t>
  </si>
  <si>
    <t>IR  NATRIUM CITRICUM 4% 1000ml</t>
  </si>
  <si>
    <t>IR dialyzační roztokl Phoenix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</si>
  <si>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</si>
  <si>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</si>
  <si>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</si>
  <si>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</si>
  <si>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</si>
  <si>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</si>
  <si>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</si>
  <si>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</si>
  <si>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</si>
  <si>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</si>
  <si>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</si>
  <si>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</si>
  <si>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</si>
  <si>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</si>
  <si>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</si>
  <si>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</si>
  <si>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850095</t>
  </si>
  <si>
    <t>120406</t>
  </si>
  <si>
    <t>THIOPENTAL VUAB INJ. PLV. SOL. 0,5 G</t>
  </si>
  <si>
    <t>INJ PLV SOL 1X0.5GM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</si>
  <si>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</si>
  <si>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</si>
  <si>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</si>
  <si>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</si>
  <si>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</si>
  <si>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</si>
  <si>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</si>
  <si>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</si>
  <si>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799062</t>
  </si>
  <si>
    <t>MENALIND Ošetřující olej 500ml</t>
  </si>
  <si>
    <t>841577</t>
  </si>
  <si>
    <t>MENALIND Professional olej.přís. 500ml</t>
  </si>
  <si>
    <t>848856</t>
  </si>
  <si>
    <t>155873</t>
  </si>
  <si>
    <t>TRENTAL 400</t>
  </si>
  <si>
    <t>POR TBL RET 100X400MG</t>
  </si>
  <si>
    <t>146692</t>
  </si>
  <si>
    <t>46692</t>
  </si>
  <si>
    <t>EUTHYROX 75</t>
  </si>
  <si>
    <t>TBL 100X75RG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</si>
  <si>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</si>
  <si>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</si>
  <si>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</si>
  <si>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</si>
  <si>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</si>
  <si>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</si>
  <si>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</si>
  <si>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198169</t>
  </si>
  <si>
    <t>98169</t>
  </si>
  <si>
    <t>BUSCOPAN</t>
  </si>
  <si>
    <t>INJ 5X1ML/20MG</t>
  </si>
  <si>
    <t>102547</t>
  </si>
  <si>
    <t>2547</t>
  </si>
  <si>
    <t>UNG OPH 1X3.5GM</t>
  </si>
  <si>
    <t>147458</t>
  </si>
  <si>
    <t>EUTHYROX 112 MIKROGRAMŮ</t>
  </si>
  <si>
    <t>POR TBL NOB 100X112RG II</t>
  </si>
  <si>
    <t>988330</t>
  </si>
  <si>
    <t>HBF Borová mast 30g</t>
  </si>
  <si>
    <t>169595</t>
  </si>
  <si>
    <t>69595</t>
  </si>
  <si>
    <t>ARDEAELYTOSOL L-ARGININCHL.21%</t>
  </si>
  <si>
    <t>102132</t>
  </si>
  <si>
    <t>2132</t>
  </si>
  <si>
    <t>INJ 10X10ML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</si>
  <si>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</si>
  <si>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</si>
  <si>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</si>
  <si>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</si>
  <si>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</si>
  <si>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</si>
  <si>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</si>
  <si>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</si>
  <si>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</si>
  <si>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</si>
  <si>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</si>
  <si>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</si>
  <si>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</si>
  <si>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</si>
  <si>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</si>
  <si>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125592</t>
  </si>
  <si>
    <t>25592</t>
  </si>
  <si>
    <t>HUMALOG 100 IU</t>
  </si>
  <si>
    <t>INJ SOL 5X3ML/300UT</t>
  </si>
  <si>
    <t>111243</t>
  </si>
  <si>
    <t>11243</t>
  </si>
  <si>
    <t>GERATAM 1200</t>
  </si>
  <si>
    <t>TBL OBD 100X1200MG</t>
  </si>
  <si>
    <t>930535</t>
  </si>
  <si>
    <t>DZ OCTENIDOL 250ml</t>
  </si>
  <si>
    <t>447</t>
  </si>
  <si>
    <t>EPHEDRIN BIOTIKA</t>
  </si>
  <si>
    <t>INJ SOL 10X1ML/50MG</t>
  </si>
  <si>
    <t>790012</t>
  </si>
  <si>
    <t>Emspoma O 500g/hřejivá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</si>
  <si>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</si>
  <si>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</si>
  <si>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</si>
  <si>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</si>
  <si>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</si>
  <si>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</si>
  <si>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</si>
  <si>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</si>
  <si>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</si>
  <si>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</si>
  <si>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</si>
  <si>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</si>
  <si>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</si>
  <si>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</si>
  <si>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</si>
  <si>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</si>
  <si>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</si>
  <si>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</si>
  <si>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</si>
  <si>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</si>
  <si>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</si>
  <si>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191217</t>
  </si>
  <si>
    <t>91217</t>
  </si>
  <si>
    <t>VENTER</t>
  </si>
  <si>
    <t>TBL 50X1GM</t>
  </si>
  <si>
    <t>902082</t>
  </si>
  <si>
    <t>IR  NATRIUM CITRICUM 4%2000ml</t>
  </si>
  <si>
    <t>114989</t>
  </si>
  <si>
    <t>14989</t>
  </si>
  <si>
    <t>RIVOTRIL</t>
  </si>
  <si>
    <t>INJ 5X1ML/1MG+SOLV.</t>
  </si>
  <si>
    <t>848411</t>
  </si>
  <si>
    <t>84795</t>
  </si>
  <si>
    <t>ZOLPIDEM-RATHIOPHARM tbl. 100x10mg</t>
  </si>
  <si>
    <t>84379</t>
  </si>
  <si>
    <t>INJ SOL 10X20ML/600MG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</si>
  <si>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</si>
  <si>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</si>
  <si>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</si>
  <si>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</si>
  <si>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</si>
  <si>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</si>
  <si>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</si>
  <si>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185322</t>
  </si>
  <si>
    <t>85322</t>
  </si>
  <si>
    <t>ALDACTONE-AMPULE</t>
  </si>
  <si>
    <t>INJ 10X10ML/200MG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</si>
  <si>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</si>
  <si>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</si>
  <si>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</si>
  <si>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</si>
  <si>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</si>
  <si>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</si>
  <si>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</si>
  <si>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</si>
  <si>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</si>
  <si>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</si>
  <si>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</si>
  <si>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500422</t>
  </si>
  <si>
    <t>Pressyn AR 20 UPS inj.10x2ml</t>
  </si>
  <si>
    <t>158893</t>
  </si>
  <si>
    <t>58893</t>
  </si>
  <si>
    <t>XALATAN</t>
  </si>
  <si>
    <t>GTT OPH 1X2.5ML</t>
  </si>
  <si>
    <t>191949</t>
  </si>
  <si>
    <t>POR TBL RET 14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</si>
  <si>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</si>
  <si>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</si>
  <si>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</si>
  <si>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</si>
  <si>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</si>
  <si>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176954</t>
  </si>
  <si>
    <t>POR GTT SOL 1X50ML</t>
  </si>
  <si>
    <t>841318</t>
  </si>
  <si>
    <t>HBF Calcium panthotenát mast 100ml</t>
  </si>
  <si>
    <t>842731</t>
  </si>
  <si>
    <t>Galmed Calcium pantothenicum</t>
  </si>
  <si>
    <t>169737</t>
  </si>
  <si>
    <t>69737</t>
  </si>
  <si>
    <t>ARDEAELYTOSOL KALIUMCHLOR.7.45%</t>
  </si>
  <si>
    <t>28814</t>
  </si>
  <si>
    <t>AERIUS 5 MG</t>
  </si>
  <si>
    <t>POR TBL DIS 60X5MG</t>
  </si>
  <si>
    <t>130018</t>
  </si>
  <si>
    <t>30018</t>
  </si>
  <si>
    <t>POR TBL NOB 100X75MCG</t>
  </si>
  <si>
    <t>142547</t>
  </si>
  <si>
    <t>42547</t>
  </si>
  <si>
    <t>POR SIR 1X500ML</t>
  </si>
  <si>
    <t>147741</t>
  </si>
  <si>
    <t>47741</t>
  </si>
  <si>
    <t>RIVOCOR 10</t>
  </si>
  <si>
    <t>POR TBL FLM 30X10MG</t>
  </si>
  <si>
    <t>166029</t>
  </si>
  <si>
    <t>66029</t>
  </si>
  <si>
    <t>TBL OBD 10X10MG</t>
  </si>
  <si>
    <t>184399</t>
  </si>
  <si>
    <t>84399</t>
  </si>
  <si>
    <t>NEURONTIN 300MG</t>
  </si>
  <si>
    <t>CPS 50X300MG</t>
  </si>
  <si>
    <t>118175</t>
  </si>
  <si>
    <t>18175</t>
  </si>
  <si>
    <t>INJ EML 10X100ML</t>
  </si>
  <si>
    <t>185325</t>
  </si>
  <si>
    <t>85325</t>
  </si>
  <si>
    <t>INJ SOL 5X3ML/15MG</t>
  </si>
  <si>
    <t>199600</t>
  </si>
  <si>
    <t>99600</t>
  </si>
  <si>
    <t>POR TBL FLM 90X10MG</t>
  </si>
  <si>
    <t>109711</t>
  </si>
  <si>
    <t>9711</t>
  </si>
  <si>
    <t>INJ SIC 1X500MG+8ML</t>
  </si>
  <si>
    <t>194882</t>
  </si>
  <si>
    <t>94882</t>
  </si>
  <si>
    <t>INJ SIC 1X250MG+4ML</t>
  </si>
  <si>
    <t>110820</t>
  </si>
  <si>
    <t>10820</t>
  </si>
  <si>
    <t>INJ SOL 5X4ML/8MG</t>
  </si>
  <si>
    <t>850229</t>
  </si>
  <si>
    <t>101171</t>
  </si>
  <si>
    <t>CADUET 10 MG/10 MG</t>
  </si>
  <si>
    <t>109710</t>
  </si>
  <si>
    <t>9710</t>
  </si>
  <si>
    <t>INJ SIC 1X125MG+2ML</t>
  </si>
  <si>
    <t>109712</t>
  </si>
  <si>
    <t>9712</t>
  </si>
  <si>
    <t>INJ SIC 1X1GM+16ML</t>
  </si>
  <si>
    <t>117431</t>
  </si>
  <si>
    <t>17431</t>
  </si>
  <si>
    <t>CITALEC 20 ZENTIVA</t>
  </si>
  <si>
    <t>POR TBL FLM30X20MG</t>
  </si>
  <si>
    <t>119220</t>
  </si>
  <si>
    <t>MONTELUKAST TEVA 10 MG</t>
  </si>
  <si>
    <t>POR TBL FLM 28X10MG</t>
  </si>
  <si>
    <t>142392</t>
  </si>
  <si>
    <t>42392</t>
  </si>
  <si>
    <t>TRACRIUM 50</t>
  </si>
  <si>
    <t>INJ 5X5ML/50MG</t>
  </si>
  <si>
    <t>133381</t>
  </si>
  <si>
    <t>33381</t>
  </si>
  <si>
    <t>INTESTAMIN</t>
  </si>
  <si>
    <t>POR SOL 1X500ML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</si>
  <si>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</si>
  <si>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</si>
  <si>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</si>
  <si>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</si>
  <si>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</si>
  <si>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</si>
  <si>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</si>
  <si>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</si>
  <si>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</si>
  <si>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</si>
  <si>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</si>
  <si>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</si>
  <si>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</si>
  <si>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</si>
  <si>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</si>
  <si>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</si>
  <si>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</si>
  <si>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</si>
  <si>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</si>
  <si>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</si>
  <si>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133330</t>
  </si>
  <si>
    <t>33330</t>
  </si>
  <si>
    <t>NUTRIDRINK YOGHURT S VAN A CITR</t>
  </si>
  <si>
    <t>133331</t>
  </si>
  <si>
    <t>33331</t>
  </si>
  <si>
    <t>NUTRIDRINK BALÍČEK 5+1</t>
  </si>
  <si>
    <t>POR SOL 6X200ML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</si>
  <si>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</si>
  <si>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</si>
  <si>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</si>
  <si>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</si>
  <si>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</si>
  <si>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</si>
  <si>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</si>
  <si>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</si>
  <si>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</si>
  <si>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</si>
  <si>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</si>
  <si>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133324</t>
  </si>
  <si>
    <t>33324</t>
  </si>
  <si>
    <t>NUTRIDRINK MULTI FIBRE S JAHOD.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</si>
  <si>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</si>
  <si>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</si>
  <si>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</si>
  <si>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</si>
  <si>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</si>
  <si>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</si>
  <si>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</si>
  <si>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</si>
  <si>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</si>
  <si>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</si>
  <si>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</si>
  <si>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</si>
  <si>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162050</t>
  </si>
  <si>
    <t>62050</t>
  </si>
  <si>
    <t>DUOMOX 500</t>
  </si>
  <si>
    <t>TBL 20X500MG</t>
  </si>
  <si>
    <t>192290</t>
  </si>
  <si>
    <t>92290</t>
  </si>
  <si>
    <t>EDICIN 1GM</t>
  </si>
  <si>
    <t>INJ.SICC.1X1GM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</si>
  <si>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</si>
  <si>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</si>
  <si>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</si>
  <si>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</si>
  <si>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</si>
  <si>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</si>
  <si>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</si>
  <si>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</si>
  <si>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</si>
  <si>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</si>
  <si>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25746</t>
  </si>
  <si>
    <t>INVANZ 1 G</t>
  </si>
  <si>
    <t>INF PLV SOL 1X1GM</t>
  </si>
  <si>
    <t>111706</t>
  </si>
  <si>
    <t>11706</t>
  </si>
  <si>
    <t>BISEPTOL 480</t>
  </si>
  <si>
    <t>INJ 10X5ML</t>
  </si>
  <si>
    <t>113973</t>
  </si>
  <si>
    <t>13973</t>
  </si>
  <si>
    <t>TOBREX LA</t>
  </si>
  <si>
    <t>OPH GTT SOL5ML/15MG</t>
  </si>
  <si>
    <t>162496</t>
  </si>
  <si>
    <t>TAZIP 4 G/0,5 G</t>
  </si>
  <si>
    <t>INJ+INF PLV SOL 10X4,5GM</t>
  </si>
  <si>
    <t>156801</t>
  </si>
  <si>
    <t>56801</t>
  </si>
  <si>
    <t>KLACID I.V.</t>
  </si>
  <si>
    <t>PLV INF 1X500MG</t>
  </si>
  <si>
    <t>145010</t>
  </si>
  <si>
    <t>45010</t>
  </si>
  <si>
    <t>AZITROMYCIN SANDOZ 500 MG</t>
  </si>
  <si>
    <t>POR TBL FLM 3X500MG</t>
  </si>
  <si>
    <t>177044</t>
  </si>
  <si>
    <t>77044</t>
  </si>
  <si>
    <t>INJ SIC 1X750MG</t>
  </si>
  <si>
    <t>117170</t>
  </si>
  <si>
    <t>17170</t>
  </si>
  <si>
    <t>BELOGENT KRÉM</t>
  </si>
  <si>
    <t>115887</t>
  </si>
  <si>
    <t>15887</t>
  </si>
  <si>
    <t>LAMISIL SPREJ</t>
  </si>
  <si>
    <t>DRM SPR SOL 1X15ML</t>
  </si>
  <si>
    <t>115892</t>
  </si>
  <si>
    <t>15892</t>
  </si>
  <si>
    <t>LAMISIL</t>
  </si>
  <si>
    <t>DRM CRM 1X15GM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</si>
  <si>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</si>
  <si>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</si>
  <si>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</si>
  <si>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</si>
  <si>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</si>
  <si>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</si>
  <si>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</si>
  <si>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</si>
  <si>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</si>
  <si>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5062</t>
  </si>
  <si>
    <t>100498</t>
  </si>
  <si>
    <t>498</t>
  </si>
  <si>
    <t>102486</t>
  </si>
  <si>
    <t>2486</t>
  </si>
  <si>
    <t>KALIUM CHLORATUM LECIVA 7.5%</t>
  </si>
  <si>
    <t>INJ 5X10ML 7.5%</t>
  </si>
  <si>
    <t>104071</t>
  </si>
  <si>
    <t>4071</t>
  </si>
  <si>
    <t>INJ 10X2ML</t>
  </si>
  <si>
    <t>109210</t>
  </si>
  <si>
    <t>9210</t>
  </si>
  <si>
    <t>LEKOPTIN</t>
  </si>
  <si>
    <t>INJ 50X2ML/5MG</t>
  </si>
  <si>
    <t>104344</t>
  </si>
  <si>
    <t>4344</t>
  </si>
  <si>
    <t>HYPNOMIDATE</t>
  </si>
  <si>
    <t>INJ 5X10ML/20MG</t>
  </si>
  <si>
    <t>162317</t>
  </si>
  <si>
    <t>62317</t>
  </si>
  <si>
    <t>BETADINE - zelená</t>
  </si>
  <si>
    <t>LIQ 1X1000ML</t>
  </si>
  <si>
    <t>900814</t>
  </si>
  <si>
    <t>KL SOL.FORMAL.K FIXACI TKANI,1000G</t>
  </si>
  <si>
    <t>900321</t>
  </si>
  <si>
    <t>KL PRIPRAVEK</t>
  </si>
  <si>
    <t>847559</t>
  </si>
  <si>
    <t>Calcium pantothenicum 100g</t>
  </si>
  <si>
    <t>987463</t>
  </si>
  <si>
    <t>KY Jelly lubrikační gel 50ml</t>
  </si>
  <si>
    <t>159358</t>
  </si>
  <si>
    <t>59358</t>
  </si>
  <si>
    <t>INF 10X1000ML(LDPE)</t>
  </si>
  <si>
    <t>192730</t>
  </si>
  <si>
    <t>92730</t>
  </si>
  <si>
    <t>INJ 50X5ML</t>
  </si>
  <si>
    <t>121393</t>
  </si>
  <si>
    <t>21393</t>
  </si>
  <si>
    <t>PATENTBLAU V</t>
  </si>
  <si>
    <t>INJ 5X2ML/50MG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</si>
  <si>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</si>
  <si>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</si>
  <si>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</si>
  <si>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</si>
  <si>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</si>
  <si>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</si>
  <si>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</si>
  <si>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187000</t>
  </si>
  <si>
    <t>87000</t>
  </si>
  <si>
    <t>ARDEAOSMOSOL MA 20 (Mannitol)</t>
  </si>
  <si>
    <t>902074</t>
  </si>
  <si>
    <t>85278</t>
  </si>
  <si>
    <t>VOLULYTE 6%</t>
  </si>
  <si>
    <t>846826</t>
  </si>
  <si>
    <t>125002</t>
  </si>
  <si>
    <t>ESMERON INJ.SOL.10X5ML</t>
  </si>
  <si>
    <t>194763</t>
  </si>
  <si>
    <t>94763</t>
  </si>
  <si>
    <t>NALOXONE POLFA</t>
  </si>
  <si>
    <t>INJ 10X1ML/0.4MG</t>
  </si>
  <si>
    <t>847482</t>
  </si>
  <si>
    <t>Sofnolime - absorpční vápno</t>
  </si>
  <si>
    <t>846853</t>
  </si>
  <si>
    <t>124418</t>
  </si>
  <si>
    <t>ROCURONIUM B. BRAUN 10 MG/ML</t>
  </si>
  <si>
    <t xml:space="preserve">INJ+INF SOL 10X5ML </t>
  </si>
  <si>
    <t>13440</t>
  </si>
  <si>
    <t>RINGERŮV ROZTOK VIAFLO</t>
  </si>
  <si>
    <t>158233</t>
  </si>
  <si>
    <t>58233</t>
  </si>
  <si>
    <t>IR  SOL.THOMAS</t>
  </si>
  <si>
    <t>INF CNC SOL 1X50ML</t>
  </si>
  <si>
    <t>501208</t>
  </si>
  <si>
    <t>Coseal Premix 8 ml</t>
  </si>
  <si>
    <t>8 ml</t>
  </si>
  <si>
    <t>501332</t>
  </si>
  <si>
    <t>Coseal Surgical Seleant 4ml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</si>
  <si>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</si>
  <si>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</si>
  <si>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</si>
  <si>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</si>
  <si>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</si>
  <si>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</si>
  <si>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</si>
  <si>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155680</t>
  </si>
  <si>
    <t>55680</t>
  </si>
  <si>
    <t>SPN 1X130MG</t>
  </si>
  <si>
    <t>56</t>
  </si>
  <si>
    <t>5693</t>
  </si>
  <si>
    <t>900503</t>
  </si>
  <si>
    <t>KL AQUA PURIF. 1000G</t>
  </si>
  <si>
    <t>921575</t>
  </si>
  <si>
    <t>KL BENZINUM 900 ml KUL.,FAG</t>
  </si>
  <si>
    <t>930224</t>
  </si>
  <si>
    <t>KL BENZINUM 900 ml</t>
  </si>
  <si>
    <t>920294</t>
  </si>
  <si>
    <t>KL SOL.FORMALDEHYDI 3% 1 KG</t>
  </si>
  <si>
    <t>59</t>
  </si>
  <si>
    <t>5931</t>
  </si>
  <si>
    <t>127437</t>
  </si>
  <si>
    <t>27437</t>
  </si>
  <si>
    <t>CELLCEPT 500 MG</t>
  </si>
  <si>
    <t>POR CPSDUR50X500MG</t>
  </si>
  <si>
    <t>33573</t>
  </si>
  <si>
    <t>NEPRO</t>
  </si>
  <si>
    <t>129027</t>
  </si>
  <si>
    <t>PROPOFOL-LIPURO 1 % (10MG/ML)</t>
  </si>
  <si>
    <t>INJ+INF EML 10X100ML/1000MG</t>
  </si>
  <si>
    <t>142952</t>
  </si>
  <si>
    <t>42952</t>
  </si>
  <si>
    <t>XYZAL</t>
  </si>
  <si>
    <t>POR TBL FLM 14X5MG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</si>
  <si>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</si>
  <si>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</si>
  <si>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</si>
  <si>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</si>
  <si>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</si>
  <si>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</si>
  <si>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100876</t>
  </si>
  <si>
    <t>876</t>
  </si>
  <si>
    <t>111696</t>
  </si>
  <si>
    <t>11696</t>
  </si>
  <si>
    <t>PLASMALYTE ROZTOK S GLUKOZOU 5%</t>
  </si>
  <si>
    <t>114773</t>
  </si>
  <si>
    <t>1055525</t>
  </si>
  <si>
    <t>ISUPREL inj.</t>
  </si>
  <si>
    <t>5x1 ml</t>
  </si>
  <si>
    <t>114933</t>
  </si>
  <si>
    <t>14933</t>
  </si>
  <si>
    <t>INHIBACE PLUS</t>
  </si>
  <si>
    <t>POR TBL FLM 28</t>
  </si>
  <si>
    <t>115140</t>
  </si>
  <si>
    <t>15140</t>
  </si>
  <si>
    <t>TARKA 240/4 MG TBL.</t>
  </si>
  <si>
    <t>POR TBL RET 28</t>
  </si>
  <si>
    <t>118304</t>
  </si>
  <si>
    <t>18304</t>
  </si>
  <si>
    <t>INF SOL 10X500ML PE</t>
  </si>
  <si>
    <t>125365</t>
  </si>
  <si>
    <t>25365</t>
  </si>
  <si>
    <t>POR CPS ETD 28X20MG</t>
  </si>
  <si>
    <t>148578</t>
  </si>
  <si>
    <t>48578</t>
  </si>
  <si>
    <t>POR TBLNOB 50X100MG</t>
  </si>
  <si>
    <t>157483</t>
  </si>
  <si>
    <t>57483</t>
  </si>
  <si>
    <t>CALCIUM RESONIUM</t>
  </si>
  <si>
    <t>PLV 1X300GM</t>
  </si>
  <si>
    <t>158746</t>
  </si>
  <si>
    <t>58746</t>
  </si>
  <si>
    <t>KARDEGIC 0.5 G</t>
  </si>
  <si>
    <t>INJ PSO LQF 6+SOL</t>
  </si>
  <si>
    <t>176650</t>
  </si>
  <si>
    <t>76650</t>
  </si>
  <si>
    <t>AFONILUM SR 250MG</t>
  </si>
  <si>
    <t>CPS 50X250MG</t>
  </si>
  <si>
    <t>183059</t>
  </si>
  <si>
    <t>83059</t>
  </si>
  <si>
    <t>TBL RET 14</t>
  </si>
  <si>
    <t>194248</t>
  </si>
  <si>
    <t>94248</t>
  </si>
  <si>
    <t>POR TBL FLM 10X10MG</t>
  </si>
  <si>
    <t>196190</t>
  </si>
  <si>
    <t>96190</t>
  </si>
  <si>
    <t>MONOSAN 20MG</t>
  </si>
  <si>
    <t>TBL 30X20MG</t>
  </si>
  <si>
    <t>842230</t>
  </si>
  <si>
    <t>Vazelina bílá kosmetic.Valinka  50ml</t>
  </si>
  <si>
    <t>845008</t>
  </si>
  <si>
    <t>107806</t>
  </si>
  <si>
    <t>AESCIN-TEVA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</si>
  <si>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</si>
  <si>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</si>
  <si>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</si>
  <si>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</si>
  <si>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</si>
  <si>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</si>
  <si>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</si>
  <si>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850552</t>
  </si>
  <si>
    <t>167852</t>
  </si>
  <si>
    <t>TWYNSTA 80 MG/5 MG</t>
  </si>
  <si>
    <t>100513</t>
  </si>
  <si>
    <t>513</t>
  </si>
  <si>
    <t>NATRIUM CHLORATUM BIOTIKA 10%</t>
  </si>
  <si>
    <t>111242</t>
  </si>
  <si>
    <t>11242</t>
  </si>
  <si>
    <t>TBL OBD 60X1200MG</t>
  </si>
  <si>
    <t>125362</t>
  </si>
  <si>
    <t>25362</t>
  </si>
  <si>
    <t>HELICID 10 ZENTIVA</t>
  </si>
  <si>
    <t>POR CPS ETD 28X10MG</t>
  </si>
  <si>
    <t>158287</t>
  </si>
  <si>
    <t>58287</t>
  </si>
  <si>
    <t>ADDAMEL N</t>
  </si>
  <si>
    <t>INF CNC 20X10ML</t>
  </si>
  <si>
    <t>172564</t>
  </si>
  <si>
    <t>72564</t>
  </si>
  <si>
    <t>SEROPRAM</t>
  </si>
  <si>
    <t>INF 5X0.5ML/20MG</t>
  </si>
  <si>
    <t>194920</t>
  </si>
  <si>
    <t>94920</t>
  </si>
  <si>
    <t>SOL 1X100ML</t>
  </si>
  <si>
    <t>848802</t>
  </si>
  <si>
    <t>163138</t>
  </si>
  <si>
    <t>FLAVOBION</t>
  </si>
  <si>
    <t>POR TBL FLM 50X70MG</t>
  </si>
  <si>
    <t>165633</t>
  </si>
  <si>
    <t>165751</t>
  </si>
  <si>
    <t>GELASPAN 4% EBI20x500 ml</t>
  </si>
  <si>
    <t>INF SOL20X500ML VAK</t>
  </si>
  <si>
    <t>47706</t>
  </si>
  <si>
    <t>GLUKÓZA 20 BRAUN</t>
  </si>
  <si>
    <t>98236</t>
  </si>
  <si>
    <t>HYDROGENUHLIČITAN SODNÝ 4.2%(W/V)-BRAUN</t>
  </si>
  <si>
    <t>INF SOL 1X250ML</t>
  </si>
  <si>
    <t>843740</t>
  </si>
  <si>
    <t>AVIRIL Dětský zásyp s azulenem sypačka</t>
  </si>
  <si>
    <t>844078</t>
  </si>
  <si>
    <t>Lacrisyn gtt.ophth.10ml</t>
  </si>
  <si>
    <t>148673</t>
  </si>
  <si>
    <t>XADOS 20 MG TABLETY</t>
  </si>
  <si>
    <t>100512</t>
  </si>
  <si>
    <t>512</t>
  </si>
  <si>
    <t>INJ 10X5ML 10%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</si>
  <si>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</si>
  <si>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</si>
  <si>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</si>
  <si>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</si>
  <si>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</si>
  <si>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</si>
  <si>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</si>
  <si>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112317</t>
  </si>
  <si>
    <t>12317</t>
  </si>
  <si>
    <t>TRANSMETIL 500MG TABLETY</t>
  </si>
  <si>
    <t>TBL ENT 10X500MG</t>
  </si>
  <si>
    <t>149024</t>
  </si>
  <si>
    <t>49024</t>
  </si>
  <si>
    <t>IMURAN 50 MG</t>
  </si>
  <si>
    <t>TBL OBD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</si>
  <si>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</si>
  <si>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</si>
  <si>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</si>
  <si>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</si>
  <si>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</si>
  <si>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</si>
  <si>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</si>
  <si>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703722</t>
  </si>
  <si>
    <t>MENALIND Olejový spray na ochranu kůže</t>
  </si>
  <si>
    <t>104178</t>
  </si>
  <si>
    <t>4178</t>
  </si>
  <si>
    <t>TRIAMCINOLON E LECIVA</t>
  </si>
  <si>
    <t>187149</t>
  </si>
  <si>
    <t>87149</t>
  </si>
  <si>
    <t>THYROZOL 10</t>
  </si>
  <si>
    <t>TBL OBD 50X10MG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</si>
  <si>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</si>
  <si>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</si>
  <si>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</si>
  <si>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</si>
  <si>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</si>
  <si>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</si>
  <si>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</si>
  <si>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844764</t>
  </si>
  <si>
    <t>105943</t>
  </si>
  <si>
    <t>TETRASPAN 10%</t>
  </si>
  <si>
    <t>501065</t>
  </si>
  <si>
    <t>KL SIGNATURY</t>
  </si>
  <si>
    <t>189869</t>
  </si>
  <si>
    <t>89869</t>
  </si>
  <si>
    <t>DIPROPHOS</t>
  </si>
  <si>
    <t>INJ 5X1ML</t>
  </si>
  <si>
    <t>921184</t>
  </si>
  <si>
    <t>KL UNGUENTUM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</si>
  <si>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</si>
  <si>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</si>
  <si>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</si>
  <si>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</si>
  <si>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</si>
  <si>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</si>
  <si>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</si>
  <si>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</si>
  <si>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841314</t>
  </si>
  <si>
    <t>MENALIND Ochranná pěna 100ml</t>
  </si>
  <si>
    <t>181425</t>
  </si>
  <si>
    <t>81425</t>
  </si>
  <si>
    <t>XALACOM</t>
  </si>
  <si>
    <t>OPH GTT SOL 1X2.5ML</t>
  </si>
  <si>
    <t>850675</t>
  </si>
  <si>
    <t>Menalind professional tělové mléko 500ml</t>
  </si>
  <si>
    <t>920060</t>
  </si>
  <si>
    <t>KL SOL.ARG.NITR.20% 10G</t>
  </si>
  <si>
    <t>114098</t>
  </si>
  <si>
    <t>14098</t>
  </si>
  <si>
    <t>OSTEOD 0.25 MCG</t>
  </si>
  <si>
    <t>POR CPSMOL30X0.25RG</t>
  </si>
  <si>
    <t>119188</t>
  </si>
  <si>
    <t>19188</t>
  </si>
  <si>
    <t>SUBCUVIA</t>
  </si>
  <si>
    <t>2584</t>
  </si>
  <si>
    <t>GLUKÓZA 40 BRAUN</t>
  </si>
  <si>
    <t>843996</t>
  </si>
  <si>
    <t>100191</t>
  </si>
  <si>
    <t>VOLUVEN  6%</t>
  </si>
  <si>
    <t>INF SOL 20X500MLVAK+P</t>
  </si>
  <si>
    <t>900012</t>
  </si>
  <si>
    <t>KL SOL.HYD.PEROX.3% 200G</t>
  </si>
  <si>
    <t>113441</t>
  </si>
  <si>
    <t>13441</t>
  </si>
  <si>
    <t>850053</t>
  </si>
  <si>
    <t>162694</t>
  </si>
  <si>
    <t>EPILAN D GEROT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</si>
  <si>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</si>
  <si>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</si>
  <si>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</si>
  <si>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</si>
  <si>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</si>
  <si>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</si>
  <si>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</si>
  <si>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</si>
  <si>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103761</t>
  </si>
  <si>
    <t>3761</t>
  </si>
  <si>
    <t>CHIROCAINE 5 MG/ML</t>
  </si>
  <si>
    <t>INJ CNC SOL 10X10ML</t>
  </si>
  <si>
    <t>50440</t>
  </si>
  <si>
    <t>ACCUSOL 35, ROZTOK PRO HEMOFILTRACI, HEMODIALÝZU A</t>
  </si>
  <si>
    <t>DLP HFL SOL 2X5000ML</t>
  </si>
  <si>
    <t>101845</t>
  </si>
  <si>
    <t>1845</t>
  </si>
  <si>
    <t>TISERCIN</t>
  </si>
  <si>
    <t>INJ 10X1ML/25MG</t>
  </si>
  <si>
    <t>190484</t>
  </si>
  <si>
    <t>NEPRESOL 25 MG</t>
  </si>
  <si>
    <t>INJ SIC 5X25MG+SOLV</t>
  </si>
  <si>
    <t>196484</t>
  </si>
  <si>
    <t>96484</t>
  </si>
  <si>
    <t>SURGAM</t>
  </si>
  <si>
    <t>TBL 20X300MG</t>
  </si>
  <si>
    <t>169726</t>
  </si>
  <si>
    <t>69726</t>
  </si>
  <si>
    <t>ARDEAELYTOSOL NATRIUMCHLOR.5.85</t>
  </si>
  <si>
    <t>394942</t>
  </si>
  <si>
    <t>93527</t>
  </si>
  <si>
    <t>ARDEAELYTOSOL R1/1</t>
  </si>
  <si>
    <t>846024</t>
  </si>
  <si>
    <t>100097</t>
  </si>
  <si>
    <t>VOLTAREN EMULGEL</t>
  </si>
  <si>
    <t>DRM GEL 1X100GM LAM</t>
  </si>
  <si>
    <t>153507</t>
  </si>
  <si>
    <t>53507</t>
  </si>
  <si>
    <t>MEDOSTATIN 20MG</t>
  </si>
  <si>
    <t>TBL 100X20MG</t>
  </si>
  <si>
    <t>1673</t>
  </si>
  <si>
    <t>INJ SOL 100X2ML/8MG</t>
  </si>
  <si>
    <t>164865</t>
  </si>
  <si>
    <t>64865</t>
  </si>
  <si>
    <t>PIRACETAM AL 1200</t>
  </si>
  <si>
    <t>POR TBLFLM60X1200MG</t>
  </si>
  <si>
    <t>920282</t>
  </si>
  <si>
    <t>KL SOL.BORGLYCEROLI 3% 50G</t>
  </si>
  <si>
    <t>500553</t>
  </si>
  <si>
    <t>Lapis tyčinka na bradavice</t>
  </si>
  <si>
    <t>845714</t>
  </si>
  <si>
    <t>120369</t>
  </si>
  <si>
    <t>VELAXIN 75 MG</t>
  </si>
  <si>
    <t>POR CPS PRO 2X14X75MG</t>
  </si>
  <si>
    <t>397238</t>
  </si>
  <si>
    <t>KL ETHANOLUM BENZ.DENAT. 500ml /400g/</t>
  </si>
  <si>
    <t>198054</t>
  </si>
  <si>
    <t>SANVAL 10 MG</t>
  </si>
  <si>
    <t>500295</t>
  </si>
  <si>
    <t>KL MAST NA SPALENINY, 500G</t>
  </si>
  <si>
    <t>142910</t>
  </si>
  <si>
    <t>ARULATAN 50 MIKROGRAMŮ/ML</t>
  </si>
  <si>
    <t>133343</t>
  </si>
  <si>
    <t>33343</t>
  </si>
  <si>
    <t>CUBITAN S PŘÍCHUTÍ JAHODOVOU (SOL)</t>
  </si>
  <si>
    <t>140373</t>
  </si>
  <si>
    <t>40373</t>
  </si>
  <si>
    <t>MEDROL 16 MG</t>
  </si>
  <si>
    <t>POR TBLNOB50X16MG-B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</si>
  <si>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</si>
  <si>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</si>
  <si>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</si>
  <si>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</si>
  <si>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</si>
  <si>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</si>
  <si>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</si>
  <si>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</si>
  <si>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</si>
  <si>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</si>
  <si>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</si>
  <si>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</si>
  <si>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</si>
  <si>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</si>
  <si>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</si>
  <si>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147133</t>
  </si>
  <si>
    <t>47133</t>
  </si>
  <si>
    <t>LETROX 150</t>
  </si>
  <si>
    <t>TBL 100X150RG</t>
  </si>
  <si>
    <t>184396</t>
  </si>
  <si>
    <t>84396</t>
  </si>
  <si>
    <t>NEURONTIN 100MG</t>
  </si>
  <si>
    <t>CPS 20X100MG</t>
  </si>
  <si>
    <t>130164</t>
  </si>
  <si>
    <t>30164</t>
  </si>
  <si>
    <t>MIDAZOLAM TORREX 1MG/ML</t>
  </si>
  <si>
    <t>INJ 10X5ML/5MG</t>
  </si>
  <si>
    <t>115245</t>
  </si>
  <si>
    <t>15245</t>
  </si>
  <si>
    <t>SANDOSTATIN 0.1 MG/ML</t>
  </si>
  <si>
    <t>INJ SOL 5X1ML/0.1MG</t>
  </si>
  <si>
    <t>849054</t>
  </si>
  <si>
    <t>107847</t>
  </si>
  <si>
    <t>APO-PAROX</t>
  </si>
  <si>
    <t>846327</t>
  </si>
  <si>
    <t>Calogen Neutral por.eml. 1x200ml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</si>
  <si>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</si>
  <si>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</si>
  <si>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</si>
  <si>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</si>
  <si>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</si>
  <si>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</si>
  <si>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</si>
  <si>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841569</t>
  </si>
  <si>
    <t>Fresubin hepa 15x500ml</t>
  </si>
  <si>
    <t>149415</t>
  </si>
  <si>
    <t>49415</t>
  </si>
  <si>
    <t>AMINOPLASMAL B.BRAUN 10%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</si>
  <si>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</si>
  <si>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</si>
  <si>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</si>
  <si>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</si>
  <si>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</si>
  <si>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</si>
  <si>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</si>
  <si>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</si>
  <si>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195939</t>
  </si>
  <si>
    <t>95939</t>
  </si>
  <si>
    <t>AMINOMIX 1 NOVUM</t>
  </si>
  <si>
    <t>INFSOL4X1500ML</t>
  </si>
  <si>
    <t>902083</t>
  </si>
  <si>
    <t>151110</t>
  </si>
  <si>
    <t>IR  SMOFKABIVEN 1477 ml</t>
  </si>
  <si>
    <t>IR 4x1477 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</si>
  <si>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</si>
  <si>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</si>
  <si>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</si>
  <si>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</si>
  <si>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</si>
  <si>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</si>
  <si>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</si>
  <si>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</si>
  <si>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</si>
  <si>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</si>
  <si>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</si>
  <si>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</si>
  <si>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</si>
  <si>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</si>
  <si>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</si>
  <si>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</si>
  <si>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</si>
  <si>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</si>
  <si>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</si>
  <si>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</si>
  <si>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</si>
  <si>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</si>
  <si>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</si>
  <si>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</si>
  <si>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</si>
  <si>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</si>
  <si>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</si>
  <si>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133148</t>
  </si>
  <si>
    <t>33148</t>
  </si>
  <si>
    <t>NUTRISON PROTEIN PLUS MULTI FIB</t>
  </si>
  <si>
    <t>POR SOL 1X500ML-VA</t>
  </si>
  <si>
    <t>33526</t>
  </si>
  <si>
    <t>NUTRISON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</si>
  <si>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</si>
  <si>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</si>
  <si>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</si>
  <si>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</si>
  <si>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</si>
  <si>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</si>
  <si>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33751</t>
  </si>
  <si>
    <t>NUTRIDRINK CREME S PŘÍCHUTÍ ČOKOLÁDOVOU</t>
  </si>
  <si>
    <t>133322</t>
  </si>
  <si>
    <t>33322</t>
  </si>
  <si>
    <t>NUTRIDRINK S ČOKOL. PŘÍCHUTÍ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</si>
  <si>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</si>
  <si>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</si>
  <si>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</si>
  <si>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</si>
  <si>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</si>
  <si>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</si>
  <si>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</si>
  <si>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33785</t>
  </si>
  <si>
    <t>FORTICARE S PŘÍCHUTÍ POMERANČ A CITRÓN</t>
  </si>
  <si>
    <t>33786</t>
  </si>
  <si>
    <t>FORTICARE S PŘÍCHUTÍ BROSKEV A ZÁZVOR</t>
  </si>
  <si>
    <t>33787</t>
  </si>
  <si>
    <t>FORTICARE S PŘÍCHUTÍ CAPPUCCINO</t>
  </si>
  <si>
    <t>83050</t>
  </si>
  <si>
    <t>198192</t>
  </si>
  <si>
    <t>SEFOTAK 1 G</t>
  </si>
  <si>
    <t>INJ PLV SOL 1X1GM</t>
  </si>
  <si>
    <t>102427</t>
  </si>
  <si>
    <t>2427</t>
  </si>
  <si>
    <t>ENTIZOL</t>
  </si>
  <si>
    <t>131654</t>
  </si>
  <si>
    <t>CEFTAZIDIM KABI 1 GM</t>
  </si>
  <si>
    <t>INJ PLV SOL 10X1GM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</si>
  <si>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</si>
  <si>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</si>
  <si>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</si>
  <si>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</si>
  <si>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</si>
  <si>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</si>
  <si>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</si>
  <si>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</si>
  <si>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</si>
  <si>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</si>
  <si>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</si>
  <si>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</si>
  <si>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</si>
  <si>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</si>
  <si>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</si>
  <si>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101077</t>
  </si>
  <si>
    <t>1077</t>
  </si>
  <si>
    <t>OPHTHALMO-FRAMYKOIN COMPOSITUM</t>
  </si>
  <si>
    <t>113453</t>
  </si>
  <si>
    <t>PIPERACILLIN/TAZOBACTAM KABI 4 G/0,5 G</t>
  </si>
  <si>
    <t>INF PLV SOL 10X4.5GM</t>
  </si>
  <si>
    <t>160041</t>
  </si>
  <si>
    <t>LINEZOLID TEVA 2 MG/ML</t>
  </si>
  <si>
    <t>INF SOL 10X300ML/600MG II</t>
  </si>
  <si>
    <t>201030</t>
  </si>
  <si>
    <t>126127</t>
  </si>
  <si>
    <t>26127</t>
  </si>
  <si>
    <t>TYGACIL 50 MG</t>
  </si>
  <si>
    <t>INF PLV SOL 10X50MG/5ML</t>
  </si>
  <si>
    <t>105113</t>
  </si>
  <si>
    <t>5113</t>
  </si>
  <si>
    <t>TARGOCID 400MG</t>
  </si>
  <si>
    <t>INJ SIC 1X400MG+SOL</t>
  </si>
  <si>
    <t>193922</t>
  </si>
  <si>
    <t>93922</t>
  </si>
  <si>
    <t>BENEMICIN 300 MG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</si>
  <si>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</si>
  <si>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</si>
  <si>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</si>
  <si>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</si>
  <si>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</si>
  <si>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</si>
  <si>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</si>
  <si>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</si>
  <si>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</si>
  <si>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</si>
  <si>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</si>
  <si>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</si>
  <si>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</si>
  <si>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</si>
  <si>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</si>
  <si>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</si>
  <si>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</si>
  <si>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</si>
  <si>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</si>
  <si>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126889</t>
  </si>
  <si>
    <t>26889</t>
  </si>
  <si>
    <t>POR TBL OBD14X200MG</t>
  </si>
  <si>
    <t>0129057</t>
  </si>
  <si>
    <t>ATENATIV</t>
  </si>
  <si>
    <t>INF PSO LQF 1X1000UT</t>
  </si>
  <si>
    <t>90099</t>
  </si>
  <si>
    <t>Faktor VII Baxter 600 IU</t>
  </si>
  <si>
    <t>60</t>
  </si>
  <si>
    <t>6022</t>
  </si>
  <si>
    <t>100269</t>
  </si>
  <si>
    <t>269</t>
  </si>
  <si>
    <t>PREDNISON 5 LECIVA</t>
  </si>
  <si>
    <t>TBL 20X5MG</t>
  </si>
  <si>
    <t>102477</t>
  </si>
  <si>
    <t>2477</t>
  </si>
  <si>
    <t>128816</t>
  </si>
  <si>
    <t>28816</t>
  </si>
  <si>
    <t>POR TBL DIS 30X5MG</t>
  </si>
  <si>
    <t>131215</t>
  </si>
  <si>
    <t>31215</t>
  </si>
  <si>
    <t>TENSIOMIN</t>
  </si>
  <si>
    <t>TBL 30X25MG</t>
  </si>
  <si>
    <t>145310</t>
  </si>
  <si>
    <t>45310</t>
  </si>
  <si>
    <t>ANACID</t>
  </si>
  <si>
    <t>SUS 12X5ML(SACKY)</t>
  </si>
  <si>
    <t>158249</t>
  </si>
  <si>
    <t>58249</t>
  </si>
  <si>
    <t>GUAJACURAN « 5 % INJ</t>
  </si>
  <si>
    <t>158425</t>
  </si>
  <si>
    <t>58425</t>
  </si>
  <si>
    <t>DOLMINA 50</t>
  </si>
  <si>
    <t>TBL OBD 30X50MG</t>
  </si>
  <si>
    <t>176496</t>
  </si>
  <si>
    <t>76496</t>
  </si>
  <si>
    <t>BERODUAL</t>
  </si>
  <si>
    <t>INH LIQ 1X20ML</t>
  </si>
  <si>
    <t>189212</t>
  </si>
  <si>
    <t>89212</t>
  </si>
  <si>
    <t>INJ 1X200ML 0.2%</t>
  </si>
  <si>
    <t>500618</t>
  </si>
  <si>
    <t>125753</t>
  </si>
  <si>
    <t xml:space="preserve">Essentiale Forte N </t>
  </si>
  <si>
    <t>por.cps.dur.100</t>
  </si>
  <si>
    <t>500798</t>
  </si>
  <si>
    <t>DZ DEBRIEKASAN roztok s rozpraš. 500 ml</t>
  </si>
  <si>
    <t>roztok</t>
  </si>
  <si>
    <t>102818</t>
  </si>
  <si>
    <t>2818</t>
  </si>
  <si>
    <t>ENDIARON</t>
  </si>
  <si>
    <t>TBL OBD 20X250MG</t>
  </si>
  <si>
    <t>109844</t>
  </si>
  <si>
    <t>9844</t>
  </si>
  <si>
    <t>DRG 50X6.5MG</t>
  </si>
  <si>
    <t>126329</t>
  </si>
  <si>
    <t>26329</t>
  </si>
  <si>
    <t>AERIUS</t>
  </si>
  <si>
    <t>146991</t>
  </si>
  <si>
    <t>46991</t>
  </si>
  <si>
    <t>IMODIUM</t>
  </si>
  <si>
    <t>CPS 20X2MG</t>
  </si>
  <si>
    <t>102587</t>
  </si>
  <si>
    <t>2587</t>
  </si>
  <si>
    <t>INF 20X10ML-PLA.AMP</t>
  </si>
  <si>
    <t>841544</t>
  </si>
  <si>
    <t>KL ETHER 130G</t>
  </si>
  <si>
    <t>193723</t>
  </si>
  <si>
    <t>93723</t>
  </si>
  <si>
    <t>INDOMETACIN 50 BERLIN-CHEMIE</t>
  </si>
  <si>
    <t>SUP 10X50MG</t>
  </si>
  <si>
    <t>149564</t>
  </si>
  <si>
    <t>49564</t>
  </si>
  <si>
    <t>TENSIOMIN 12.5MG</t>
  </si>
  <si>
    <t>TBL 90X12.5MG</t>
  </si>
  <si>
    <t>131385</t>
  </si>
  <si>
    <t>31385</t>
  </si>
  <si>
    <t>TBL 30X12.5MG</t>
  </si>
  <si>
    <t>900881</t>
  </si>
  <si>
    <t>KL BALS.VISNEVSKI 100G</t>
  </si>
  <si>
    <t>100560</t>
  </si>
  <si>
    <t>560</t>
  </si>
  <si>
    <t>PLEGOMAZIN</t>
  </si>
  <si>
    <t>INJ 10X5ML/25MG</t>
  </si>
  <si>
    <t>900873</t>
  </si>
  <si>
    <t>KL VASELINUM ALBUM, 100G</t>
  </si>
  <si>
    <t>921209</t>
  </si>
  <si>
    <t>KL BALS.VISNEVSKI 50G</t>
  </si>
  <si>
    <t>154815</t>
  </si>
  <si>
    <t>TETANOL PUR</t>
  </si>
  <si>
    <t>INJ SUS 1X0.5ML</t>
  </si>
  <si>
    <t>155871</t>
  </si>
  <si>
    <t>ERCEFURYL 200 MG CPS.</t>
  </si>
  <si>
    <t>POR CPS DUR 14X200MG</t>
  </si>
  <si>
    <t>100584</t>
  </si>
  <si>
    <t>584</t>
  </si>
  <si>
    <t>PYRIDOXIN LECIVA</t>
  </si>
  <si>
    <t>INJ 5X1ML 50MG</t>
  </si>
  <si>
    <t>921459</t>
  </si>
  <si>
    <t>KL ZASYP NA RANY 100G</t>
  </si>
  <si>
    <t>100616</t>
  </si>
  <si>
    <t>616</t>
  </si>
  <si>
    <t>THIAMIN LECIVA</t>
  </si>
  <si>
    <t>INJ 10X2ML/100MG</t>
  </si>
  <si>
    <t>108651</t>
  </si>
  <si>
    <t>8651</t>
  </si>
  <si>
    <t>BRICANYL</t>
  </si>
  <si>
    <t>INJ 10X1ML 0.5MG</t>
  </si>
  <si>
    <t>848626</t>
  </si>
  <si>
    <t>107944</t>
  </si>
  <si>
    <t>MUSCORIL INJ</t>
  </si>
  <si>
    <t>INJ SOL 6X2ML/4MG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</si>
  <si>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</si>
  <si>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</si>
  <si>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</si>
  <si>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</si>
  <si>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</si>
  <si>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</si>
  <si>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</si>
  <si>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900014</t>
  </si>
  <si>
    <t>KL SOL.HYD.PEROX.3% 500G</t>
  </si>
  <si>
    <t>500979</t>
  </si>
  <si>
    <t>KL MS HYDROG.PEROX. 3% 500g</t>
  </si>
  <si>
    <t>920365</t>
  </si>
  <si>
    <t>KL SOL.NOVIKOV 90G</t>
  </si>
  <si>
    <t>149562</t>
  </si>
  <si>
    <t>49562</t>
  </si>
  <si>
    <t>TENSIOMIN 25MG</t>
  </si>
  <si>
    <t>TBL 90X25MG</t>
  </si>
  <si>
    <t>168901</t>
  </si>
  <si>
    <t>XARELTO 15 MG</t>
  </si>
  <si>
    <t>POR TBL FLM 100X1X15MG</t>
  </si>
  <si>
    <t>126330</t>
  </si>
  <si>
    <t>26330</t>
  </si>
  <si>
    <t>POR TBL FLM 50X5MG</t>
  </si>
  <si>
    <t>845389</t>
  </si>
  <si>
    <t>102423</t>
  </si>
  <si>
    <t>BECLOMET NASAL AQUA 50 MCG, NOSNÍ SPREJ</t>
  </si>
  <si>
    <t>NAS SPR SUS 1X23ML (200DÁV)</t>
  </si>
  <si>
    <t>202701</t>
  </si>
  <si>
    <t>POR TBL ENT 90X20MG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</si>
  <si>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</si>
  <si>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</si>
  <si>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</si>
  <si>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</si>
  <si>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</si>
  <si>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</si>
  <si>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</si>
  <si>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</si>
  <si>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</si>
  <si>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</si>
  <si>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</si>
  <si>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</si>
  <si>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848477</t>
  </si>
  <si>
    <t>124346</t>
  </si>
  <si>
    <t>130652</t>
  </si>
  <si>
    <t>30652</t>
  </si>
  <si>
    <t>REASEC</t>
  </si>
  <si>
    <t>847134</t>
  </si>
  <si>
    <t>151050</t>
  </si>
  <si>
    <t>DEPAKINE</t>
  </si>
  <si>
    <t>INJ PSO LQF 4X4ML/400MG</t>
  </si>
  <si>
    <t>144285</t>
  </si>
  <si>
    <t>44285</t>
  </si>
  <si>
    <t>NORMIX</t>
  </si>
  <si>
    <t>TBL OBD 12X200MG</t>
  </si>
  <si>
    <t>148261</t>
  </si>
  <si>
    <t>48261</t>
  </si>
  <si>
    <t>PLV ADS 1X20GM</t>
  </si>
  <si>
    <t>175023</t>
  </si>
  <si>
    <t>75023</t>
  </si>
  <si>
    <t>COTRIMOXAZOL AL FORTE</t>
  </si>
  <si>
    <t>TBL 20X960MG</t>
  </si>
  <si>
    <t>6025</t>
  </si>
  <si>
    <t>101681</t>
  </si>
  <si>
    <t>1681</t>
  </si>
  <si>
    <t>EMLA KREM 5%</t>
  </si>
  <si>
    <t>114934</t>
  </si>
  <si>
    <t>14934</t>
  </si>
  <si>
    <t>POR TBL FLM 98</t>
  </si>
  <si>
    <t>6026</t>
  </si>
  <si>
    <t>798615</t>
  </si>
  <si>
    <t>CRYOS SPRAY</t>
  </si>
  <si>
    <t>190044</t>
  </si>
  <si>
    <t>90044</t>
  </si>
  <si>
    <t>DEPO-MEDROL</t>
  </si>
  <si>
    <t>INJ 1X1ML/40MG</t>
  </si>
  <si>
    <t>6029</t>
  </si>
  <si>
    <t>191995</t>
  </si>
  <si>
    <t>91995</t>
  </si>
  <si>
    <t>ISOPTIN SR 240</t>
  </si>
  <si>
    <t>TBL OBD 100X240MG</t>
  </si>
  <si>
    <t>116461</t>
  </si>
  <si>
    <t>16461</t>
  </si>
  <si>
    <t>EXCIPIAL U HYDROLOTIO</t>
  </si>
  <si>
    <t>DRM EML 1X200ML</t>
  </si>
  <si>
    <t>116462</t>
  </si>
  <si>
    <t>16462</t>
  </si>
  <si>
    <t>EXCIPIAL U LIPOLOTIO</t>
  </si>
  <si>
    <t>187680</t>
  </si>
  <si>
    <t>87680</t>
  </si>
  <si>
    <t>ANOPYRIN</t>
  </si>
  <si>
    <t>TBL 10X400MG</t>
  </si>
  <si>
    <t>192840</t>
  </si>
  <si>
    <t>VERAL NEO 1% GEL</t>
  </si>
  <si>
    <t>DRM GEL 1X100GM II</t>
  </si>
  <si>
    <t>142630</t>
  </si>
  <si>
    <t>42630</t>
  </si>
  <si>
    <t>PAMBA</t>
  </si>
  <si>
    <t>INJ SOL 5X5ML/50MG</t>
  </si>
  <si>
    <t>100982</t>
  </si>
  <si>
    <t>982</t>
  </si>
  <si>
    <t>CARBOSORB</t>
  </si>
  <si>
    <t>PLV 1X25GM</t>
  </si>
  <si>
    <t>184471</t>
  </si>
  <si>
    <t>XOMOLIX 2,5 MG/ML INJEKČNÍ ROZTOK</t>
  </si>
  <si>
    <t>INJ SOL 10X2,5MG/ML</t>
  </si>
  <si>
    <t>846113</t>
  </si>
  <si>
    <t>107712</t>
  </si>
  <si>
    <t>EPANUTIN PARENTERAL</t>
  </si>
  <si>
    <t>INJ SOL 5X5ML/250MG</t>
  </si>
  <si>
    <t>500396</t>
  </si>
  <si>
    <t>Diffusil H forte</t>
  </si>
  <si>
    <t>150 ml DPH 20%</t>
  </si>
  <si>
    <t>840238</t>
  </si>
  <si>
    <t>Carbofit prášek 25g Čárkll</t>
  </si>
  <si>
    <t>988032</t>
  </si>
  <si>
    <t>191083</t>
  </si>
  <si>
    <t>NORCURON 4 MG</t>
  </si>
  <si>
    <t>INJ PLV SOL 10X4MG</t>
  </si>
  <si>
    <t>191249</t>
  </si>
  <si>
    <t>91249</t>
  </si>
  <si>
    <t>PARALEN PRO INFANTIBUS</t>
  </si>
  <si>
    <t>SUP 5X100MG</t>
  </si>
  <si>
    <t>183741</t>
  </si>
  <si>
    <t>83741</t>
  </si>
  <si>
    <t>GLUCAGEN 1MG HYPOKIT</t>
  </si>
  <si>
    <t>INJ SIC 1MG+STRIK.</t>
  </si>
  <si>
    <t>921544</t>
  </si>
  <si>
    <t>KL SOL.ACIDI BORICI 3% 1000 g</t>
  </si>
  <si>
    <t>FAGRON, KULICH</t>
  </si>
  <si>
    <t>158198</t>
  </si>
  <si>
    <t>POR TBL NOB 100X80MG</t>
  </si>
  <si>
    <t>114877</t>
  </si>
  <si>
    <t>14877</t>
  </si>
  <si>
    <t>IALUGEN PLUS</t>
  </si>
  <si>
    <t>CRM 1X60GM</t>
  </si>
  <si>
    <t>113798</t>
  </si>
  <si>
    <t>13798</t>
  </si>
  <si>
    <t>CANESTEN KRÉM</t>
  </si>
  <si>
    <t>CRM 1X20GM/200MG</t>
  </si>
  <si>
    <t>81</t>
  </si>
  <si>
    <t>8148</t>
  </si>
  <si>
    <t>151365</t>
  </si>
  <si>
    <t>51365</t>
  </si>
  <si>
    <t>CHLORID SODNÝ 0.9% BRAUN, REF. 395120</t>
  </si>
  <si>
    <t>INFSOL1X100ML-PELAH</t>
  </si>
  <si>
    <t>197682</t>
  </si>
  <si>
    <t>97682</t>
  </si>
  <si>
    <t>CHLORID SODNY 0.9% BRAUN, REF.3500381</t>
  </si>
  <si>
    <t>INFSOL1X250ML-PELAH</t>
  </si>
  <si>
    <t>196873</t>
  </si>
  <si>
    <t>96873</t>
  </si>
  <si>
    <t>GLUCOSE 5 BRAUN (PLASCO LAHV.), REF. 3600010</t>
  </si>
  <si>
    <t>INF 1X500ML 5%</t>
  </si>
  <si>
    <t>196884</t>
  </si>
  <si>
    <t>96884</t>
  </si>
  <si>
    <t>0.9% W/V SODIUM CHLORIDE I.V. REF.3500390</t>
  </si>
  <si>
    <t>INF 1X500ML(PE)</t>
  </si>
  <si>
    <t>147252</t>
  </si>
  <si>
    <t>47252</t>
  </si>
  <si>
    <t>GLUKÓZA 5 BRAUN, REF.450074</t>
  </si>
  <si>
    <t>INF SOL 1X100ML-PE</t>
  </si>
  <si>
    <t>90</t>
  </si>
  <si>
    <t>9032</t>
  </si>
  <si>
    <t>500568</t>
  </si>
  <si>
    <t>Spofaplast Náplast kusová text.156</t>
  </si>
  <si>
    <t>72x19mm/5ks</t>
  </si>
  <si>
    <t>610036</t>
  </si>
  <si>
    <t>Galmed Spofaplast 8cmx1m č.164</t>
  </si>
  <si>
    <t>9062</t>
  </si>
  <si>
    <t>123286</t>
  </si>
  <si>
    <t>23286</t>
  </si>
  <si>
    <t>CELASKON 250 POR.TBL.NOB.100X250mg</t>
  </si>
  <si>
    <t>117294</t>
  </si>
  <si>
    <t>17294</t>
  </si>
  <si>
    <t>CELASKON 500MG ČERVENÝ POMERANČ</t>
  </si>
  <si>
    <t>PORTBLEFF3X10PROMO</t>
  </si>
  <si>
    <t>848412</t>
  </si>
  <si>
    <t>Celaskon long Effect cps. 30x500mg</t>
  </si>
  <si>
    <t>157338</t>
  </si>
  <si>
    <t>Galmed Carbo medicinalis tbl 20X300mg</t>
  </si>
  <si>
    <t>395043</t>
  </si>
  <si>
    <t>Vitamin C 250mg Galmed tbl.30</t>
  </si>
  <si>
    <t>989315</t>
  </si>
  <si>
    <t>Lékárnička - výměnná náplň lékárničky do 5 osob</t>
  </si>
  <si>
    <t>102979</t>
  </si>
  <si>
    <t>2979</t>
  </si>
  <si>
    <t>JODISOL PERO</t>
  </si>
  <si>
    <t>LIQ 1X4GM(PERO)</t>
  </si>
  <si>
    <t>9066</t>
  </si>
  <si>
    <t>199579</t>
  </si>
  <si>
    <t>99579</t>
  </si>
  <si>
    <t>BRUFEN 400</t>
  </si>
  <si>
    <t>POR TBL FLM30X400MG</t>
  </si>
  <si>
    <t>176147</t>
  </si>
  <si>
    <t>76147</t>
  </si>
  <si>
    <t>NEO-ANGIN BEZ CUKRU</t>
  </si>
  <si>
    <t>TBL 24</t>
  </si>
  <si>
    <t>845520</t>
  </si>
  <si>
    <t>Erazaban 10% krem 1x2g</t>
  </si>
  <si>
    <t>113802</t>
  </si>
  <si>
    <t>13802</t>
  </si>
  <si>
    <t>Panadol Extra por.tbl.film. 30</t>
  </si>
  <si>
    <t>196689</t>
  </si>
  <si>
    <t>96689</t>
  </si>
  <si>
    <t>COLDREX</t>
  </si>
  <si>
    <t>840652</t>
  </si>
  <si>
    <t>Náplast Spofaplast č 154</t>
  </si>
  <si>
    <t>843955</t>
  </si>
  <si>
    <t>Neoseptolete Citron past.18</t>
  </si>
  <si>
    <t>844104</t>
  </si>
  <si>
    <t>STODAL</t>
  </si>
  <si>
    <t>SIR 1X200ML</t>
  </si>
  <si>
    <t>845637</t>
  </si>
  <si>
    <t>Febrisan plv.eff.6</t>
  </si>
  <si>
    <t>9064</t>
  </si>
  <si>
    <t>9065</t>
  </si>
  <si>
    <t>9081</t>
  </si>
  <si>
    <t>9082</t>
  </si>
  <si>
    <t>9084</t>
  </si>
  <si>
    <t>844346</t>
  </si>
  <si>
    <t>Akutol spray</t>
  </si>
  <si>
    <t>60 ml</t>
  </si>
  <si>
    <t>94</t>
  </si>
  <si>
    <t>9401</t>
  </si>
  <si>
    <t>930404</t>
  </si>
  <si>
    <t>KL PARAFFINUM SOLID. 5 kg HVLP</t>
  </si>
  <si>
    <t>9404</t>
  </si>
  <si>
    <t>930589</t>
  </si>
  <si>
    <t>KL ETHANOLUM BENZ.DENAT. 900 ml / 720g/</t>
  </si>
  <si>
    <t>Centrální operační sály</t>
  </si>
  <si>
    <t>Lékárna</t>
  </si>
  <si>
    <t>Kardiochirurgická klinika</t>
  </si>
  <si>
    <t>Oddělení centrální sterilizace</t>
  </si>
  <si>
    <t>Oddělení int. péče chirurg. oborů</t>
  </si>
  <si>
    <t>Oddělení urgentního příjmu</t>
  </si>
  <si>
    <t>Klinická hodnocení</t>
  </si>
  <si>
    <t>HTS</t>
  </si>
  <si>
    <t>Provozní služby</t>
  </si>
  <si>
    <t>Ústav imunologie, imunologie - labor.slouč. s 4142</t>
  </si>
  <si>
    <t>Centrální operační sály , centrální operační sály</t>
  </si>
  <si>
    <t>COS - Operační sály dětské chirurgie</t>
  </si>
  <si>
    <t>COSS, IOP - Mod.obn.přístr.vyb.c.k.onkologické p.</t>
  </si>
  <si>
    <t>Lékárna, lékárna - výdejna</t>
  </si>
  <si>
    <t>Lékárna, lékárna - výdej na kliniky</t>
  </si>
  <si>
    <t>Lékárna, lékárna - oddělení ředění cytostatik</t>
  </si>
  <si>
    <t>Lékárna, lékárna - výdejna léků - Puškinova ul.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</si>
  <si>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</si>
  <si>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</si>
  <si>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</si>
  <si>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</si>
  <si>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Oddělení centrální sterilizace, oddělení centrální</t>
  </si>
  <si>
    <t>Oddělení int. péče chirurg. oborů, JIP 51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</si>
  <si>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</si>
  <si>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</si>
  <si>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</si>
  <si>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</si>
  <si>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Klinická hodnocení - Lékárna</t>
  </si>
  <si>
    <t>Oddělení léčebné výživy</t>
  </si>
  <si>
    <t>Odbor hlavního mechanika</t>
  </si>
  <si>
    <t>Oddělení ekologie a vodního hospodářství</t>
  </si>
  <si>
    <t>Oddělení investic</t>
  </si>
  <si>
    <t>Oddělení správy budov</t>
  </si>
  <si>
    <t>Úsek informačních technologií</t>
  </si>
  <si>
    <t>Odbor informatiky</t>
  </si>
  <si>
    <t>Oddělení centrální spisovny</t>
  </si>
  <si>
    <t>Provozní služby, Provoz prádelny</t>
  </si>
  <si>
    <t>Provozní služby, Provoz dopravy - nákladní</t>
  </si>
  <si>
    <t>Lékárna - léčiva</t>
  </si>
  <si>
    <t>Lékárna - RTG diagnostika</t>
  </si>
  <si>
    <t>Lékárna - antibiotika</t>
  </si>
  <si>
    <t>Lékárna - enterární výživa</t>
  </si>
  <si>
    <t>Lékárna - antimykotika</t>
  </si>
  <si>
    <t>393 TO krevní deriváty IVLP (112 01 003)</t>
  </si>
  <si>
    <t>41 - Ústav imunologie</t>
  </si>
  <si>
    <t>4141 - imunologie - laboratoř</t>
  </si>
  <si>
    <t>HVLP</t>
  </si>
  <si>
    <t>89301415</t>
  </si>
  <si>
    <t>Laboratoř imunologie Celkem</t>
  </si>
  <si>
    <t>Ambrůzová Zuzana</t>
  </si>
  <si>
    <t>Jiná antibiotika pro lokální aplikaci</t>
  </si>
  <si>
    <t>PAMYCON NA PŘÍPRAVU KAPEK</t>
  </si>
  <si>
    <t>DRM PLV SOL 1X1LAH</t>
  </si>
  <si>
    <t>Laboratoř imunologie</t>
  </si>
  <si>
    <t>Preskripce a záchyt receptů a poukazů - orientační přehled</t>
  </si>
  <si>
    <t>ZA314</t>
  </si>
  <si>
    <t>Obinadlo idealast-haft 8 cm x   4 m 9311113</t>
  </si>
  <si>
    <t>ZA339</t>
  </si>
  <si>
    <t>Obinadlo hydrofilní   8 cm x   5 m 13006</t>
  </si>
  <si>
    <t>ZA413</t>
  </si>
  <si>
    <t>Kompresa gáza 10 x 10 cm / 100 ks 17 nití, 8 vrstev 06003</t>
  </si>
  <si>
    <t>ZA444</t>
  </si>
  <si>
    <t>Tampon nesterilní stáčený 20 x 19 cm 1320300404</t>
  </si>
  <si>
    <t>ZA446</t>
  </si>
  <si>
    <t>Vata buničitá přířezy 20 x 30 cm 1230200129</t>
  </si>
  <si>
    <t>ZA562</t>
  </si>
  <si>
    <t>Náplast cosmopor i. v. 6 x 8 cm 9008054</t>
  </si>
  <si>
    <t>ZB404</t>
  </si>
  <si>
    <t>Náplast cosmos 8 cm x 1m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</si>
  <si>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</si>
  <si>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</si>
  <si>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</si>
  <si>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</si>
  <si>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ZL996</t>
  </si>
  <si>
    <t>Obinadlo hyrofilní sterilní  8 cm x 5 m  004310182</t>
  </si>
  <si>
    <t>ZL999</t>
  </si>
  <si>
    <t>Rychloobvaz 8 x 4 cm / 3 ks ( pro obj. 1 kus = 3 náplasti) 001445510</t>
  </si>
  <si>
    <t>ZA749</t>
  </si>
  <si>
    <t>Stříkačka injekční 3-dílná 50 ml LL Omnifix Solo 4617509F</t>
  </si>
  <si>
    <t>ZA787</t>
  </si>
  <si>
    <t>Stříkačka injekční 2-dílná 10 ml L Inject Solo 4606108V</t>
  </si>
  <si>
    <t>ZA788</t>
  </si>
  <si>
    <t>Stříkačka injekční 2-dílná 20 ml L Inject Solo 4606205V</t>
  </si>
  <si>
    <t>ZB006</t>
  </si>
  <si>
    <t>Teploměr digitální thermoval basic 9250391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</si>
  <si>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</si>
  <si>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</si>
  <si>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</si>
  <si>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</si>
  <si>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</si>
  <si>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</si>
  <si>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</si>
  <si>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</si>
  <si>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</si>
  <si>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</si>
  <si>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</si>
  <si>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</si>
  <si>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ZB766</t>
  </si>
  <si>
    <t>Zkumavka zelená 9 ml 455084</t>
  </si>
  <si>
    <t>ZB771</t>
  </si>
  <si>
    <t>Držák jehly základní 450201</t>
  </si>
  <si>
    <t>ZE091</t>
  </si>
  <si>
    <t>Zátka k plast. zkumavkám 331690213410</t>
  </si>
  <si>
    <t>ZF091</t>
  </si>
  <si>
    <t>Zátka k plast. zkumavkám 331690213010</t>
  </si>
  <si>
    <t>ZF159</t>
  </si>
  <si>
    <t>Nádoba na kontaminovaný odpad 1 l 15-0002</t>
  </si>
  <si>
    <t>ZH614</t>
  </si>
  <si>
    <t>Zátka butyl šedá 20 mm á 100 ks 635220100290</t>
  </si>
  <si>
    <t>ZH615</t>
  </si>
  <si>
    <t>Uzávěr Al krimplovací 20 mm á 1000 ks 635220010408</t>
  </si>
  <si>
    <t>ZK696</t>
  </si>
  <si>
    <t>Zkumavka jednorázová PS 5 ml nesterilní bal. á 500 ks 331690210570</t>
  </si>
  <si>
    <t>ZA816</t>
  </si>
  <si>
    <t>Zkumavka PS 15 ml sterilní 400915</t>
  </si>
  <si>
    <t>ZB014</t>
  </si>
  <si>
    <t>Zkumavka na ECP analýzu 454067</t>
  </si>
  <si>
    <t>ZB789</t>
  </si>
  <si>
    <t>Víčko k mikrotitr.destičce 400921</t>
  </si>
  <si>
    <t>ZD285</t>
  </si>
  <si>
    <t>Platíčko Elisa 96 jamek 655061</t>
  </si>
  <si>
    <t>ZE837</t>
  </si>
  <si>
    <t>Pipeta pasteurova 3 ml 331690270550</t>
  </si>
  <si>
    <t>ZE951</t>
  </si>
  <si>
    <t>Štítky CRYO 32 x 13 mm R267271</t>
  </si>
  <si>
    <t>ZJ137</t>
  </si>
  <si>
    <t>Víčko oranžové bal. á 500 ks U340025.O</t>
  </si>
  <si>
    <t>ZK726</t>
  </si>
  <si>
    <t>Nádoba na kontaminovaný odpad PBS 12 l I003501400</t>
  </si>
  <si>
    <t>ZG232</t>
  </si>
  <si>
    <t>Stojan na zkumavky typ Z modrý B3 184086</t>
  </si>
  <si>
    <t>ZH681</t>
  </si>
  <si>
    <t>Stojan na zkumavky KARTELL 3x8 K000568</t>
  </si>
  <si>
    <t>ZK695</t>
  </si>
  <si>
    <t>Zkumavka jednorázová PP 5 ml bal. á 250 ks 331690210100</t>
  </si>
  <si>
    <t>ZG233</t>
  </si>
  <si>
    <t>Stojan na zkumavky typ Z růžový B3 184085</t>
  </si>
  <si>
    <t>ZB455</t>
  </si>
  <si>
    <t>Destička terasakiho 400919</t>
  </si>
  <si>
    <t>ZH864</t>
  </si>
  <si>
    <t>Fólie uzavírací PE nesterilní na mikrotitrační destičky bal. á 100 ks U003293</t>
  </si>
  <si>
    <t>ZM341</t>
  </si>
  <si>
    <t>Vanička k elektroforéze včetně hřebínku 128 ml L128,zakázka č.13-1500/a</t>
  </si>
  <si>
    <t>ZM342</t>
  </si>
  <si>
    <t>Vanička k elektroforéze včetně hřebínku 165 ml L165,zakázka č.13-1500/a</t>
  </si>
  <si>
    <t>ZC915</t>
  </si>
  <si>
    <t>Zkumavka 9,0 ml LI-H 02.1065</t>
  </si>
  <si>
    <t>ZB290</t>
  </si>
  <si>
    <t>Špička žlutá 2-100ul 70.760.002</t>
  </si>
  <si>
    <t>ZB366</t>
  </si>
  <si>
    <t>Zkumavka PS 10 ml nesterilní á 2000 ks 400912</t>
  </si>
  <si>
    <t>ZC036</t>
  </si>
  <si>
    <t>Baňka erlen 250 ml 632417106250</t>
  </si>
  <si>
    <t>ZC590</t>
  </si>
  <si>
    <t>Zkumavky centrifugační 50 ml á 360 ks 91050</t>
  </si>
  <si>
    <t>ZC774</t>
  </si>
  <si>
    <t>Sklo podložní řezané, čiré 76 x 26 mm 635901000076</t>
  </si>
  <si>
    <t>ZC852</t>
  </si>
  <si>
    <t>Mikrozkumavka eppendorf 1,5 ml 72.690.001</t>
  </si>
  <si>
    <t>ZE262</t>
  </si>
  <si>
    <t>Špička žlutá 1-200ul 331693391121</t>
  </si>
  <si>
    <t>ZE821</t>
  </si>
  <si>
    <t>Špička eppendorf Tips 50-1000 ul á 2 x 500 ks 0030000919</t>
  </si>
  <si>
    <t>ZI560</t>
  </si>
  <si>
    <t>Špička žlutá dlouhá manžeta gilson 1 - 200 ul FLME28063</t>
  </si>
  <si>
    <t>ZB454</t>
  </si>
  <si>
    <t>Špička finntip 250 ul bal. á 20.000 ks 9400220</t>
  </si>
  <si>
    <t>ZD093</t>
  </si>
  <si>
    <t>Zkumavka falcon nesterilní 12 x 75 mm 352008</t>
  </si>
  <si>
    <t>ZG223</t>
  </si>
  <si>
    <t>Mikrozkumavka šroubovací  1,5 ml bal. á 500 ks U344410</t>
  </si>
  <si>
    <t>ZH571</t>
  </si>
  <si>
    <t>Špička DF1000ST 100-1000ul bal. 10 x 96 ks F171703</t>
  </si>
  <si>
    <t>ZE071</t>
  </si>
  <si>
    <t>Kádinka 1000 ml nízká sklo 632417010940</t>
  </si>
  <si>
    <t>ZK600</t>
  </si>
  <si>
    <t>Špička universal fit pipet tips bal. á 1000 ks 50-1200ul 3700</t>
  </si>
  <si>
    <t>ZC083</t>
  </si>
  <si>
    <t>Kádinka vysoká 2000 ml s výlevkou sklo silnostěnná 632417012950</t>
  </si>
  <si>
    <t>ZA815</t>
  </si>
  <si>
    <t>Zkumavka PS 15 ml nesterilní bal. á 1200 ks 400913</t>
  </si>
  <si>
    <t>ZF049</t>
  </si>
  <si>
    <t>Džbánek odměrný s modrou stupnicí 1000 ml  P404062</t>
  </si>
  <si>
    <t>ZI130</t>
  </si>
  <si>
    <t>Nálevka s krátkým stonkem pr. 55 mm 632413001055</t>
  </si>
  <si>
    <t>ZE179</t>
  </si>
  <si>
    <t>Špička eppendorf 50-1250 ul 0030000935</t>
  </si>
  <si>
    <t>ZB605</t>
  </si>
  <si>
    <t>Špička modrá krátká manžeta 1108</t>
  </si>
  <si>
    <t>ZH216</t>
  </si>
  <si>
    <t>Špička pipetovací Brand - bílá 5 - 300ul PLASTIBRAND BRND0702533</t>
  </si>
  <si>
    <t>ZI765</t>
  </si>
  <si>
    <t>Zkumavka PS 15 ml sterilní se zátkou s kulatým dnem bal. á 20 ks 331000020115</t>
  </si>
  <si>
    <t>ZC002</t>
  </si>
  <si>
    <t>Stojan na zkumavky PP o průměru 13 - 16 mm 331459300016</t>
  </si>
  <si>
    <t>ZD868</t>
  </si>
  <si>
    <t>Mikrozkumavka eppendorf 1,5 ml 331690230530</t>
  </si>
  <si>
    <t>ZE423</t>
  </si>
  <si>
    <t>Mikrozkumavky v proužku po 8 s připevněnými jednotlivými plochými víčky bal. á 125 proužků tj. 1000 ks P003202</t>
  </si>
  <si>
    <t>ZF220</t>
  </si>
  <si>
    <t>Špička 50-1000ul 331693391202</t>
  </si>
  <si>
    <t>ZB768</t>
  </si>
  <si>
    <t>Jehla vakuová 216/38 mm zelená 450076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</si>
  <si>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</si>
  <si>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</si>
  <si>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</si>
  <si>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</si>
  <si>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</si>
  <si>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</si>
  <si>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</si>
  <si>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</si>
  <si>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</si>
  <si>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</si>
  <si>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</si>
  <si>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</si>
  <si>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396153</t>
  </si>
  <si>
    <t>-ANTI-dsDNA IgG ORG 604G</t>
  </si>
  <si>
    <t>800148</t>
  </si>
  <si>
    <t>-HUMAN IGG SUBCLASS SD COMBI RK021</t>
  </si>
  <si>
    <t>800923</t>
  </si>
  <si>
    <t>-N-PROTEIN-STAND-SL OQIM13</t>
  </si>
  <si>
    <t>DC417</t>
  </si>
  <si>
    <t>BSA 22%</t>
  </si>
  <si>
    <t>397038</t>
  </si>
  <si>
    <t>-N-C3c OSAP15</t>
  </si>
  <si>
    <t>397039</t>
  </si>
  <si>
    <t>-N-C4 OSAO15</t>
  </si>
  <si>
    <t>397040</t>
  </si>
  <si>
    <t>-Alpha 1 Acid Glycoprotein OSAW09</t>
  </si>
  <si>
    <t>397041</t>
  </si>
  <si>
    <t>-N-Haptoglobin OSAV09</t>
  </si>
  <si>
    <t>500958</t>
  </si>
  <si>
    <t>-N/T-PROT.KTR.SL/L OQIN13</t>
  </si>
  <si>
    <t>DC166</t>
  </si>
  <si>
    <t>ETHANOL 99,5%,  P.A.</t>
  </si>
  <si>
    <t>DE462</t>
  </si>
  <si>
    <t>ImmunoCAP Stop Solution</t>
  </si>
  <si>
    <t>DC495</t>
  </si>
  <si>
    <t>F77 BETA-LACTOGLOBULIN</t>
  </si>
  <si>
    <t>DB892</t>
  </si>
  <si>
    <t>C5 AMPICILLOYL</t>
  </si>
  <si>
    <t>DC242</t>
  </si>
  <si>
    <t>RF-AGM</t>
  </si>
  <si>
    <t>DD486</t>
  </si>
  <si>
    <t>GENOVISION DNA Size Marker</t>
  </si>
  <si>
    <t>DG003</t>
  </si>
  <si>
    <t>N/T Rheumatology Control SL/1</t>
  </si>
  <si>
    <t>DD219</t>
  </si>
  <si>
    <t>C3-COMPLEMENT AS.</t>
  </si>
  <si>
    <t>DC276</t>
  </si>
  <si>
    <t>GENOVISION HLA-A LOW</t>
  </si>
  <si>
    <t>DG016</t>
  </si>
  <si>
    <t>NOVA Lite ANCA(Ethanol FHN) 20x12wells</t>
  </si>
  <si>
    <t>DA918</t>
  </si>
  <si>
    <t>ImmunoCAP Allergen w203</t>
  </si>
  <si>
    <t>DB910</t>
  </si>
  <si>
    <t>F13 PEANUT</t>
  </si>
  <si>
    <t>DF150</t>
  </si>
  <si>
    <t>IgA/IgG Calibrator ImmunoCAP´s</t>
  </si>
  <si>
    <t>DG018</t>
  </si>
  <si>
    <t>FITC Hi Sens IgG conj with EB</t>
  </si>
  <si>
    <t>DD700</t>
  </si>
  <si>
    <t>UniCAP ECP Calibrators</t>
  </si>
  <si>
    <t>DE426</t>
  </si>
  <si>
    <t>Stop Soln. (6x100 Det.)</t>
  </si>
  <si>
    <t>DB563</t>
  </si>
  <si>
    <t>N RHEUMA STANDARD SL</t>
  </si>
  <si>
    <t>DA351</t>
  </si>
  <si>
    <t>MASTAZYME ANA Profile HJS</t>
  </si>
  <si>
    <t>DC176</t>
  </si>
  <si>
    <t>G12 SECALE CEREALE</t>
  </si>
  <si>
    <t>DG413</t>
  </si>
  <si>
    <t xml:space="preserve">1 ml Glass Syringe (for ABI310 sequencing polymer) </t>
  </si>
  <si>
    <t>DD220</t>
  </si>
  <si>
    <t>C4-COMPLEMENT AS.</t>
  </si>
  <si>
    <t>DC414</t>
  </si>
  <si>
    <t>GENOVISION HLA DR*15</t>
  </si>
  <si>
    <t>DC870</t>
  </si>
  <si>
    <t>O-PHENYLENEDIAMINE FREE BASE 50 TBL</t>
  </si>
  <si>
    <t>DB003</t>
  </si>
  <si>
    <t>Monkey Endomysium 12 slides x 8 wells</t>
  </si>
  <si>
    <t>DA387</t>
  </si>
  <si>
    <t>F353 Allergen rGly m4</t>
  </si>
  <si>
    <t>DA857</t>
  </si>
  <si>
    <t>Immunoscan CCPlus</t>
  </si>
  <si>
    <t>DA634</t>
  </si>
  <si>
    <t>Anti-tissue Transglutaminase IgG</t>
  </si>
  <si>
    <t>DF586</t>
  </si>
  <si>
    <t>Anti-tissue Transglutaminase IgA</t>
  </si>
  <si>
    <t>DE422</t>
  </si>
  <si>
    <t>GENOVISION HLA-B7 II.</t>
  </si>
  <si>
    <t>DB995</t>
  </si>
  <si>
    <t>GENOVISION HLA DR /LOW/</t>
  </si>
  <si>
    <t>DD407</t>
  </si>
  <si>
    <t>ANTI-NUCLEOSOME</t>
  </si>
  <si>
    <t>DC277</t>
  </si>
  <si>
    <t>GENOVISION HLA-B LOW</t>
  </si>
  <si>
    <t>DF455</t>
  </si>
  <si>
    <t>Genovision DRB1*03</t>
  </si>
  <si>
    <t>DE557</t>
  </si>
  <si>
    <t>QFN-TB Gold ELISA</t>
  </si>
  <si>
    <t>DB778</t>
  </si>
  <si>
    <t>GENOVISION DQ LOW</t>
  </si>
  <si>
    <t>DB871</t>
  </si>
  <si>
    <t>D1 DERMATOPHAGOIDES PTERONYSSI</t>
  </si>
  <si>
    <t>DB883</t>
  </si>
  <si>
    <t>E6 GUINEA PIG EPITHELIUM</t>
  </si>
  <si>
    <t>DG017</t>
  </si>
  <si>
    <t>NOVA Lite HEp-2 ANA 20x12 wells</t>
  </si>
  <si>
    <t>DC192</t>
  </si>
  <si>
    <t>N/T RHEUMATOLOGY CONTROL. SL/2 3X1 ML</t>
  </si>
  <si>
    <t>DC949</t>
  </si>
  <si>
    <t>Liver5 (M2/LKM1/LC1/SLA/f-Actin)</t>
  </si>
  <si>
    <t>DA641</t>
  </si>
  <si>
    <t>ImmunoCAP Spec. IgE Calibrator Strip 0-100</t>
  </si>
  <si>
    <t>DB889</t>
  </si>
  <si>
    <t>M6 ALTERNARIA ALTERNATA</t>
  </si>
  <si>
    <t>DB879</t>
  </si>
  <si>
    <t>E5 DOG DANDER</t>
  </si>
  <si>
    <t>DE458</t>
  </si>
  <si>
    <t>ImmunoCAP Spec. IgE Conjugate,400</t>
  </si>
  <si>
    <t>DE463</t>
  </si>
  <si>
    <t>ImmunoCAP Development Solution</t>
  </si>
  <si>
    <t>DC174</t>
  </si>
  <si>
    <t>T4 CORYLUS AVELLANA</t>
  </si>
  <si>
    <t>DB909</t>
  </si>
  <si>
    <t>F17 HAZEL NUT</t>
  </si>
  <si>
    <t>DE460</t>
  </si>
  <si>
    <t>ImmunoCAP Spec.IgE Curve Control</t>
  </si>
  <si>
    <t>DB875</t>
  </si>
  <si>
    <t>H1 GREER LABS.INC.</t>
  </si>
  <si>
    <t>DC182</t>
  </si>
  <si>
    <t>F3 FISH /COD/</t>
  </si>
  <si>
    <t>DB869</t>
  </si>
  <si>
    <t>GX1 /G3,4,5,6,8/</t>
  </si>
  <si>
    <t>DE575</t>
  </si>
  <si>
    <t>T205 ELDERTREE/SAMBUCUS NIGRA</t>
  </si>
  <si>
    <t>DC178</t>
  </si>
  <si>
    <t>M3 ASPERGILLUS FUMIGATUS</t>
  </si>
  <si>
    <t>DC498</t>
  </si>
  <si>
    <t>WASHING SOLUTION UNICAP</t>
  </si>
  <si>
    <t>DB872</t>
  </si>
  <si>
    <t>D2 DERMATOPHAGOIDES FARINAE</t>
  </si>
  <si>
    <t>DB876</t>
  </si>
  <si>
    <t>E1 CAT DANDER</t>
  </si>
  <si>
    <t>DB899</t>
  </si>
  <si>
    <t>F5 RYE</t>
  </si>
  <si>
    <t>DB886</t>
  </si>
  <si>
    <t>I3 VESPULA SPP.,COMMON WASP</t>
  </si>
  <si>
    <t>DB864</t>
  </si>
  <si>
    <t>T2 ALNUS INCANA</t>
  </si>
  <si>
    <t>DG091</t>
  </si>
  <si>
    <t>FITC IgA Conjugate no EB</t>
  </si>
  <si>
    <t>DD438</t>
  </si>
  <si>
    <t>F244*CUCUMBER</t>
  </si>
  <si>
    <t>DC702</t>
  </si>
  <si>
    <t>F76 ALPHA-LACTALBUMIN</t>
  </si>
  <si>
    <t>DF148</t>
  </si>
  <si>
    <t>Specific IgG4 Calibrators 1 curve</t>
  </si>
  <si>
    <t>DB863</t>
  </si>
  <si>
    <t>T3 BETULA VERRUCOSA</t>
  </si>
  <si>
    <t>DE464</t>
  </si>
  <si>
    <t>ImmunoCAP Maint.Solut.Kit</t>
  </si>
  <si>
    <t>DC189</t>
  </si>
  <si>
    <t>S-PHADIATOP</t>
  </si>
  <si>
    <t>DB881</t>
  </si>
  <si>
    <t>E213 PARROT FEATHERS</t>
  </si>
  <si>
    <t>DB997</t>
  </si>
  <si>
    <t>ANTI-EINZELSTRANG DNA</t>
  </si>
  <si>
    <t>DF911</t>
  </si>
  <si>
    <t>Anti PR3 (ANCA -C)</t>
  </si>
  <si>
    <t>DB873</t>
  </si>
  <si>
    <t>D70 ACARUS SIRO</t>
  </si>
  <si>
    <t>DA382</t>
  </si>
  <si>
    <t>Myositis Profile</t>
  </si>
  <si>
    <t>DB893</t>
  </si>
  <si>
    <t>FX5E /F1,2,3,4,13,14/</t>
  </si>
  <si>
    <t>DB885</t>
  </si>
  <si>
    <t>I1 APIS MELLIFERA,HONEY BEEN</t>
  </si>
  <si>
    <t>DC232</t>
  </si>
  <si>
    <t>e82 Rabbit epithelium</t>
  </si>
  <si>
    <t>DF912</t>
  </si>
  <si>
    <t>Anti MPO (ANCA -P)</t>
  </si>
  <si>
    <t>DC554</t>
  </si>
  <si>
    <t>Anti-IgE ImmunoCAPś f. UNICAP</t>
  </si>
  <si>
    <t>DB865</t>
  </si>
  <si>
    <t>W6 ARTEMISIA VULGARIS</t>
  </si>
  <si>
    <t>DB888</t>
  </si>
  <si>
    <t>M2 CLADOSPORIUM HERBARUM</t>
  </si>
  <si>
    <t>DG403</t>
  </si>
  <si>
    <t>Hydrogenfosforečnan sodný x12H2O</t>
  </si>
  <si>
    <t>DA350</t>
  </si>
  <si>
    <t>MASTAZYME ENA Screen 7</t>
  </si>
  <si>
    <t>DC213</t>
  </si>
  <si>
    <t>TAQ DNA POLYMERAZA 1,1 10X500U</t>
  </si>
  <si>
    <t>DF822</t>
  </si>
  <si>
    <t>EIA Gliadin DA IgG</t>
  </si>
  <si>
    <t>DC415</t>
  </si>
  <si>
    <t>GENOVISION HLA-CW*02</t>
  </si>
  <si>
    <t>DC718</t>
  </si>
  <si>
    <t>GENOVISION B*15</t>
  </si>
  <si>
    <t>DB878</t>
  </si>
  <si>
    <t>E3 HORSE DANDER</t>
  </si>
  <si>
    <t>DB971</t>
  </si>
  <si>
    <t>DILUENS 5000 ML</t>
  </si>
  <si>
    <t>DD310</t>
  </si>
  <si>
    <t>N-IgG 5 ML</t>
  </si>
  <si>
    <t>DB895</t>
  </si>
  <si>
    <t>F1 EGG WHITE</t>
  </si>
  <si>
    <t>DB908</t>
  </si>
  <si>
    <t>F14 SOYA BEAN</t>
  </si>
  <si>
    <t>DA635</t>
  </si>
  <si>
    <t>ANTI-dsDNA IgG</t>
  </si>
  <si>
    <t>DB898</t>
  </si>
  <si>
    <t>F4 WHEAT</t>
  </si>
  <si>
    <t>DD960</t>
  </si>
  <si>
    <t>GENOVISION HLA-B*40</t>
  </si>
  <si>
    <t>DB972</t>
  </si>
  <si>
    <t>N/T-PROT.KTR.SL/M</t>
  </si>
  <si>
    <t>DC405</t>
  </si>
  <si>
    <t>N-ALPHA1-ANTITRYPS</t>
  </si>
  <si>
    <t>DE323</t>
  </si>
  <si>
    <t>GENOVISION HLA DRB1*04</t>
  </si>
  <si>
    <t>DB787</t>
  </si>
  <si>
    <t>GENOVISION HLA-CW*06</t>
  </si>
  <si>
    <t>DC570</t>
  </si>
  <si>
    <t>GENOVISION HLA-CW*04</t>
  </si>
  <si>
    <t>DB777</t>
  </si>
  <si>
    <t>GENOVISION HLA DRB1*11</t>
  </si>
  <si>
    <t>DE017</t>
  </si>
  <si>
    <t>AlleleSEQR DRB-1 (25 tests)</t>
  </si>
  <si>
    <t>DF772</t>
  </si>
  <si>
    <t>Arrow DNA Blood kit 500, 96preps</t>
  </si>
  <si>
    <t>DB894</t>
  </si>
  <si>
    <t>FX73 MEAT MIX</t>
  </si>
  <si>
    <t>DB562</t>
  </si>
  <si>
    <t>N Supplementary Reagent / Precipitation 5ML</t>
  </si>
  <si>
    <t>DC184</t>
  </si>
  <si>
    <t>F47 GARLIC</t>
  </si>
  <si>
    <t>DD402</t>
  </si>
  <si>
    <t>ASCA - A</t>
  </si>
  <si>
    <t>DB565</t>
  </si>
  <si>
    <t>N SUPPLEMENTARY REAGENT</t>
  </si>
  <si>
    <t>DB780</t>
  </si>
  <si>
    <t>GENOVISION DQB1*03</t>
  </si>
  <si>
    <t>DB190</t>
  </si>
  <si>
    <t>Genovision A*01</t>
  </si>
  <si>
    <t>DB874</t>
  </si>
  <si>
    <t>D74 EUROGLYPHUS MAYNEI</t>
  </si>
  <si>
    <t>DE532</t>
  </si>
  <si>
    <t>Goodpasture (GBM), 24t</t>
  </si>
  <si>
    <t>DB901</t>
  </si>
  <si>
    <t>F9 RICE</t>
  </si>
  <si>
    <t>DB970</t>
  </si>
  <si>
    <t>N REAKTION BUFFER 5000 ML</t>
  </si>
  <si>
    <t>DD271</t>
  </si>
  <si>
    <t>BN II ADITIV 100 ml</t>
  </si>
  <si>
    <t>DB564</t>
  </si>
  <si>
    <t>N LATEX IGE MONO REAGENT</t>
  </si>
  <si>
    <t>DC086</t>
  </si>
  <si>
    <t>SEROTEC antiCD42a (MCA594,cloneFMC-25) 0,25MG</t>
  </si>
  <si>
    <t>DB561</t>
  </si>
  <si>
    <t>N-HIGH SENSITIVITY-CRP</t>
  </si>
  <si>
    <t>DF339</t>
  </si>
  <si>
    <t>N Latex RF Kit 4x75</t>
  </si>
  <si>
    <t>DD444</t>
  </si>
  <si>
    <t>F35 POTATO</t>
  </si>
  <si>
    <t>DE425</t>
  </si>
  <si>
    <t>Development Soln. (6x100 Det.)</t>
  </si>
  <si>
    <t>DB907</t>
  </si>
  <si>
    <t>F49 APPLE</t>
  </si>
  <si>
    <t>DB896</t>
  </si>
  <si>
    <t>F2 MILK</t>
  </si>
  <si>
    <t>DG579</t>
  </si>
  <si>
    <t>ImmunoCAP ISAC sIgE 112</t>
  </si>
  <si>
    <t>DG008</t>
  </si>
  <si>
    <t>EIA Milk IgA</t>
  </si>
  <si>
    <t>DC197</t>
  </si>
  <si>
    <t>Sterile water 1000 ml PP</t>
  </si>
  <si>
    <t>DC761</t>
  </si>
  <si>
    <t>NEODISHER GK</t>
  </si>
  <si>
    <t>DB460</t>
  </si>
  <si>
    <t>HUMAN IGG SUBCLASS SD COMBI</t>
  </si>
  <si>
    <t>DD699</t>
  </si>
  <si>
    <t>UniCAP ECP</t>
  </si>
  <si>
    <t>DC768</t>
  </si>
  <si>
    <t>PBS PH 7,4 Exbio</t>
  </si>
  <si>
    <t>DC965</t>
  </si>
  <si>
    <t>AGAROSE SERVA FOR DNA ELECTROPHORESIS</t>
  </si>
  <si>
    <t>DC191</t>
  </si>
  <si>
    <t>N-PROTEIN-STAND-SL</t>
  </si>
  <si>
    <t>DG009</t>
  </si>
  <si>
    <t>EIA Milk IgG</t>
  </si>
  <si>
    <t>DD230</t>
  </si>
  <si>
    <t>F83 CHICKEN MEAT</t>
  </si>
  <si>
    <t>DB866</t>
  </si>
  <si>
    <t>W8 TARAXACUM VULGARE</t>
  </si>
  <si>
    <t>DE179</t>
  </si>
  <si>
    <t>W1 AMBROSIA ELATIOR</t>
  </si>
  <si>
    <t>DE371</t>
  </si>
  <si>
    <t>RPMI-1640 medium,w l-glutamine and s</t>
  </si>
  <si>
    <t>DG527</t>
  </si>
  <si>
    <t>BasoFlowEx Kit</t>
  </si>
  <si>
    <t>DD057</t>
  </si>
  <si>
    <t>N-IGA 5 ML</t>
  </si>
  <si>
    <t>DD559</t>
  </si>
  <si>
    <t>AlleleSEQR HLA-A (25 testů)</t>
  </si>
  <si>
    <t>DC114</t>
  </si>
  <si>
    <t>HUMAN C1 INACTIVATOR-NL-RID</t>
  </si>
  <si>
    <t>DC287</t>
  </si>
  <si>
    <t>F48 ONION</t>
  </si>
  <si>
    <t>DD235</t>
  </si>
  <si>
    <t>N-IgM 5 ml</t>
  </si>
  <si>
    <t>DF821</t>
  </si>
  <si>
    <t>EIA Gliadin DA IgA</t>
  </si>
  <si>
    <t>DE653</t>
  </si>
  <si>
    <t>t221 rBet v2, rBet v4 (recombinant)</t>
  </si>
  <si>
    <t>DB903</t>
  </si>
  <si>
    <t>F33 ORANGE</t>
  </si>
  <si>
    <t>DG578</t>
  </si>
  <si>
    <t>ImmunoCAP ISAC Starter Pack</t>
  </si>
  <si>
    <t>DC238</t>
  </si>
  <si>
    <t>GENOVISION DQB1*02</t>
  </si>
  <si>
    <t>DB795</t>
  </si>
  <si>
    <t>GENOVISION HLA-A11</t>
  </si>
  <si>
    <t>DC572</t>
  </si>
  <si>
    <t>M5 CANDIDA ALBICANS /YEAST/</t>
  </si>
  <si>
    <t>DE018</t>
  </si>
  <si>
    <t>AlleleSEQR HLA-B (25 tests)</t>
  </si>
  <si>
    <t>DE652</t>
  </si>
  <si>
    <t>t215 Bet v1 (recombinant)</t>
  </si>
  <si>
    <t>DB902</t>
  </si>
  <si>
    <t>F31 CARROT</t>
  </si>
  <si>
    <t>DF678</t>
  </si>
  <si>
    <t>POP-6 TM Performance Optimized Polymer</t>
  </si>
  <si>
    <t>DD443</t>
  </si>
  <si>
    <t>F242*CHERRY/PRUNUS AVIUM/</t>
  </si>
  <si>
    <t>DC497</t>
  </si>
  <si>
    <t>F26 PORK</t>
  </si>
  <si>
    <t>DB867</t>
  </si>
  <si>
    <t>W20 URTICA DIOICA</t>
  </si>
  <si>
    <t>DD998</t>
  </si>
  <si>
    <t>BD FACS 7-Color Setup Beads</t>
  </si>
  <si>
    <t>DD026</t>
  </si>
  <si>
    <t>K82*LATEX,HEVEA BRAZILIENSIS</t>
  </si>
  <si>
    <t>DC290</t>
  </si>
  <si>
    <t>F224 POPPY SEED</t>
  </si>
  <si>
    <t>DB904</t>
  </si>
  <si>
    <t>F85 CELERY</t>
  </si>
  <si>
    <t>DF012</t>
  </si>
  <si>
    <t>IMTEC-RA33-Antibodies</t>
  </si>
  <si>
    <t>DB215</t>
  </si>
  <si>
    <t>CD3/CD16+CD56</t>
  </si>
  <si>
    <t>DD885</t>
  </si>
  <si>
    <t>GENOVISION A*24</t>
  </si>
  <si>
    <t>DC496</t>
  </si>
  <si>
    <t>F78 CASEIN</t>
  </si>
  <si>
    <t>DB905</t>
  </si>
  <si>
    <t>F259 GRAPE /VITIS VINIFERA/</t>
  </si>
  <si>
    <t>DE926</t>
  </si>
  <si>
    <t>GENOVISION DQB1*06</t>
  </si>
  <si>
    <t>DA510</t>
  </si>
  <si>
    <t>Proteinase K - 100 mg (Macherey-Nagel)</t>
  </si>
  <si>
    <t>DE558</t>
  </si>
  <si>
    <t>QFN-TB Gold zku (Nil+TB Ag+ Mit po 100ks)</t>
  </si>
  <si>
    <t>DB788</t>
  </si>
  <si>
    <t>GENOVISION HLA-CW*07</t>
  </si>
  <si>
    <t>DB784</t>
  </si>
  <si>
    <t>GENOVISION HLA-CW*03</t>
  </si>
  <si>
    <t>DB613</t>
  </si>
  <si>
    <t>CD19 APC</t>
  </si>
  <si>
    <t>DC183</t>
  </si>
  <si>
    <t>F25 TOMATO</t>
  </si>
  <si>
    <t>DB880</t>
  </si>
  <si>
    <t>E201 CANARY BIRD FEATHERS</t>
  </si>
  <si>
    <t>DE792</t>
  </si>
  <si>
    <t>TRIZMA Hydrochloride 500g</t>
  </si>
  <si>
    <t>DB882</t>
  </si>
  <si>
    <t>E84 HAMSTER EPITHELIUM</t>
  </si>
  <si>
    <t>DD522</t>
  </si>
  <si>
    <t>GOAT ANTI MOUSE IgG</t>
  </si>
  <si>
    <t>DD251</t>
  </si>
  <si>
    <t>QIAAMP DNA BLOOD MINI KIT /50/</t>
  </si>
  <si>
    <t>DF162</t>
  </si>
  <si>
    <t>LabScreen Single Antigen HLA II 25 test</t>
  </si>
  <si>
    <t>DB187</t>
  </si>
  <si>
    <t>Running Buffer(10x) with EDTA</t>
  </si>
  <si>
    <t>DB797</t>
  </si>
  <si>
    <t>GENOVISION HLA-A68</t>
  </si>
  <si>
    <t>DB781</t>
  </si>
  <si>
    <t>GENOVISION DQB1*04</t>
  </si>
  <si>
    <t>DB774</t>
  </si>
  <si>
    <t>GENOVISION HLA-Cw LOW</t>
  </si>
  <si>
    <t>DA770</t>
  </si>
  <si>
    <t>DNase I roztok (1 mg / ml)</t>
  </si>
  <si>
    <t>DE737</t>
  </si>
  <si>
    <t>Immuno-Trol Control</t>
  </si>
  <si>
    <t>DG678</t>
  </si>
  <si>
    <t>Uchovávací roztok pro elektrody, 500 ml</t>
  </si>
  <si>
    <t>DE114</t>
  </si>
  <si>
    <t>AlleleSEQR HLA-C (25 tests)</t>
  </si>
  <si>
    <t>DA213</t>
  </si>
  <si>
    <t>Pufr DURACAL pH 4,01/7,00/10,01 3 x 500 ml</t>
  </si>
  <si>
    <t>DE113</t>
  </si>
  <si>
    <t>AlleleSEQR DQB1 (25 tests)</t>
  </si>
  <si>
    <t>DB783</t>
  </si>
  <si>
    <t>GENOVISION DRB1*07</t>
  </si>
  <si>
    <t>DC185</t>
  </si>
  <si>
    <t>F44 STRAWBERRY</t>
  </si>
  <si>
    <t>DC115</t>
  </si>
  <si>
    <t>M1 Penicillium notatum</t>
  </si>
  <si>
    <t>DE281</t>
  </si>
  <si>
    <t>Genovision HLA-B*42</t>
  </si>
  <si>
    <t>DG642</t>
  </si>
  <si>
    <t>Saponin, 50 g (Serva)</t>
  </si>
  <si>
    <t>DC366</t>
  </si>
  <si>
    <t>TRIZMA BASE Biotech.Performance Certified 1kg</t>
  </si>
  <si>
    <t>DF147</t>
  </si>
  <si>
    <t>Specific IgG4 Conjugate 48 determi</t>
  </si>
  <si>
    <t>DE178</t>
  </si>
  <si>
    <t>K84 SUNFLOWER SEED</t>
  </si>
  <si>
    <t>DB911</t>
  </si>
  <si>
    <t>F93 COCOA</t>
  </si>
  <si>
    <t>DD447</t>
  </si>
  <si>
    <t>RF220 CINNAMON</t>
  </si>
  <si>
    <t>DD437</t>
  </si>
  <si>
    <t>E81 SHEEP EPITHELIUM</t>
  </si>
  <si>
    <t>DA972</t>
  </si>
  <si>
    <t xml:space="preserve"> Sucrose - mol. biol. grade</t>
  </si>
  <si>
    <t>DF594</t>
  </si>
  <si>
    <t>Rosette Sep HLA T cell Enrichment Cocktail</t>
  </si>
  <si>
    <t>DG670</t>
  </si>
  <si>
    <t>Immunocap Specific IgA/IgG SD</t>
  </si>
  <si>
    <t>DE727</t>
  </si>
  <si>
    <t>ImmunoCAP ECP Control (6x0,5ml)</t>
  </si>
  <si>
    <t>DD445</t>
  </si>
  <si>
    <t>F8 MAIZE</t>
  </si>
  <si>
    <t>DG636</t>
  </si>
  <si>
    <t>MiSeq reagent kit v2 (300cycles)</t>
  </si>
  <si>
    <t>DF833</t>
  </si>
  <si>
    <t>ImmunoCAP spec.IgE f1 control</t>
  </si>
  <si>
    <t>DB897</t>
  </si>
  <si>
    <t>F81 CHEDDAR CHEESE</t>
  </si>
  <si>
    <t>DD858</t>
  </si>
  <si>
    <t>GENOVISION HLA-CW*17</t>
  </si>
  <si>
    <t>DE177</t>
  </si>
  <si>
    <t>F10 SESAME SEED</t>
  </si>
  <si>
    <t>DD441</t>
  </si>
  <si>
    <t>F237*APRICOT/PRUNUS ARMENIACA/</t>
  </si>
  <si>
    <t>DC286</t>
  </si>
  <si>
    <t>F79 GLUTEN</t>
  </si>
  <si>
    <t>DG647</t>
  </si>
  <si>
    <t>Positive B-Cell Control</t>
  </si>
  <si>
    <t>DD593</t>
  </si>
  <si>
    <t>F27 BEEF</t>
  </si>
  <si>
    <t>DB819</t>
  </si>
  <si>
    <t>GENOVISION HLA-b*39</t>
  </si>
  <si>
    <t>DE069</t>
  </si>
  <si>
    <t>AEA kit, 96 testu</t>
  </si>
  <si>
    <t>DE834</t>
  </si>
  <si>
    <t>BAGene HPA-Type</t>
  </si>
  <si>
    <t>DB792</t>
  </si>
  <si>
    <t>GENOVISION HLA-A3</t>
  </si>
  <si>
    <t>DG641</t>
  </si>
  <si>
    <t>Blood Genomic DNA Isolation Kit (Norgen Biotek), 50 izolací/bal</t>
  </si>
  <si>
    <t>DB292</t>
  </si>
  <si>
    <t>GENOVISION A*02</t>
  </si>
  <si>
    <t>DD153</t>
  </si>
  <si>
    <t>BORIC ACID FOR MOLECULAR BIOLOGY 1kg</t>
  </si>
  <si>
    <t>DC186</t>
  </si>
  <si>
    <t>F280 BLACK PEPPER</t>
  </si>
  <si>
    <t>DC285</t>
  </si>
  <si>
    <t>I75 VESPA CRABRO</t>
  </si>
  <si>
    <t>DA739</t>
  </si>
  <si>
    <t>i209 rVes v 5 Common Wasp</t>
  </si>
  <si>
    <t>DE862</t>
  </si>
  <si>
    <t>Newborn calf serum 100 ml</t>
  </si>
  <si>
    <t>DA737</t>
  </si>
  <si>
    <t>I208 rApi m 1 Phospholipase A2 Honey bee</t>
  </si>
  <si>
    <t>DA340</t>
  </si>
  <si>
    <t>F256*WALNUT/JUGLANS SPP./16CAP</t>
  </si>
  <si>
    <t>DE595</t>
  </si>
  <si>
    <t>F332 Mint</t>
  </si>
  <si>
    <t>DD935</t>
  </si>
  <si>
    <t>F92* BANANA</t>
  </si>
  <si>
    <t>DG701</t>
  </si>
  <si>
    <t>DA738</t>
  </si>
  <si>
    <t>I211 rVes v 1 Phospholipase A1,C ommon Wasp</t>
  </si>
  <si>
    <t>DD436</t>
  </si>
  <si>
    <t>E83 SWINE EPITHELIUM</t>
  </si>
  <si>
    <t>DF677</t>
  </si>
  <si>
    <t>310 Capillaries, 47cm</t>
  </si>
  <si>
    <t>DA029</t>
  </si>
  <si>
    <t>Skin (Pemphigoid) Positive control</t>
  </si>
  <si>
    <t>DA031</t>
  </si>
  <si>
    <t>FITC IgG (H+L) Monkey Adsorbed Conjugate no EB</t>
  </si>
  <si>
    <t>DA030</t>
  </si>
  <si>
    <t>Skin (Pemphigus) Positive control</t>
  </si>
  <si>
    <t>DA882</t>
  </si>
  <si>
    <t>Anti AB Neutralising Reagent</t>
  </si>
  <si>
    <t>DF120</t>
  </si>
  <si>
    <t>GENOVISION HLA-A2</t>
  </si>
  <si>
    <t>DG720</t>
  </si>
  <si>
    <t>Dynabeads® M-280 Streptavidin</t>
  </si>
  <si>
    <t>DG719</t>
  </si>
  <si>
    <t>1 kb plus DNA ladder</t>
  </si>
  <si>
    <t>DF160</t>
  </si>
  <si>
    <t>LabScreen Mixed Class I+II 100 test</t>
  </si>
  <si>
    <t>DG069</t>
  </si>
  <si>
    <t>MicroVue C1 Inhibitor Plus EIA Kit Microvue Compl</t>
  </si>
  <si>
    <t>DD728</t>
  </si>
  <si>
    <t>GENOVISION HLA-B44</t>
  </si>
  <si>
    <t>DA060</t>
  </si>
  <si>
    <t>BAG-HISTO TYPE Celiac Disease</t>
  </si>
  <si>
    <t>DC175</t>
  </si>
  <si>
    <t>T12 SALIX CAPREA</t>
  </si>
  <si>
    <t>DC654</t>
  </si>
  <si>
    <t>e85 Chicken feathers</t>
  </si>
  <si>
    <t>DB146</t>
  </si>
  <si>
    <t>GENOVISION B*45</t>
  </si>
  <si>
    <t>DB442</t>
  </si>
  <si>
    <t>AbScreen HLA class II</t>
  </si>
  <si>
    <t>DC179</t>
  </si>
  <si>
    <t>M7 BOTRYTIS CINEREA</t>
  </si>
  <si>
    <t>DB887</t>
  </si>
  <si>
    <t>I71 AEDES COMMUNIS</t>
  </si>
  <si>
    <t>DB821</t>
  </si>
  <si>
    <t>GENOVISION HLA-B35</t>
  </si>
  <si>
    <t>DG807</t>
  </si>
  <si>
    <t xml:space="preserve">Olerup SSP DQB1*06 </t>
  </si>
  <si>
    <t>DC239</t>
  </si>
  <si>
    <t>GENOVISION DQB1*05</t>
  </si>
  <si>
    <t>DE455</t>
  </si>
  <si>
    <t>IgG1 FITC/IgG1 PE Isotypic control</t>
  </si>
  <si>
    <t>DD017</t>
  </si>
  <si>
    <t>AbScreen HLA class I</t>
  </si>
  <si>
    <t>DG718</t>
  </si>
  <si>
    <t>TruSeq Nano DNA LT Sample Prep Kit - Set A (24 samples)</t>
  </si>
  <si>
    <t>DB655</t>
  </si>
  <si>
    <t>CD3/CD19</t>
  </si>
  <si>
    <t>DC181</t>
  </si>
  <si>
    <t>F75 EGG YOLK</t>
  </si>
  <si>
    <t>DG722</t>
  </si>
  <si>
    <t>Zymo Genomic DNA Clean &amp; Concentrator (100 preps)</t>
  </si>
  <si>
    <t>DF438</t>
  </si>
  <si>
    <t>LABScreen Single antigen HLA Class I</t>
  </si>
  <si>
    <t>DD819</t>
  </si>
  <si>
    <t>Ficoll PM400 á 500 g</t>
  </si>
  <si>
    <t>DG723</t>
  </si>
  <si>
    <t>Zymoclean™ Large Fragment DNA Recovery Kit (100 preps)</t>
  </si>
  <si>
    <t>DG379</t>
  </si>
  <si>
    <t>Doprava 21%</t>
  </si>
  <si>
    <t>DC085</t>
  </si>
  <si>
    <t>FACS Flow sheath fluid</t>
  </si>
  <si>
    <t>DC101</t>
  </si>
  <si>
    <t>CD4/CD8</t>
  </si>
  <si>
    <t>DB410</t>
  </si>
  <si>
    <t>CD3 APC</t>
  </si>
  <si>
    <t>DC678</t>
  </si>
  <si>
    <t>ETHIDIUM BROMID, 5x1 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</si>
  <si>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</si>
  <si>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</si>
  <si>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</si>
  <si>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</si>
  <si>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</si>
  <si>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</si>
  <si>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</si>
  <si>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</si>
  <si>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</si>
  <si>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</si>
  <si>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</si>
  <si>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</si>
  <si>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</si>
  <si>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</si>
  <si>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</si>
  <si>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</si>
  <si>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</si>
  <si>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</si>
  <si>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</si>
  <si>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</si>
  <si>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</si>
  <si>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</si>
  <si>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</si>
  <si>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</si>
  <si>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</si>
  <si>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</si>
  <si>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</si>
  <si>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</si>
  <si>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</si>
  <si>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</si>
  <si>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</si>
  <si>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</si>
  <si>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</si>
  <si>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</si>
  <si>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</si>
  <si>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</si>
  <si>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</si>
  <si>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</si>
  <si>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</si>
  <si>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</si>
  <si>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</si>
  <si>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</si>
  <si>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</si>
  <si>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</si>
  <si>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</si>
  <si>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</si>
  <si>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91197</t>
  </si>
  <si>
    <t>STANOVENÍ CYTOKINU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</si>
  <si>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</si>
  <si>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</si>
  <si>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</si>
  <si>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</si>
  <si>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</si>
  <si>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</si>
  <si>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</si>
  <si>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</si>
  <si>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</si>
  <si>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</si>
  <si>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</si>
  <si>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</si>
  <si>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</si>
  <si>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</si>
  <si>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</si>
  <si>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</si>
  <si>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</si>
  <si>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</si>
  <si>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</si>
  <si>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</si>
  <si>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</si>
  <si>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</si>
  <si>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</si>
  <si>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</si>
  <si>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</si>
  <si>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</si>
  <si>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</si>
  <si>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</si>
  <si>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</si>
  <si>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</si>
  <si>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</si>
  <si>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</si>
  <si>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</si>
  <si>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</si>
  <si>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</si>
  <si>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</si>
  <si>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</si>
  <si>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</si>
  <si>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</si>
  <si>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</si>
  <si>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</si>
  <si>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</si>
  <si>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</si>
  <si>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</si>
  <si>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</si>
  <si>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</si>
  <si>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</si>
  <si>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</si>
  <si>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</si>
  <si>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</si>
  <si>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</si>
  <si>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</si>
  <si>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</si>
  <si>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</si>
  <si>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</si>
  <si>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</si>
  <si>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</si>
  <si>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</si>
  <si>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</si>
  <si>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</si>
  <si>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</si>
  <si>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</si>
  <si>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</si>
  <si>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</si>
  <si>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</si>
  <si>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</si>
  <si>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</si>
  <si>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</si>
  <si>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</si>
  <si>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</si>
  <si>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</si>
  <si>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</si>
  <si>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</si>
  <si>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</si>
  <si>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91449</t>
  </si>
  <si>
    <t>STANOVENÍ FAGOCYTÁRNÍ AKTIVITY LEUKOCYTŮ INGESCÍ P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</si>
  <si>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</si>
  <si>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</si>
  <si>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</si>
  <si>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</si>
  <si>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</si>
  <si>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</si>
  <si>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</si>
  <si>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</si>
  <si>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</si>
  <si>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</si>
  <si>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</si>
  <si>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</si>
  <si>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</si>
  <si>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</si>
  <si>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</si>
  <si>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</si>
  <si>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</si>
  <si>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</si>
  <si>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</si>
  <si>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</si>
  <si>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</si>
  <si>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</si>
  <si>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</si>
  <si>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</si>
  <si>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</si>
  <si>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</si>
  <si>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</si>
  <si>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</si>
  <si>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</si>
  <si>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</si>
  <si>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</si>
  <si>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</si>
  <si>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</si>
  <si>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</si>
  <si>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</si>
  <si>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</si>
  <si>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</si>
  <si>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</si>
  <si>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</si>
  <si>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</si>
  <si>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</si>
  <si>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91283</t>
  </si>
  <si>
    <t xml:space="preserve">STANOVENÍ ANTISPERMATOZOIDÁLNÍCH PROTILÁTEK ELISA </t>
  </si>
  <si>
    <t>91125</t>
  </si>
  <si>
    <t>STANOVENÍ INHIBITORU C1 ESTERÁZY RID</t>
  </si>
  <si>
    <t>91363</t>
  </si>
  <si>
    <t>STANOVENÍ AKTIVITY INHIBITORU C1 ESTERÁZY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</si>
  <si>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</si>
  <si>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</si>
  <si>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</si>
  <si>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</si>
  <si>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</si>
  <si>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</si>
  <si>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</si>
  <si>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</si>
  <si>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</si>
  <si>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</si>
  <si>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</si>
  <si>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</si>
  <si>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</si>
  <si>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</si>
  <si>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</si>
  <si>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</si>
  <si>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</si>
  <si>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</si>
  <si>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</si>
  <si>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</si>
  <si>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</si>
  <si>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</si>
  <si>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</si>
  <si>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</si>
  <si>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</si>
  <si>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</si>
  <si>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</si>
  <si>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</si>
  <si>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</si>
  <si>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</si>
  <si>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</si>
  <si>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86113</t>
  </si>
  <si>
    <t>STATIM CROSS - MATCH NEPŘÍBUZNÝCH DÁRCŮ JEDNODUCHÝ</t>
  </si>
  <si>
    <t>02</t>
  </si>
  <si>
    <t>03</t>
  </si>
  <si>
    <t>04</t>
  </si>
  <si>
    <t>05</t>
  </si>
  <si>
    <t>06</t>
  </si>
  <si>
    <t>07</t>
  </si>
  <si>
    <t>86121</t>
  </si>
  <si>
    <t>CROSS - MATCH NEPŘÍBUZNÝCH DÁRCŮ JEDNODUCHÝ SKUPIN</t>
  </si>
  <si>
    <t>86125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</si>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</sst>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32" fillId="2" borderId="49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1" xfId="0" applyNumberFormat="1" applyFont="1" applyFill="1" applyBorder="1"/>
    <xf numFmtId="3" fontId="53" fillId="8" borderId="72" xfId="0" applyNumberFormat="1" applyFont="1" applyFill="1" applyBorder="1"/>
    <xf numFmtId="3" fontId="53" fillId="8" borderId="7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5" xfId="0" applyNumberFormat="1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8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1" xfId="0" applyFont="1" applyFill="1" applyBorder="1" applyAlignment="1"/>
    <xf numFmtId="0" fontId="40" fillId="2" borderId="83" xfId="0" applyFont="1" applyFill="1" applyBorder="1" applyAlignment="1">
      <alignment horizontal="left" indent="1"/>
    </xf>
    <xf numFmtId="0" fontId="40" fillId="2" borderId="89" xfId="0" applyFont="1" applyFill="1" applyBorder="1" applyAlignment="1">
      <alignment horizontal="left" indent="1"/>
    </xf>
    <xf numFmtId="0" fontId="40" fillId="4" borderId="81" xfId="0" applyFont="1" applyFill="1" applyBorder="1" applyAlignment="1"/>
    <xf numFmtId="0" fontId="40" fillId="4" borderId="83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2" borderId="83" xfId="0" quotePrefix="1" applyFont="1" applyFill="1" applyBorder="1" applyAlignment="1">
      <alignment horizontal="left" indent="2"/>
    </xf>
    <xf numFmtId="0" fontId="33" fillId="2" borderId="89" xfId="0" quotePrefix="1" applyFont="1" applyFill="1" applyBorder="1" applyAlignment="1">
      <alignment horizontal="left" indent="2"/>
    </xf>
    <xf numFmtId="0" fontId="40" fillId="2" borderId="81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9" xfId="0" applyFont="1" applyFill="1" applyBorder="1" applyAlignment="1">
      <alignment horizontal="left" indent="1"/>
    </xf>
    <xf numFmtId="0" fontId="33" fillId="0" borderId="99" xfId="0" applyFont="1" applyBorder="1"/>
    <xf numFmtId="3" fontId="33" fillId="0" borderId="99" xfId="0" applyNumberFormat="1" applyFont="1" applyBorder="1"/>
    <xf numFmtId="0" fontId="40" fillId="4" borderId="73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8" xfId="0" applyNumberFormat="1" applyFont="1" applyFill="1" applyBorder="1" applyAlignment="1">
      <alignment horizontal="center" vertical="center"/>
    </xf>
    <xf numFmtId="3" fontId="55" fillId="2" borderId="96" xfId="0" applyNumberFormat="1" applyFont="1" applyFill="1" applyBorder="1" applyAlignment="1">
      <alignment horizontal="center" vertical="center" wrapText="1"/>
    </xf>
    <xf numFmtId="174" fontId="40" fillId="4" borderId="82" xfId="0" applyNumberFormat="1" applyFont="1" applyFill="1" applyBorder="1" applyAlignment="1"/>
    <xf numFmtId="174" fontId="40" fillId="4" borderId="75" xfId="0" applyNumberFormat="1" applyFont="1" applyFill="1" applyBorder="1" applyAlignment="1"/>
    <xf numFmtId="174" fontId="40" fillId="4" borderId="76" xfId="0" applyNumberFormat="1" applyFont="1" applyFill="1" applyBorder="1" applyAlignment="1"/>
    <xf numFmtId="174" fontId="40" fillId="0" borderId="84" xfId="0" applyNumberFormat="1" applyFont="1" applyBorder="1"/>
    <xf numFmtId="174" fontId="33" fillId="0" borderId="88" xfId="0" applyNumberFormat="1" applyFont="1" applyBorder="1"/>
    <xf numFmtId="174" fontId="33" fillId="0" borderId="86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79" xfId="0" applyNumberFormat="1" applyFont="1" applyBorder="1"/>
    <xf numFmtId="174" fontId="40" fillId="2" borderId="97" xfId="0" applyNumberFormat="1" applyFont="1" applyFill="1" applyBorder="1" applyAlignment="1"/>
    <xf numFmtId="174" fontId="40" fillId="2" borderId="75" xfId="0" applyNumberFormat="1" applyFont="1" applyFill="1" applyBorder="1" applyAlignment="1"/>
    <xf numFmtId="174" fontId="40" fillId="2" borderId="76" xfId="0" applyNumberFormat="1" applyFont="1" applyFill="1" applyBorder="1" applyAlignment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174" fontId="40" fillId="0" borderId="82" xfId="0" applyNumberFormat="1" applyFont="1" applyBorder="1"/>
    <xf numFmtId="174" fontId="33" fillId="0" borderId="98" xfId="0" applyNumberFormat="1" applyFont="1" applyBorder="1"/>
    <xf numFmtId="174" fontId="33" fillId="0" borderId="76" xfId="0" applyNumberFormat="1" applyFont="1" applyBorder="1"/>
    <xf numFmtId="175" fontId="40" fillId="2" borderId="82" xfId="0" applyNumberFormat="1" applyFont="1" applyFill="1" applyBorder="1" applyAlignment="1"/>
    <xf numFmtId="175" fontId="33" fillId="2" borderId="75" xfId="0" applyNumberFormat="1" applyFont="1" applyFill="1" applyBorder="1" applyAlignment="1"/>
    <xf numFmtId="175" fontId="33" fillId="2" borderId="76" xfId="0" applyNumberFormat="1" applyFont="1" applyFill="1" applyBorder="1" applyAlignment="1"/>
    <xf numFmtId="175" fontId="40" fillId="0" borderId="84" xfId="0" applyNumberFormat="1" applyFont="1" applyBorder="1"/>
    <xf numFmtId="175" fontId="33" fillId="0" borderId="85" xfId="0" applyNumberFormat="1" applyFont="1" applyBorder="1"/>
    <xf numFmtId="175" fontId="33" fillId="0" borderId="86" xfId="0" applyNumberFormat="1" applyFont="1" applyBorder="1"/>
    <xf numFmtId="175" fontId="33" fillId="0" borderId="88" xfId="0" applyNumberFormat="1" applyFont="1" applyBorder="1"/>
    <xf numFmtId="175" fontId="40" fillId="0" borderId="90" xfId="0" applyNumberFormat="1" applyFont="1" applyBorder="1"/>
    <xf numFmtId="175" fontId="33" fillId="0" borderId="91" xfId="0" applyNumberFormat="1" applyFont="1" applyBorder="1"/>
    <xf numFmtId="175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2" xfId="0" applyNumberFormat="1" applyFont="1" applyFill="1" applyBorder="1" applyAlignment="1">
      <alignment horizontal="center"/>
    </xf>
    <xf numFmtId="176" fontId="40" fillId="0" borderId="90" xfId="0" applyNumberFormat="1" applyFont="1" applyBorder="1"/>
    <xf numFmtId="0" fontId="32" fillId="2" borderId="105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7" xfId="0" applyFont="1" applyFill="1" applyBorder="1"/>
    <xf numFmtId="0" fontId="33" fillId="0" borderId="88" xfId="0" applyFont="1" applyBorder="1" applyAlignme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/>
    <xf numFmtId="9" fontId="3" fillId="2" borderId="107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4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09" xfId="0" applyNumberFormat="1" applyFont="1" applyFill="1" applyBorder="1" applyAlignment="1">
      <alignment horizontal="right" vertical="top"/>
    </xf>
    <xf numFmtId="3" fontId="34" fillId="9" borderId="110" xfId="0" applyNumberFormat="1" applyFont="1" applyFill="1" applyBorder="1" applyAlignment="1">
      <alignment horizontal="right" vertical="top"/>
    </xf>
    <xf numFmtId="177" fontId="34" fillId="9" borderId="111" xfId="0" applyNumberFormat="1" applyFont="1" applyFill="1" applyBorder="1" applyAlignment="1">
      <alignment horizontal="right" vertical="top"/>
    </xf>
    <xf numFmtId="3" fontId="34" fillId="0" borderId="109" xfId="0" applyNumberFormat="1" applyFont="1" applyBorder="1" applyAlignment="1">
      <alignment horizontal="right" vertical="top"/>
    </xf>
    <xf numFmtId="177" fontId="34" fillId="9" borderId="112" xfId="0" applyNumberFormat="1" applyFont="1" applyFill="1" applyBorder="1" applyAlignment="1">
      <alignment horizontal="right" vertical="top"/>
    </xf>
    <xf numFmtId="3" fontId="36" fillId="9" borderId="114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0" fontId="36" fillId="9" borderId="116" xfId="0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0" fontId="34" fillId="9" borderId="111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177" fontId="36" fillId="9" borderId="116" xfId="0" applyNumberFormat="1" applyFont="1" applyFill="1" applyBorder="1" applyAlignment="1">
      <alignment horizontal="right" vertical="top"/>
    </xf>
    <xf numFmtId="177" fontId="36" fillId="9" borderId="117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0" borderId="120" xfId="0" applyFont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0" fontId="38" fillId="10" borderId="108" xfId="0" applyFont="1" applyFill="1" applyBorder="1" applyAlignment="1">
      <alignment vertical="top"/>
    </xf>
    <xf numFmtId="0" fontId="38" fillId="10" borderId="108" xfId="0" applyFont="1" applyFill="1" applyBorder="1" applyAlignment="1">
      <alignment vertical="top" indent="2"/>
    </xf>
    <xf numFmtId="0" fontId="38" fillId="10" borderId="108" xfId="0" applyFont="1" applyFill="1" applyBorder="1" applyAlignment="1">
      <alignment vertical="top" indent="4"/>
    </xf>
    <xf numFmtId="0" fontId="39" fillId="10" borderId="113" xfId="0" applyFont="1" applyFill="1" applyBorder="1" applyAlignment="1">
      <alignment vertical="top" indent="6"/>
    </xf>
    <xf numFmtId="0" fontId="38" fillId="10" borderId="108" xfId="0" applyFont="1" applyFill="1" applyBorder="1" applyAlignment="1">
      <alignment vertical="top" indent="8"/>
    </xf>
    <xf numFmtId="0" fontId="39" fillId="10" borderId="113" xfId="0" applyFont="1" applyFill="1" applyBorder="1" applyAlignment="1">
      <alignment vertical="top" indent="2"/>
    </xf>
    <xf numFmtId="0" fontId="38" fillId="10" borderId="108" xfId="0" applyFont="1" applyFill="1" applyBorder="1" applyAlignment="1">
      <alignment vertical="top" indent="6"/>
    </xf>
    <xf numFmtId="0" fontId="39" fillId="10" borderId="113" xfId="0" applyFont="1" applyFill="1" applyBorder="1" applyAlignment="1">
      <alignment vertical="top" indent="4"/>
    </xf>
    <xf numFmtId="0" fontId="39" fillId="10" borderId="113" xfId="0" applyFont="1" applyFill="1" applyBorder="1" applyAlignment="1">
      <alignment vertical="top"/>
    </xf>
    <xf numFmtId="0" fontId="33" fillId="10" borderId="108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2" xfId="53" applyNumberFormat="1" applyFont="1" applyFill="1" applyBorder="1" applyAlignment="1">
      <alignment horizontal="left"/>
    </xf>
    <xf numFmtId="165" fontId="32" fillId="2" borderId="123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5" xfId="0" applyFont="1" applyFill="1" applyBorder="1"/>
    <xf numFmtId="0" fontId="33" fillId="0" borderId="76" xfId="0" applyFont="1" applyFill="1" applyBorder="1"/>
    <xf numFmtId="165" fontId="33" fillId="0" borderId="76" xfId="0" applyNumberFormat="1" applyFont="1" applyFill="1" applyBorder="1"/>
    <xf numFmtId="165" fontId="33" fillId="0" borderId="76" xfId="0" applyNumberFormat="1" applyFont="1" applyFill="1" applyBorder="1" applyAlignment="1">
      <alignment horizontal="right"/>
    </xf>
    <xf numFmtId="3" fontId="33" fillId="0" borderId="76" xfId="0" applyNumberFormat="1" applyFont="1" applyFill="1" applyBorder="1"/>
    <xf numFmtId="3" fontId="33" fillId="0" borderId="7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92" xfId="80" applyNumberFormat="1" applyFont="1" applyFill="1" applyBorder="1"/>
    <xf numFmtId="3" fontId="3" fillId="2" borderId="93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40" fillId="0" borderId="105" xfId="0" applyFont="1" applyFill="1" applyBorder="1"/>
    <xf numFmtId="0" fontId="40" fillId="0" borderId="104" xfId="0" applyFont="1" applyFill="1" applyBorder="1" applyAlignment="1">
      <alignment horizontal="left" indent="1"/>
    </xf>
    <xf numFmtId="9" fontId="33" fillId="0" borderId="98" xfId="0" applyNumberFormat="1" applyFont="1" applyFill="1" applyBorder="1"/>
    <xf numFmtId="9" fontId="33" fillId="0" borderId="96" xfId="0" applyNumberFormat="1" applyFont="1" applyFill="1" applyBorder="1"/>
    <xf numFmtId="3" fontId="33" fillId="0" borderId="75" xfId="0" applyNumberFormat="1" applyFont="1" applyFill="1" applyBorder="1"/>
    <xf numFmtId="3" fontId="33" fillId="0" borderId="78" xfId="0" applyNumberFormat="1" applyFont="1" applyFill="1" applyBorder="1"/>
    <xf numFmtId="9" fontId="33" fillId="0" borderId="102" xfId="0" applyNumberFormat="1" applyFont="1" applyFill="1" applyBorder="1"/>
    <xf numFmtId="9" fontId="33" fillId="0" borderId="101" xfId="0" applyNumberFormat="1" applyFont="1" applyFill="1" applyBorder="1"/>
    <xf numFmtId="9" fontId="30" fillId="0" borderId="0" xfId="0" applyNumberFormat="1" applyFont="1" applyFill="1" applyBorder="1"/>
    <xf numFmtId="0" fontId="33" fillId="0" borderId="26" xfId="0" applyFont="1" applyFill="1" applyBorder="1"/>
    <xf numFmtId="0" fontId="33" fillId="0" borderId="19" xfId="0" applyFont="1" applyFill="1" applyBorder="1"/>
    <xf numFmtId="0" fontId="40" fillId="10" borderId="26" xfId="0" applyFont="1" applyFill="1" applyBorder="1"/>
    <xf numFmtId="0" fontId="3" fillId="2" borderId="92" xfId="80" applyFont="1" applyFill="1" applyBorder="1"/>
    <xf numFmtId="3" fontId="33" fillId="0" borderId="19" xfId="0" applyNumberFormat="1" applyFont="1" applyFill="1" applyBorder="1"/>
    <xf numFmtId="0" fontId="33" fillId="0" borderId="27" xfId="0" applyFont="1" applyFill="1" applyBorder="1"/>
    <xf numFmtId="3" fontId="33" fillId="0" borderId="27" xfId="0" applyNumberFormat="1" applyFont="1" applyFill="1" applyBorder="1"/>
    <xf numFmtId="3" fontId="33" fillId="0" borderId="51" xfId="0" applyNumberFormat="1" applyFont="1" applyFill="1" applyBorder="1"/>
    <xf numFmtId="3" fontId="33" fillId="0" borderId="28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7" xfId="0" applyFont="1" applyFill="1" applyBorder="1" applyAlignment="1">
      <alignment horizontal="right"/>
    </xf>
    <xf numFmtId="0" fontId="33" fillId="0" borderId="27" xfId="0" applyFont="1" applyFill="1" applyBorder="1" applyAlignment="1">
      <alignment horizontal="left"/>
    </xf>
    <xf numFmtId="165" fontId="33" fillId="0" borderId="27" xfId="0" applyNumberFormat="1" applyFont="1" applyFill="1" applyBorder="1"/>
    <xf numFmtId="166" fontId="33" fillId="0" borderId="27" xfId="0" applyNumberFormat="1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165" fontId="33" fillId="0" borderId="29" xfId="0" applyNumberFormat="1" applyFont="1" applyFill="1" applyBorder="1"/>
    <xf numFmtId="165" fontId="33" fillId="0" borderId="29" xfId="0" applyNumberFormat="1" applyFont="1" applyFill="1" applyBorder="1" applyAlignment="1">
      <alignment horizontal="right"/>
    </xf>
    <xf numFmtId="3" fontId="33" fillId="0" borderId="25" xfId="0" applyNumberFormat="1" applyFont="1" applyFill="1" applyBorder="1"/>
    <xf numFmtId="0" fontId="33" fillId="0" borderId="128" xfId="0" applyFont="1" applyFill="1" applyBorder="1"/>
    <xf numFmtId="0" fontId="33" fillId="0" borderId="129" xfId="0" applyFont="1" applyFill="1" applyBorder="1"/>
    <xf numFmtId="165" fontId="33" fillId="0" borderId="129" xfId="0" applyNumberFormat="1" applyFont="1" applyFill="1" applyBorder="1"/>
    <xf numFmtId="165" fontId="33" fillId="0" borderId="129" xfId="0" applyNumberFormat="1" applyFont="1" applyFill="1" applyBorder="1" applyAlignment="1">
      <alignment horizontal="right"/>
    </xf>
    <xf numFmtId="3" fontId="33" fillId="0" borderId="129" xfId="0" applyNumberFormat="1" applyFont="1" applyFill="1" applyBorder="1"/>
    <xf numFmtId="3" fontId="33" fillId="0" borderId="1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165" fontId="33" fillId="0" borderId="132" xfId="0" applyNumberFormat="1" applyFont="1" applyFill="1" applyBorder="1"/>
    <xf numFmtId="165" fontId="33" fillId="0" borderId="132" xfId="0" applyNumberFormat="1" applyFont="1" applyFill="1" applyBorder="1" applyAlignment="1">
      <alignment horizontal="right"/>
    </xf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174" fontId="40" fillId="4" borderId="134" xfId="0" applyNumberFormat="1" applyFont="1" applyFill="1" applyBorder="1" applyAlignment="1">
      <alignment horizontal="center"/>
    </xf>
    <xf numFmtId="174" fontId="40" fillId="4" borderId="135" xfId="0" applyNumberFormat="1" applyFont="1" applyFill="1" applyBorder="1" applyAlignment="1">
      <alignment horizontal="center"/>
    </xf>
    <xf numFmtId="174" fontId="33" fillId="0" borderId="136" xfId="0" applyNumberFormat="1" applyFont="1" applyBorder="1" applyAlignment="1">
      <alignment horizontal="right"/>
    </xf>
    <xf numFmtId="174" fontId="33" fillId="0" borderId="137" xfId="0" applyNumberFormat="1" applyFont="1" applyBorder="1" applyAlignment="1">
      <alignment horizontal="right"/>
    </xf>
    <xf numFmtId="174" fontId="33" fillId="0" borderId="137" xfId="0" applyNumberFormat="1" applyFont="1" applyBorder="1" applyAlignment="1">
      <alignment horizontal="right" wrapText="1"/>
    </xf>
    <xf numFmtId="176" fontId="33" fillId="0" borderId="136" xfId="0" applyNumberFormat="1" applyFont="1" applyBorder="1" applyAlignment="1">
      <alignment horizontal="right"/>
    </xf>
    <xf numFmtId="176" fontId="33" fillId="0" borderId="137" xfId="0" applyNumberFormat="1" applyFont="1" applyBorder="1" applyAlignment="1">
      <alignment horizontal="right"/>
    </xf>
    <xf numFmtId="174" fontId="33" fillId="0" borderId="138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/>
    </xf>
    <xf numFmtId="0" fontId="40" fillId="2" borderId="55" xfId="0" applyFont="1" applyFill="1" applyBorder="1" applyAlignment="1">
      <alignment horizontal="center" vertical="center"/>
    </xf>
    <xf numFmtId="0" fontId="55" fillId="2" borderId="101" xfId="0" applyFont="1" applyFill="1" applyBorder="1" applyAlignment="1">
      <alignment horizontal="center" vertical="center" wrapText="1"/>
    </xf>
    <xf numFmtId="175" fontId="33" fillId="2" borderId="55" xfId="0" applyNumberFormat="1" applyFont="1" applyFill="1" applyBorder="1" applyAlignment="1"/>
    <xf numFmtId="175" fontId="33" fillId="0" borderId="100" xfId="0" applyNumberFormat="1" applyFont="1" applyBorder="1"/>
    <xf numFmtId="175" fontId="33" fillId="0" borderId="140" xfId="0" applyNumberFormat="1" applyFont="1" applyBorder="1"/>
    <xf numFmtId="174" fontId="40" fillId="4" borderId="55" xfId="0" applyNumberFormat="1" applyFont="1" applyFill="1" applyBorder="1" applyAlignment="1"/>
    <xf numFmtId="174" fontId="33" fillId="0" borderId="100" xfId="0" applyNumberFormat="1" applyFont="1" applyBorder="1"/>
    <xf numFmtId="174" fontId="33" fillId="0" borderId="101" xfId="0" applyNumberFormat="1" applyFont="1" applyBorder="1"/>
    <xf numFmtId="174" fontId="40" fillId="2" borderId="55" xfId="0" applyNumberFormat="1" applyFont="1" applyFill="1" applyBorder="1" applyAlignment="1"/>
    <xf numFmtId="174" fontId="33" fillId="0" borderId="140" xfId="0" applyNumberFormat="1" applyFont="1" applyBorder="1"/>
    <xf numFmtId="174" fontId="33" fillId="0" borderId="55" xfId="0" applyNumberFormat="1" applyFont="1" applyBorder="1"/>
    <xf numFmtId="174" fontId="40" fillId="4" borderId="141" xfId="0" applyNumberFormat="1" applyFont="1" applyFill="1" applyBorder="1" applyAlignment="1">
      <alignment horizontal="center"/>
    </xf>
    <xf numFmtId="174" fontId="33" fillId="0" borderId="142" xfId="0" applyNumberFormat="1" applyFont="1" applyBorder="1" applyAlignment="1">
      <alignment horizontal="right"/>
    </xf>
    <xf numFmtId="176" fontId="33" fillId="0" borderId="142" xfId="0" applyNumberFormat="1" applyFont="1" applyBorder="1" applyAlignment="1">
      <alignment horizontal="right"/>
    </xf>
    <xf numFmtId="174" fontId="33" fillId="0" borderId="143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83" xfId="0" applyNumberFormat="1" applyFont="1" applyBorder="1" applyAlignment="1">
      <alignment horizontal="right"/>
    </xf>
    <xf numFmtId="176" fontId="33" fillId="0" borderId="83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7" xfId="0" applyNumberFormat="1" applyFont="1" applyFill="1" applyBorder="1"/>
    <xf numFmtId="0" fontId="40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9" fontId="33" fillId="0" borderId="29" xfId="0" applyNumberFormat="1" applyFont="1" applyFill="1" applyBorder="1"/>
    <xf numFmtId="9" fontId="33" fillId="0" borderId="86" xfId="0" applyNumberFormat="1" applyFont="1" applyFill="1" applyBorder="1"/>
    <xf numFmtId="170" fontId="33" fillId="0" borderId="29" xfId="0" applyNumberFormat="1" applyFont="1" applyFill="1" applyBorder="1"/>
    <xf numFmtId="170" fontId="33" fillId="0" borderId="86" xfId="0" applyNumberFormat="1" applyFont="1" applyFill="1" applyBorder="1"/>
    <xf numFmtId="9" fontId="33" fillId="0" borderId="87" xfId="0" applyNumberFormat="1" applyFont="1" applyFill="1" applyBorder="1"/>
    <xf numFmtId="170" fontId="33" fillId="0" borderId="79" xfId="0" applyNumberFormat="1" applyFont="1" applyFill="1" applyBorder="1"/>
    <xf numFmtId="9" fontId="33" fillId="0" borderId="133" xfId="0" applyNumberFormat="1" applyFont="1" applyFill="1" applyBorder="1"/>
    <xf numFmtId="0" fontId="40" fillId="0" borderId="24" xfId="0" applyFont="1" applyFill="1" applyBorder="1"/>
    <xf numFmtId="0" fontId="40" fillId="0" borderId="85" xfId="0" applyFont="1" applyFill="1" applyBorder="1"/>
    <xf numFmtId="0" fontId="40" fillId="0" borderId="131" xfId="0" applyFont="1" applyFill="1" applyBorder="1"/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2.075695476406588</c:v>
                </c:pt>
                <c:pt idx="1">
                  <c:v>1.7488257553366884</c:v>
                </c:pt>
                <c:pt idx="2">
                  <c:v>1.6900033615890031</c:v>
                </c:pt>
                <c:pt idx="3">
                  <c:v>1.7472973430876348</c:v>
                </c:pt>
                <c:pt idx="4">
                  <c:v>1.6967074857266813</c:v>
                </c:pt>
                <c:pt idx="5">
                  <c:v>1.5247832910844519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5040"/>
        <c:axId val="9188616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1.3589588961422145</c:v>
                </c:pt>
                <c:pt idx="1">
                  <c:v>1.3589588961422145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03424"/>
        <c:axId val="924105344"/>
      </c:scatterChart>
      <c:catAx>
        <c:axId val="9040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86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86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4055040"/>
        <c:crosses val="autoZero"/>
        <c:crossBetween val="between"/>
      </c:valAx>
      <c:valAx>
        <c:axId val="9241034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4105344"/>
        <c:crosses val="max"/>
        <c:crossBetween val="midCat"/>
      </c:valAx>
      <c:valAx>
        <c:axId val="924105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41034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9" bestFit="1" customWidth="1"/>
    <col min="2" max="2" width="102.21875" style="119" bestFit="1" customWidth="1"/>
    <col min="3" max="3" width="16.109375" style="42" hidden="1" customWidth="1"/>
    <col min="4" max="16384" width="8.88671875" style="119"/>
  </cols>
  <sheetData>
    <row r="1" spans="1:3" ht="18.600000000000001" customHeight="1" thickBot="1" x14ac:dyDescent="0.4">
      <c r="A1" s="307" t="s">
        <v>109</v>
      </c>
      <c r="B1" s="307"/>
    </row>
    <row r="2" spans="1:3" ht="14.4" customHeight="1" thickBot="1" x14ac:dyDescent="0.35">
      <c r="A2" s="224" t="s">
        <v>265</v>
      </c>
      <c r="B2" s="41"/>
    </row>
    <row r="3" spans="1:3" ht="14.4" customHeight="1" thickBot="1" x14ac:dyDescent="0.35">
      <c r="A3" s="303" t="s">
        <v>135</v>
      </c>
      <c r="B3" s="304"/>
    </row>
    <row r="4" spans="1:3" ht="14.4" customHeight="1" x14ac:dyDescent="0.3">
      <c r="A4" s="134" t="str">
        <f t="shared" ref="A4:A8" si="0">HYPERLINK("#'"&amp;C4&amp;"'!A1",C4)</f>
        <v>Motivace</v>
      </c>
      <c r="B4" s="78" t="s">
        <v>122</v>
      </c>
      <c r="C4" s="42" t="s">
        <v>123</v>
      </c>
    </row>
    <row r="5" spans="1:3" ht="14.4" customHeight="1" x14ac:dyDescent="0.3">
      <c r="A5" s="135" t="str">
        <f t="shared" si="0"/>
        <v>HI</v>
      </c>
      <c r="B5" s="79" t="s">
        <v>131</v>
      </c>
      <c r="C5" s="42" t="s">
        <v>112</v>
      </c>
    </row>
    <row r="6" spans="1:3" ht="14.4" customHeight="1" x14ac:dyDescent="0.3">
      <c r="A6" s="136" t="str">
        <f t="shared" si="0"/>
        <v>HI Graf</v>
      </c>
      <c r="B6" s="80" t="s">
        <v>105</v>
      </c>
      <c r="C6" s="42" t="s">
        <v>113</v>
      </c>
    </row>
    <row r="7" spans="1:3" ht="14.4" customHeight="1" x14ac:dyDescent="0.3">
      <c r="A7" s="136" t="str">
        <f t="shared" si="0"/>
        <v>Man Tab</v>
      </c>
      <c r="B7" s="80" t="s">
        <v>267</v>
      </c>
      <c r="C7" s="42" t="s">
        <v>114</v>
      </c>
    </row>
    <row r="8" spans="1:3" ht="14.4" customHeight="1" thickBot="1" x14ac:dyDescent="0.35">
      <c r="A8" s="137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05" t="s">
        <v>110</v>
      </c>
      <c r="B10" s="304"/>
    </row>
    <row r="11" spans="1:3" ht="14.4" customHeight="1" x14ac:dyDescent="0.3">
      <c r="A11" s="138" t="str">
        <f t="shared" ref="A11" si="1">HYPERLINK("#'"&amp;C11&amp;"'!A1",C11)</f>
        <v>Léky Žádanky</v>
      </c>
      <c r="B11" s="79" t="s">
        <v>132</v>
      </c>
      <c r="C11" s="42" t="s">
        <v>115</v>
      </c>
    </row>
    <row r="12" spans="1:3" ht="14.4" customHeight="1" x14ac:dyDescent="0.3">
      <c r="A12" s="136" t="str">
        <f t="shared" ref="A12:A19" si="2">HYPERLINK("#'"&amp;C12&amp;"'!A1",C12)</f>
        <v>LŽ Detail</v>
      </c>
      <c r="B12" s="80" t="s">
        <v>154</v>
      </c>
      <c r="C12" s="42" t="s">
        <v>116</v>
      </c>
    </row>
    <row r="13" spans="1:3" ht="14.4" customHeight="1" x14ac:dyDescent="0.3">
      <c r="A13" s="136" t="str">
        <f t="shared" si="2"/>
        <v>LŽ Statim</v>
      </c>
      <c r="B13" s="298" t="s">
        <v>253</v>
      </c>
      <c r="C13" s="42" t="s">
        <v>263</v>
      </c>
    </row>
    <row r="14" spans="1:3" ht="14.4" customHeight="1" x14ac:dyDescent="0.3">
      <c r="A14" s="136" t="str">
        <f t="shared" si="2"/>
        <v>Léky Recepty</v>
      </c>
      <c r="B14" s="80" t="s">
        <v>133</v>
      </c>
      <c r="C14" s="42" t="s">
        <v>117</v>
      </c>
    </row>
    <row r="15" spans="1:3" ht="14.4" customHeight="1" x14ac:dyDescent="0.3">
      <c r="A15" s="136" t="str">
        <f t="shared" si="2"/>
        <v>LRp Lékaři</v>
      </c>
      <c r="B15" s="80" t="s">
        <v>139</v>
      </c>
      <c r="C15" s="42" t="s">
        <v>140</v>
      </c>
    </row>
    <row r="16" spans="1:3" ht="14.4" customHeight="1" x14ac:dyDescent="0.3">
      <c r="A16" s="136" t="str">
        <f t="shared" si="2"/>
        <v>LRp Detail</v>
      </c>
      <c r="B16" s="80" t="s">
        <v>3379</v>
      </c>
      <c r="C16" s="42" t="s">
        <v>118</v>
      </c>
    </row>
    <row r="17" spans="1:3" ht="14.4" customHeight="1" x14ac:dyDescent="0.3">
      <c r="A17" s="138" t="str">
        <f t="shared" ref="A17" si="3">HYPERLINK("#'"&amp;C17&amp;"'!A1",C17)</f>
        <v>Materiál Žádanky</v>
      </c>
      <c r="B17" s="80" t="s">
        <v>134</v>
      </c>
      <c r="C17" s="42" t="s">
        <v>119</v>
      </c>
    </row>
    <row r="18" spans="1:3" ht="14.4" customHeight="1" x14ac:dyDescent="0.3">
      <c r="A18" s="136" t="str">
        <f t="shared" si="2"/>
        <v>MŽ Detail</v>
      </c>
      <c r="B18" s="80" t="s">
        <v>4097</v>
      </c>
      <c r="C18" s="42" t="s">
        <v>120</v>
      </c>
    </row>
    <row r="19" spans="1:3" ht="14.4" customHeight="1" thickBot="1" x14ac:dyDescent="0.35">
      <c r="A19" s="138" t="str">
        <f t="shared" si="2"/>
        <v>Osobní náklady</v>
      </c>
      <c r="B19" s="80" t="s">
        <v>107</v>
      </c>
      <c r="C19" s="42" t="s">
        <v>121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06" t="s">
        <v>111</v>
      </c>
      <c r="B21" s="304"/>
    </row>
    <row r="22" spans="1:3" ht="14.4" customHeight="1" x14ac:dyDescent="0.3">
      <c r="A22" s="139" t="str">
        <f t="shared" ref="A22:A25" si="4">HYPERLINK("#'"&amp;C22&amp;"'!A1",C22)</f>
        <v>ZV Vykáz.-A</v>
      </c>
      <c r="B22" s="79" t="s">
        <v>4103</v>
      </c>
      <c r="C22" s="42" t="s">
        <v>124</v>
      </c>
    </row>
    <row r="23" spans="1:3" ht="14.4" customHeight="1" x14ac:dyDescent="0.3">
      <c r="A23" s="136" t="str">
        <f t="shared" si="4"/>
        <v>ZV Vykáz.-A Detail</v>
      </c>
      <c r="B23" s="80" t="s">
        <v>4256</v>
      </c>
      <c r="C23" s="42" t="s">
        <v>125</v>
      </c>
    </row>
    <row r="24" spans="1:3" ht="14.4" customHeight="1" x14ac:dyDescent="0.3">
      <c r="A24" s="136" t="str">
        <f t="shared" si="4"/>
        <v>ZV Vykáz.-H</v>
      </c>
      <c r="B24" s="80" t="s">
        <v>128</v>
      </c>
      <c r="C24" s="42" t="s">
        <v>126</v>
      </c>
    </row>
    <row r="25" spans="1:3" ht="14.4" customHeight="1" x14ac:dyDescent="0.3">
      <c r="A25" s="136" t="str">
        <f t="shared" si="4"/>
        <v>ZV Vykáz.-H Detail</v>
      </c>
      <c r="B25" s="80" t="s">
        <v>4318</v>
      </c>
      <c r="C25" s="42" t="s">
        <v>127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9" customWidth="1"/>
    <col min="2" max="2" width="34.21875" style="119" customWidth="1"/>
    <col min="3" max="3" width="11.109375" style="119" bestFit="1" customWidth="1"/>
    <col min="4" max="4" width="7.33203125" style="119" bestFit="1" customWidth="1"/>
    <col min="5" max="5" width="11.109375" style="119" bestFit="1" customWidth="1"/>
    <col min="6" max="6" width="5.33203125" style="119" customWidth="1"/>
    <col min="7" max="7" width="7.33203125" style="119" bestFit="1" customWidth="1"/>
    <col min="8" max="8" width="5.33203125" style="119" customWidth="1"/>
    <col min="9" max="9" width="11.109375" style="119" customWidth="1"/>
    <col min="10" max="10" width="5.33203125" style="119" customWidth="1"/>
    <col min="11" max="11" width="7.33203125" style="119" customWidth="1"/>
    <col min="12" max="12" width="5.33203125" style="119" customWidth="1"/>
    <col min="13" max="13" width="0" style="119" hidden="1" customWidth="1"/>
    <col min="14" max="16384" width="8.88671875" style="119"/>
  </cols>
  <sheetData>
    <row r="1" spans="1:14" ht="18.600000000000001" customHeight="1" thickBot="1" x14ac:dyDescent="0.4">
      <c r="A1" s="344" t="s">
        <v>133</v>
      </c>
      <c r="B1" s="344"/>
      <c r="C1" s="344"/>
      <c r="D1" s="344"/>
      <c r="E1" s="344"/>
      <c r="F1" s="344"/>
      <c r="G1" s="344"/>
      <c r="H1" s="344"/>
      <c r="I1" s="308"/>
      <c r="J1" s="308"/>
      <c r="K1" s="308"/>
      <c r="L1" s="308"/>
    </row>
    <row r="2" spans="1:14" ht="14.4" customHeight="1" thickBot="1" x14ac:dyDescent="0.35">
      <c r="A2" s="224" t="s">
        <v>265</v>
      </c>
      <c r="B2" s="196"/>
      <c r="C2" s="196"/>
      <c r="D2" s="196"/>
      <c r="E2" s="196"/>
      <c r="F2" s="196"/>
      <c r="G2" s="196"/>
      <c r="H2" s="196"/>
    </row>
    <row r="3" spans="1:14" ht="14.4" customHeight="1" thickBot="1" x14ac:dyDescent="0.35">
      <c r="A3" s="133"/>
      <c r="B3" s="133"/>
      <c r="C3" s="352" t="s">
        <v>15</v>
      </c>
      <c r="D3" s="351"/>
      <c r="E3" s="351" t="s">
        <v>16</v>
      </c>
      <c r="F3" s="351"/>
      <c r="G3" s="351"/>
      <c r="H3" s="351"/>
      <c r="I3" s="351" t="s">
        <v>138</v>
      </c>
      <c r="J3" s="351"/>
      <c r="K3" s="351"/>
      <c r="L3" s="353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14">
        <v>41</v>
      </c>
      <c r="B5" s="415" t="s">
        <v>456</v>
      </c>
      <c r="C5" s="418">
        <v>93.99</v>
      </c>
      <c r="D5" s="418">
        <v>1</v>
      </c>
      <c r="E5" s="418">
        <v>93.99</v>
      </c>
      <c r="F5" s="460">
        <v>1</v>
      </c>
      <c r="G5" s="418">
        <v>1</v>
      </c>
      <c r="H5" s="460">
        <v>1</v>
      </c>
      <c r="I5" s="418" t="s">
        <v>457</v>
      </c>
      <c r="J5" s="460">
        <v>0</v>
      </c>
      <c r="K5" s="418" t="s">
        <v>457</v>
      </c>
      <c r="L5" s="460">
        <v>0</v>
      </c>
      <c r="M5" s="418" t="s">
        <v>69</v>
      </c>
      <c r="N5" s="140"/>
    </row>
    <row r="6" spans="1:14" ht="14.4" customHeight="1" x14ac:dyDescent="0.3">
      <c r="A6" s="414">
        <v>41</v>
      </c>
      <c r="B6" s="415" t="s">
        <v>3371</v>
      </c>
      <c r="C6" s="418">
        <v>93.99</v>
      </c>
      <c r="D6" s="418">
        <v>1</v>
      </c>
      <c r="E6" s="418">
        <v>93.99</v>
      </c>
      <c r="F6" s="460">
        <v>1</v>
      </c>
      <c r="G6" s="418">
        <v>1</v>
      </c>
      <c r="H6" s="460">
        <v>1</v>
      </c>
      <c r="I6" s="418" t="s">
        <v>457</v>
      </c>
      <c r="J6" s="460">
        <v>0</v>
      </c>
      <c r="K6" s="418" t="s">
        <v>457</v>
      </c>
      <c r="L6" s="460">
        <v>0</v>
      </c>
      <c r="M6" s="418" t="s">
        <v>1</v>
      </c>
      <c r="N6" s="140"/>
    </row>
    <row r="7" spans="1:14" ht="14.4" customHeight="1" x14ac:dyDescent="0.3">
      <c r="A7" s="414" t="s">
        <v>455</v>
      </c>
      <c r="B7" s="415" t="s">
        <v>3</v>
      </c>
      <c r="C7" s="418">
        <v>93.99</v>
      </c>
      <c r="D7" s="418">
        <v>1</v>
      </c>
      <c r="E7" s="418">
        <v>93.99</v>
      </c>
      <c r="F7" s="460">
        <v>1</v>
      </c>
      <c r="G7" s="418">
        <v>1</v>
      </c>
      <c r="H7" s="460">
        <v>1</v>
      </c>
      <c r="I7" s="418" t="s">
        <v>457</v>
      </c>
      <c r="J7" s="460">
        <v>0</v>
      </c>
      <c r="K7" s="418" t="s">
        <v>457</v>
      </c>
      <c r="L7" s="460">
        <v>0</v>
      </c>
      <c r="M7" s="418" t="s">
        <v>459</v>
      </c>
      <c r="N7" s="140"/>
    </row>
    <row r="9" spans="1:14" ht="14.4" customHeight="1" x14ac:dyDescent="0.3">
      <c r="A9" s="414">
        <v>41</v>
      </c>
      <c r="B9" s="415" t="s">
        <v>456</v>
      </c>
      <c r="C9" s="418" t="s">
        <v>457</v>
      </c>
      <c r="D9" s="418" t="s">
        <v>457</v>
      </c>
      <c r="E9" s="418" t="s">
        <v>457</v>
      </c>
      <c r="F9" s="460" t="s">
        <v>457</v>
      </c>
      <c r="G9" s="418" t="s">
        <v>457</v>
      </c>
      <c r="H9" s="460" t="s">
        <v>457</v>
      </c>
      <c r="I9" s="418" t="s">
        <v>457</v>
      </c>
      <c r="J9" s="460" t="s">
        <v>457</v>
      </c>
      <c r="K9" s="418" t="s">
        <v>457</v>
      </c>
      <c r="L9" s="460" t="s">
        <v>457</v>
      </c>
      <c r="M9" s="418" t="s">
        <v>69</v>
      </c>
      <c r="N9" s="140"/>
    </row>
    <row r="10" spans="1:14" ht="14.4" customHeight="1" x14ac:dyDescent="0.3">
      <c r="A10" s="414">
        <v>89301415</v>
      </c>
      <c r="B10" s="415" t="s">
        <v>3371</v>
      </c>
      <c r="C10" s="418">
        <v>93.99</v>
      </c>
      <c r="D10" s="418">
        <v>1</v>
      </c>
      <c r="E10" s="418">
        <v>93.99</v>
      </c>
      <c r="F10" s="460">
        <v>1</v>
      </c>
      <c r="G10" s="418">
        <v>1</v>
      </c>
      <c r="H10" s="460">
        <v>1</v>
      </c>
      <c r="I10" s="418" t="s">
        <v>457</v>
      </c>
      <c r="J10" s="460">
        <v>0</v>
      </c>
      <c r="K10" s="418" t="s">
        <v>457</v>
      </c>
      <c r="L10" s="460">
        <v>0</v>
      </c>
      <c r="M10" s="418" t="s">
        <v>1</v>
      </c>
      <c r="N10" s="140"/>
    </row>
    <row r="11" spans="1:14" ht="14.4" customHeight="1" x14ac:dyDescent="0.3">
      <c r="A11" s="414" t="s">
        <v>3372</v>
      </c>
      <c r="B11" s="415" t="s">
        <v>3373</v>
      </c>
      <c r="C11" s="418">
        <v>93.99</v>
      </c>
      <c r="D11" s="418">
        <v>1</v>
      </c>
      <c r="E11" s="418">
        <v>93.99</v>
      </c>
      <c r="F11" s="460">
        <v>1</v>
      </c>
      <c r="G11" s="418">
        <v>1</v>
      </c>
      <c r="H11" s="460">
        <v>1</v>
      </c>
      <c r="I11" s="418" t="s">
        <v>457</v>
      </c>
      <c r="J11" s="460">
        <v>0</v>
      </c>
      <c r="K11" s="418" t="s">
        <v>457</v>
      </c>
      <c r="L11" s="460">
        <v>0</v>
      </c>
      <c r="M11" s="418" t="s">
        <v>463</v>
      </c>
      <c r="N11" s="140"/>
    </row>
    <row r="12" spans="1:14" ht="14.4" customHeight="1" x14ac:dyDescent="0.3">
      <c r="A12" s="414" t="s">
        <v>457</v>
      </c>
      <c r="B12" s="415" t="s">
        <v>457</v>
      </c>
      <c r="C12" s="418" t="s">
        <v>457</v>
      </c>
      <c r="D12" s="418" t="s">
        <v>457</v>
      </c>
      <c r="E12" s="418" t="s">
        <v>457</v>
      </c>
      <c r="F12" s="460" t="s">
        <v>457</v>
      </c>
      <c r="G12" s="418" t="s">
        <v>457</v>
      </c>
      <c r="H12" s="460" t="s">
        <v>457</v>
      </c>
      <c r="I12" s="418" t="s">
        <v>457</v>
      </c>
      <c r="J12" s="460" t="s">
        <v>457</v>
      </c>
      <c r="K12" s="418" t="s">
        <v>457</v>
      </c>
      <c r="L12" s="460" t="s">
        <v>457</v>
      </c>
      <c r="M12" s="418" t="s">
        <v>464</v>
      </c>
      <c r="N12" s="140"/>
    </row>
    <row r="13" spans="1:14" ht="14.4" customHeight="1" x14ac:dyDescent="0.3">
      <c r="A13" s="414" t="s">
        <v>455</v>
      </c>
      <c r="B13" s="415" t="s">
        <v>458</v>
      </c>
      <c r="C13" s="418">
        <v>93.99</v>
      </c>
      <c r="D13" s="418">
        <v>1</v>
      </c>
      <c r="E13" s="418">
        <v>93.99</v>
      </c>
      <c r="F13" s="460">
        <v>1</v>
      </c>
      <c r="G13" s="418">
        <v>1</v>
      </c>
      <c r="H13" s="460">
        <v>1</v>
      </c>
      <c r="I13" s="418" t="s">
        <v>457</v>
      </c>
      <c r="J13" s="460">
        <v>0</v>
      </c>
      <c r="K13" s="418" t="s">
        <v>457</v>
      </c>
      <c r="L13" s="460">
        <v>0</v>
      </c>
      <c r="M13" s="418" t="s">
        <v>459</v>
      </c>
      <c r="N13" s="140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2" priority="15" stopIfTrue="1" operator="lessThan">
      <formula>0.6</formula>
    </cfRule>
  </conditionalFormatting>
  <conditionalFormatting sqref="B5:B7">
    <cfRule type="expression" dxfId="31" priority="10">
      <formula>AND(LEFT(M5,6)&lt;&gt;"mezera",M5&lt;&gt;"")</formula>
    </cfRule>
  </conditionalFormatting>
  <conditionalFormatting sqref="A5:A7">
    <cfRule type="expression" dxfId="30" priority="8">
      <formula>AND(M5&lt;&gt;"",M5&lt;&gt;"mezeraKL")</formula>
    </cfRule>
  </conditionalFormatting>
  <conditionalFormatting sqref="F5:F7">
    <cfRule type="cellIs" dxfId="29" priority="7" operator="lessThan">
      <formula>0.6</formula>
    </cfRule>
  </conditionalFormatting>
  <conditionalFormatting sqref="B5:L7">
    <cfRule type="expression" dxfId="28" priority="9">
      <formula>OR($M5="KL",$M5="SumaKL")</formula>
    </cfRule>
    <cfRule type="expression" dxfId="27" priority="11">
      <formula>$M5="SumaNS"</formula>
    </cfRule>
  </conditionalFormatting>
  <conditionalFormatting sqref="A5:L7">
    <cfRule type="expression" dxfId="26" priority="12">
      <formula>$M5&lt;&gt;""</formula>
    </cfRule>
  </conditionalFormatting>
  <conditionalFormatting sqref="B9:B13">
    <cfRule type="expression" dxfId="25" priority="4">
      <formula>AND(LEFT(M9,6)&lt;&gt;"mezera",M9&lt;&gt;"")</formula>
    </cfRule>
  </conditionalFormatting>
  <conditionalFormatting sqref="A9:A13">
    <cfRule type="expression" dxfId="24" priority="2">
      <formula>AND(M9&lt;&gt;"",M9&lt;&gt;"mezeraKL")</formula>
    </cfRule>
  </conditionalFormatting>
  <conditionalFormatting sqref="F9:F13">
    <cfRule type="cellIs" dxfId="23" priority="1" operator="lessThan">
      <formula>0.6</formula>
    </cfRule>
  </conditionalFormatting>
  <conditionalFormatting sqref="B9:L13">
    <cfRule type="expression" dxfId="22" priority="3">
      <formula>OR($M9="KL",$M9="SumaKL")</formula>
    </cfRule>
    <cfRule type="expression" dxfId="21" priority="5">
      <formula>$M9="SumaNS"</formula>
    </cfRule>
  </conditionalFormatting>
  <conditionalFormatting sqref="A9:L13">
    <cfRule type="expression" dxfId="20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9" customWidth="1"/>
    <col min="2" max="2" width="11.109375" style="197" bestFit="1" customWidth="1"/>
    <col min="3" max="3" width="11.109375" style="119" hidden="1" customWidth="1"/>
    <col min="4" max="4" width="7.33203125" style="197" bestFit="1" customWidth="1"/>
    <col min="5" max="5" width="7.33203125" style="119" hidden="1" customWidth="1"/>
    <col min="6" max="6" width="11.109375" style="197" bestFit="1" customWidth="1"/>
    <col min="7" max="7" width="5.33203125" style="200" customWidth="1"/>
    <col min="8" max="8" width="7.33203125" style="197" bestFit="1" customWidth="1"/>
    <col min="9" max="9" width="5.33203125" style="200" customWidth="1"/>
    <col min="10" max="10" width="11.109375" style="197" customWidth="1"/>
    <col min="11" max="11" width="5.33203125" style="200" customWidth="1"/>
    <col min="12" max="12" width="7.33203125" style="197" customWidth="1"/>
    <col min="13" max="13" width="5.33203125" style="200" customWidth="1"/>
    <col min="14" max="14" width="0" style="119" hidden="1" customWidth="1"/>
    <col min="15" max="16384" width="8.88671875" style="119"/>
  </cols>
  <sheetData>
    <row r="1" spans="1:13" ht="18.600000000000001" customHeight="1" thickBot="1" x14ac:dyDescent="0.4">
      <c r="A1" s="344" t="s">
        <v>139</v>
      </c>
      <c r="B1" s="344"/>
      <c r="C1" s="344"/>
      <c r="D1" s="344"/>
      <c r="E1" s="344"/>
      <c r="F1" s="344"/>
      <c r="G1" s="344"/>
      <c r="H1" s="344"/>
      <c r="I1" s="344"/>
      <c r="J1" s="308"/>
      <c r="K1" s="308"/>
      <c r="L1" s="308"/>
      <c r="M1" s="308"/>
    </row>
    <row r="2" spans="1:13" ht="14.4" customHeight="1" thickBot="1" x14ac:dyDescent="0.35">
      <c r="A2" s="224" t="s">
        <v>265</v>
      </c>
      <c r="B2" s="204"/>
      <c r="C2" s="196"/>
      <c r="D2" s="204"/>
      <c r="E2" s="196"/>
      <c r="F2" s="204"/>
      <c r="G2" s="205"/>
      <c r="H2" s="204"/>
      <c r="I2" s="205"/>
    </row>
    <row r="3" spans="1:13" ht="14.4" customHeight="1" thickBot="1" x14ac:dyDescent="0.35">
      <c r="A3" s="133"/>
      <c r="B3" s="352" t="s">
        <v>15</v>
      </c>
      <c r="C3" s="354"/>
      <c r="D3" s="351"/>
      <c r="E3" s="132"/>
      <c r="F3" s="351" t="s">
        <v>16</v>
      </c>
      <c r="G3" s="351"/>
      <c r="H3" s="351"/>
      <c r="I3" s="351"/>
      <c r="J3" s="351" t="s">
        <v>138</v>
      </c>
      <c r="K3" s="351"/>
      <c r="L3" s="351"/>
      <c r="M3" s="353"/>
    </row>
    <row r="4" spans="1:13" ht="14.4" customHeight="1" thickBot="1" x14ac:dyDescent="0.35">
      <c r="A4" s="442" t="s">
        <v>130</v>
      </c>
      <c r="B4" s="443" t="s">
        <v>19</v>
      </c>
      <c r="C4" s="464"/>
      <c r="D4" s="443" t="s">
        <v>20</v>
      </c>
      <c r="E4" s="464"/>
      <c r="F4" s="443" t="s">
        <v>19</v>
      </c>
      <c r="G4" s="446" t="s">
        <v>2</v>
      </c>
      <c r="H4" s="443" t="s">
        <v>20</v>
      </c>
      <c r="I4" s="446" t="s">
        <v>2</v>
      </c>
      <c r="J4" s="443" t="s">
        <v>19</v>
      </c>
      <c r="K4" s="446" t="s">
        <v>2</v>
      </c>
      <c r="L4" s="443" t="s">
        <v>20</v>
      </c>
      <c r="M4" s="447" t="s">
        <v>2</v>
      </c>
    </row>
    <row r="5" spans="1:13" ht="14.4" customHeight="1" thickBot="1" x14ac:dyDescent="0.35">
      <c r="A5" s="463" t="s">
        <v>3374</v>
      </c>
      <c r="B5" s="465">
        <v>93.99</v>
      </c>
      <c r="C5" s="466">
        <v>1</v>
      </c>
      <c r="D5" s="468">
        <v>1</v>
      </c>
      <c r="E5" s="461" t="s">
        <v>3374</v>
      </c>
      <c r="F5" s="465">
        <v>93.99</v>
      </c>
      <c r="G5" s="292">
        <v>1</v>
      </c>
      <c r="H5" s="467">
        <v>1</v>
      </c>
      <c r="I5" s="293">
        <v>1</v>
      </c>
      <c r="J5" s="469"/>
      <c r="K5" s="292">
        <v>0</v>
      </c>
      <c r="L5" s="467"/>
      <c r="M5" s="29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1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9" hidden="1" customWidth="1" outlineLevel="1"/>
    <col min="2" max="2" width="28.33203125" style="119" hidden="1" customWidth="1" outlineLevel="1"/>
    <col min="3" max="3" width="9" style="119" customWidth="1" collapsed="1"/>
    <col min="4" max="4" width="18.77734375" style="208" customWidth="1"/>
    <col min="5" max="5" width="13.5546875" style="198" customWidth="1"/>
    <col min="6" max="6" width="6" style="119" bestFit="1" customWidth="1"/>
    <col min="7" max="7" width="8.77734375" style="119" customWidth="1"/>
    <col min="8" max="8" width="5" style="119" bestFit="1" customWidth="1"/>
    <col min="9" max="9" width="8.5546875" style="119" hidden="1" customWidth="1" outlineLevel="1"/>
    <col min="10" max="10" width="25.77734375" style="119" customWidth="1" collapsed="1"/>
    <col min="11" max="11" width="8.77734375" style="119" customWidth="1"/>
    <col min="12" max="12" width="7.77734375" style="199" customWidth="1"/>
    <col min="13" max="13" width="11.109375" style="199" customWidth="1"/>
    <col min="14" max="14" width="7.77734375" style="119" customWidth="1"/>
    <col min="15" max="15" width="7.77734375" style="209" customWidth="1"/>
    <col min="16" max="16" width="11.109375" style="199" customWidth="1"/>
    <col min="17" max="17" width="5.44140625" style="200" bestFit="1" customWidth="1"/>
    <col min="18" max="18" width="7.77734375" style="119" customWidth="1"/>
    <col min="19" max="19" width="5.44140625" style="200" bestFit="1" customWidth="1"/>
    <col min="20" max="20" width="7.77734375" style="209" customWidth="1"/>
    <col min="21" max="21" width="5.44140625" style="200" bestFit="1" customWidth="1"/>
    <col min="22" max="16384" width="8.88671875" style="119"/>
  </cols>
  <sheetData>
    <row r="1" spans="1:21" ht="18.600000000000001" customHeight="1" thickBot="1" x14ac:dyDescent="0.4">
      <c r="A1" s="336" t="s">
        <v>3379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</row>
    <row r="2" spans="1:21" ht="14.4" customHeight="1" thickBot="1" x14ac:dyDescent="0.35">
      <c r="A2" s="224" t="s">
        <v>265</v>
      </c>
      <c r="B2" s="206"/>
      <c r="C2" s="196"/>
      <c r="D2" s="196"/>
      <c r="E2" s="207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1" ht="14.4" customHeight="1" thickBot="1" x14ac:dyDescent="0.35">
      <c r="A3" s="358"/>
      <c r="B3" s="359"/>
      <c r="C3" s="359"/>
      <c r="D3" s="359"/>
      <c r="E3" s="359"/>
      <c r="F3" s="359"/>
      <c r="G3" s="359"/>
      <c r="H3" s="359"/>
      <c r="I3" s="359"/>
      <c r="J3" s="359"/>
      <c r="K3" s="360" t="s">
        <v>129</v>
      </c>
      <c r="L3" s="361"/>
      <c r="M3" s="58">
        <f>SUBTOTAL(9,M7:M1048576)</f>
        <v>93.99</v>
      </c>
      <c r="N3" s="58">
        <f>SUBTOTAL(9,N7:N1048576)</f>
        <v>1</v>
      </c>
      <c r="O3" s="58">
        <f>SUBTOTAL(9,O7:O1048576)</f>
        <v>1</v>
      </c>
      <c r="P3" s="58">
        <f>SUBTOTAL(9,P7:P1048576)</f>
        <v>93.99</v>
      </c>
      <c r="Q3" s="59">
        <f>IF(M3=0,0,P3/M3)</f>
        <v>1</v>
      </c>
      <c r="R3" s="58">
        <f>SUBTOTAL(9,R7:R1048576)</f>
        <v>1</v>
      </c>
      <c r="S3" s="59">
        <f>IF(N3=0,0,R3/N3)</f>
        <v>1</v>
      </c>
      <c r="T3" s="58">
        <f>SUBTOTAL(9,T7:T1048576)</f>
        <v>1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3"/>
      <c r="F4" s="62"/>
      <c r="G4" s="62"/>
      <c r="H4" s="62"/>
      <c r="I4" s="62"/>
      <c r="J4" s="62"/>
      <c r="K4" s="62"/>
      <c r="L4" s="62"/>
      <c r="M4" s="362" t="s">
        <v>15</v>
      </c>
      <c r="N4" s="363"/>
      <c r="O4" s="363"/>
      <c r="P4" s="364" t="s">
        <v>21</v>
      </c>
      <c r="Q4" s="363"/>
      <c r="R4" s="363"/>
      <c r="S4" s="363"/>
      <c r="T4" s="363"/>
      <c r="U4" s="365"/>
    </row>
    <row r="5" spans="1:21" ht="14.4" customHeight="1" thickBot="1" x14ac:dyDescent="0.35">
      <c r="A5" s="64"/>
      <c r="B5" s="65"/>
      <c r="C5" s="62"/>
      <c r="D5" s="63"/>
      <c r="E5" s="133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55" t="s">
        <v>22</v>
      </c>
      <c r="Q5" s="356"/>
      <c r="R5" s="355" t="s">
        <v>13</v>
      </c>
      <c r="S5" s="356"/>
      <c r="T5" s="355" t="s">
        <v>20</v>
      </c>
      <c r="U5" s="357"/>
    </row>
    <row r="6" spans="1:21" s="198" customFormat="1" ht="14.4" customHeight="1" thickBot="1" x14ac:dyDescent="0.35">
      <c r="A6" s="470" t="s">
        <v>23</v>
      </c>
      <c r="B6" s="471" t="s">
        <v>5</v>
      </c>
      <c r="C6" s="470" t="s">
        <v>24</v>
      </c>
      <c r="D6" s="471" t="s">
        <v>6</v>
      </c>
      <c r="E6" s="471" t="s">
        <v>141</v>
      </c>
      <c r="F6" s="471" t="s">
        <v>25</v>
      </c>
      <c r="G6" s="471" t="s">
        <v>26</v>
      </c>
      <c r="H6" s="471" t="s">
        <v>8</v>
      </c>
      <c r="I6" s="471" t="s">
        <v>10</v>
      </c>
      <c r="J6" s="471" t="s">
        <v>11</v>
      </c>
      <c r="K6" s="471" t="s">
        <v>12</v>
      </c>
      <c r="L6" s="471" t="s">
        <v>27</v>
      </c>
      <c r="M6" s="472" t="s">
        <v>14</v>
      </c>
      <c r="N6" s="473" t="s">
        <v>28</v>
      </c>
      <c r="O6" s="473" t="s">
        <v>28</v>
      </c>
      <c r="P6" s="473" t="s">
        <v>14</v>
      </c>
      <c r="Q6" s="473" t="s">
        <v>2</v>
      </c>
      <c r="R6" s="473" t="s">
        <v>28</v>
      </c>
      <c r="S6" s="473" t="s">
        <v>2</v>
      </c>
      <c r="T6" s="473" t="s">
        <v>28</v>
      </c>
      <c r="U6" s="474" t="s">
        <v>2</v>
      </c>
    </row>
    <row r="7" spans="1:21" ht="14.4" customHeight="1" thickBot="1" x14ac:dyDescent="0.35">
      <c r="A7" s="462">
        <v>41</v>
      </c>
      <c r="B7" s="466" t="s">
        <v>456</v>
      </c>
      <c r="C7" s="466">
        <v>89301415</v>
      </c>
      <c r="D7" s="475" t="s">
        <v>3378</v>
      </c>
      <c r="E7" s="476" t="s">
        <v>3374</v>
      </c>
      <c r="F7" s="466" t="s">
        <v>3371</v>
      </c>
      <c r="G7" s="466" t="s">
        <v>3375</v>
      </c>
      <c r="H7" s="466" t="s">
        <v>457</v>
      </c>
      <c r="I7" s="466" t="s">
        <v>1832</v>
      </c>
      <c r="J7" s="466" t="s">
        <v>3376</v>
      </c>
      <c r="K7" s="466" t="s">
        <v>3377</v>
      </c>
      <c r="L7" s="477">
        <v>93.99</v>
      </c>
      <c r="M7" s="477">
        <v>93.99</v>
      </c>
      <c r="N7" s="466">
        <v>1</v>
      </c>
      <c r="O7" s="478">
        <v>1</v>
      </c>
      <c r="P7" s="477">
        <v>93.99</v>
      </c>
      <c r="Q7" s="292">
        <v>1</v>
      </c>
      <c r="R7" s="466">
        <v>1</v>
      </c>
      <c r="S7" s="292">
        <v>1</v>
      </c>
      <c r="T7" s="478">
        <v>1</v>
      </c>
      <c r="U7" s="29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36" t="s">
        <v>134</v>
      </c>
      <c r="B1" s="337"/>
      <c r="C1" s="337"/>
      <c r="D1" s="337"/>
      <c r="E1" s="337"/>
      <c r="F1" s="337"/>
      <c r="G1" s="308"/>
      <c r="H1" s="338"/>
      <c r="I1" s="338"/>
    </row>
    <row r="2" spans="1:10" ht="14.4" customHeight="1" thickBot="1" x14ac:dyDescent="0.35">
      <c r="A2" s="224" t="s">
        <v>265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2012</v>
      </c>
      <c r="D3" s="283">
        <v>2013</v>
      </c>
      <c r="E3" s="7"/>
      <c r="F3" s="331">
        <v>2014</v>
      </c>
      <c r="G3" s="332"/>
      <c r="H3" s="332"/>
      <c r="I3" s="333"/>
    </row>
    <row r="4" spans="1:10" ht="14.4" customHeight="1" thickBot="1" x14ac:dyDescent="0.35">
      <c r="A4" s="287" t="s">
        <v>0</v>
      </c>
      <c r="B4" s="288" t="s">
        <v>252</v>
      </c>
      <c r="C4" s="334" t="s">
        <v>73</v>
      </c>
      <c r="D4" s="335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14" t="s">
        <v>455</v>
      </c>
      <c r="B5" s="415" t="s">
        <v>456</v>
      </c>
      <c r="C5" s="416" t="s">
        <v>457</v>
      </c>
      <c r="D5" s="416" t="s">
        <v>457</v>
      </c>
      <c r="E5" s="416"/>
      <c r="F5" s="416" t="s">
        <v>457</v>
      </c>
      <c r="G5" s="416" t="s">
        <v>457</v>
      </c>
      <c r="H5" s="416" t="s">
        <v>457</v>
      </c>
      <c r="I5" s="417" t="s">
        <v>457</v>
      </c>
      <c r="J5" s="418" t="s">
        <v>69</v>
      </c>
    </row>
    <row r="6" spans="1:10" ht="14.4" customHeight="1" x14ac:dyDescent="0.3">
      <c r="A6" s="414" t="s">
        <v>455</v>
      </c>
      <c r="B6" s="415" t="s">
        <v>279</v>
      </c>
      <c r="C6" s="416">
        <v>9959.7539799999995</v>
      </c>
      <c r="D6" s="416">
        <v>9457.5508300000001</v>
      </c>
      <c r="E6" s="416"/>
      <c r="F6" s="416">
        <v>11805.57047000001</v>
      </c>
      <c r="G6" s="416">
        <v>10768.9034072343</v>
      </c>
      <c r="H6" s="416">
        <v>1036.6670627657095</v>
      </c>
      <c r="I6" s="417">
        <v>1.0962648677923232</v>
      </c>
      <c r="J6" s="418" t="s">
        <v>1</v>
      </c>
    </row>
    <row r="7" spans="1:10" ht="14.4" customHeight="1" x14ac:dyDescent="0.3">
      <c r="A7" s="414" t="s">
        <v>455</v>
      </c>
      <c r="B7" s="415" t="s">
        <v>280</v>
      </c>
      <c r="C7" s="416">
        <v>75.965460000000007</v>
      </c>
      <c r="D7" s="416">
        <v>67.058779999999999</v>
      </c>
      <c r="E7" s="416"/>
      <c r="F7" s="416">
        <v>103.45583999999999</v>
      </c>
      <c r="G7" s="416">
        <v>95.004195935184001</v>
      </c>
      <c r="H7" s="416">
        <v>8.4516440648159943</v>
      </c>
      <c r="I7" s="417">
        <v>1.0889607451715297</v>
      </c>
      <c r="J7" s="418" t="s">
        <v>1</v>
      </c>
    </row>
    <row r="8" spans="1:10" ht="14.4" customHeight="1" x14ac:dyDescent="0.3">
      <c r="A8" s="414" t="s">
        <v>455</v>
      </c>
      <c r="B8" s="415" t="s">
        <v>281</v>
      </c>
      <c r="C8" s="416">
        <v>9.4232800000000001</v>
      </c>
      <c r="D8" s="416">
        <v>8.6730900000000002</v>
      </c>
      <c r="E8" s="416"/>
      <c r="F8" s="416">
        <v>8.8546200000000006</v>
      </c>
      <c r="G8" s="416">
        <v>10.014221185196</v>
      </c>
      <c r="H8" s="416">
        <v>-1.1596011851959993</v>
      </c>
      <c r="I8" s="417">
        <v>0.88420455632533512</v>
      </c>
      <c r="J8" s="418" t="s">
        <v>1</v>
      </c>
    </row>
    <row r="9" spans="1:10" ht="14.4" customHeight="1" x14ac:dyDescent="0.3">
      <c r="A9" s="414" t="s">
        <v>455</v>
      </c>
      <c r="B9" s="415" t="s">
        <v>282</v>
      </c>
      <c r="C9" s="416">
        <v>96.081879999999998</v>
      </c>
      <c r="D9" s="416">
        <v>103.04436999999899</v>
      </c>
      <c r="E9" s="416"/>
      <c r="F9" s="416">
        <v>94.168059999999997</v>
      </c>
      <c r="G9" s="416">
        <v>104.9399032131185</v>
      </c>
      <c r="H9" s="416">
        <v>-10.771843213118501</v>
      </c>
      <c r="I9" s="417">
        <v>0.89735226655162459</v>
      </c>
      <c r="J9" s="418" t="s">
        <v>1</v>
      </c>
    </row>
    <row r="10" spans="1:10" ht="14.4" customHeight="1" x14ac:dyDescent="0.3">
      <c r="A10" s="414" t="s">
        <v>455</v>
      </c>
      <c r="B10" s="415" t="s">
        <v>283</v>
      </c>
      <c r="C10" s="416">
        <v>0</v>
      </c>
      <c r="D10" s="416" t="s">
        <v>457</v>
      </c>
      <c r="E10" s="416"/>
      <c r="F10" s="416">
        <v>0.35199999999999998</v>
      </c>
      <c r="G10" s="416">
        <v>0</v>
      </c>
      <c r="H10" s="416">
        <v>0.35199999999999998</v>
      </c>
      <c r="I10" s="417" t="s">
        <v>457</v>
      </c>
      <c r="J10" s="418" t="s">
        <v>1</v>
      </c>
    </row>
    <row r="11" spans="1:10" ht="14.4" customHeight="1" x14ac:dyDescent="0.3">
      <c r="A11" s="414" t="s">
        <v>455</v>
      </c>
      <c r="B11" s="415" t="s">
        <v>284</v>
      </c>
      <c r="C11" s="416">
        <v>9.91</v>
      </c>
      <c r="D11" s="416">
        <v>10.9712</v>
      </c>
      <c r="E11" s="416"/>
      <c r="F11" s="416">
        <v>14.250000000000002</v>
      </c>
      <c r="G11" s="416">
        <v>15.1709305887345</v>
      </c>
      <c r="H11" s="416">
        <v>-0.92093058873449785</v>
      </c>
      <c r="I11" s="417">
        <v>0.93929636792232407</v>
      </c>
      <c r="J11" s="418" t="s">
        <v>1</v>
      </c>
    </row>
    <row r="12" spans="1:10" ht="14.4" customHeight="1" x14ac:dyDescent="0.3">
      <c r="A12" s="414" t="s">
        <v>455</v>
      </c>
      <c r="B12" s="415" t="s">
        <v>458</v>
      </c>
      <c r="C12" s="416">
        <v>10151.134599999999</v>
      </c>
      <c r="D12" s="416">
        <v>9647.2982699999993</v>
      </c>
      <c r="E12" s="416"/>
      <c r="F12" s="416">
        <v>12026.650990000011</v>
      </c>
      <c r="G12" s="416">
        <v>10994.032658156533</v>
      </c>
      <c r="H12" s="416">
        <v>1032.6183318434778</v>
      </c>
      <c r="I12" s="417">
        <v>1.0939253469542292</v>
      </c>
      <c r="J12" s="418" t="s">
        <v>459</v>
      </c>
    </row>
    <row r="14" spans="1:10" ht="14.4" customHeight="1" x14ac:dyDescent="0.3">
      <c r="A14" s="414" t="s">
        <v>455</v>
      </c>
      <c r="B14" s="415" t="s">
        <v>456</v>
      </c>
      <c r="C14" s="416" t="s">
        <v>457</v>
      </c>
      <c r="D14" s="416" t="s">
        <v>457</v>
      </c>
      <c r="E14" s="416"/>
      <c r="F14" s="416" t="s">
        <v>457</v>
      </c>
      <c r="G14" s="416" t="s">
        <v>457</v>
      </c>
      <c r="H14" s="416" t="s">
        <v>457</v>
      </c>
      <c r="I14" s="417" t="s">
        <v>457</v>
      </c>
      <c r="J14" s="418" t="s">
        <v>69</v>
      </c>
    </row>
    <row r="15" spans="1:10" ht="14.4" customHeight="1" x14ac:dyDescent="0.3">
      <c r="A15" s="414" t="s">
        <v>460</v>
      </c>
      <c r="B15" s="415" t="s">
        <v>461</v>
      </c>
      <c r="C15" s="416" t="s">
        <v>457</v>
      </c>
      <c r="D15" s="416" t="s">
        <v>457</v>
      </c>
      <c r="E15" s="416"/>
      <c r="F15" s="416" t="s">
        <v>457</v>
      </c>
      <c r="G15" s="416" t="s">
        <v>457</v>
      </c>
      <c r="H15" s="416" t="s">
        <v>457</v>
      </c>
      <c r="I15" s="417" t="s">
        <v>457</v>
      </c>
      <c r="J15" s="418" t="s">
        <v>0</v>
      </c>
    </row>
    <row r="16" spans="1:10" ht="14.4" customHeight="1" x14ac:dyDescent="0.3">
      <c r="A16" s="414" t="s">
        <v>460</v>
      </c>
      <c r="B16" s="415" t="s">
        <v>279</v>
      </c>
      <c r="C16" s="416">
        <v>9959.7539799999995</v>
      </c>
      <c r="D16" s="416">
        <v>9457.5508300000001</v>
      </c>
      <c r="E16" s="416"/>
      <c r="F16" s="416">
        <v>11805.57047000001</v>
      </c>
      <c r="G16" s="416">
        <v>10768.9034072343</v>
      </c>
      <c r="H16" s="416">
        <v>1036.6670627657095</v>
      </c>
      <c r="I16" s="417">
        <v>1.0962648677923232</v>
      </c>
      <c r="J16" s="418" t="s">
        <v>1</v>
      </c>
    </row>
    <row r="17" spans="1:10" ht="14.4" customHeight="1" x14ac:dyDescent="0.3">
      <c r="A17" s="414" t="s">
        <v>460</v>
      </c>
      <c r="B17" s="415" t="s">
        <v>280</v>
      </c>
      <c r="C17" s="416">
        <v>75.965460000000007</v>
      </c>
      <c r="D17" s="416">
        <v>67.058779999999999</v>
      </c>
      <c r="E17" s="416"/>
      <c r="F17" s="416">
        <v>103.45583999999999</v>
      </c>
      <c r="G17" s="416">
        <v>95.004195935184001</v>
      </c>
      <c r="H17" s="416">
        <v>8.4516440648159943</v>
      </c>
      <c r="I17" s="417">
        <v>1.0889607451715297</v>
      </c>
      <c r="J17" s="418" t="s">
        <v>1</v>
      </c>
    </row>
    <row r="18" spans="1:10" ht="14.4" customHeight="1" x14ac:dyDescent="0.3">
      <c r="A18" s="414" t="s">
        <v>460</v>
      </c>
      <c r="B18" s="415" t="s">
        <v>281</v>
      </c>
      <c r="C18" s="416">
        <v>9.4232800000000001</v>
      </c>
      <c r="D18" s="416">
        <v>8.6730900000000002</v>
      </c>
      <c r="E18" s="416"/>
      <c r="F18" s="416">
        <v>8.8546200000000006</v>
      </c>
      <c r="G18" s="416">
        <v>10.014221185196</v>
      </c>
      <c r="H18" s="416">
        <v>-1.1596011851959993</v>
      </c>
      <c r="I18" s="417">
        <v>0.88420455632533512</v>
      </c>
      <c r="J18" s="418" t="s">
        <v>1</v>
      </c>
    </row>
    <row r="19" spans="1:10" ht="14.4" customHeight="1" x14ac:dyDescent="0.3">
      <c r="A19" s="414" t="s">
        <v>460</v>
      </c>
      <c r="B19" s="415" t="s">
        <v>282</v>
      </c>
      <c r="C19" s="416">
        <v>96.081879999999998</v>
      </c>
      <c r="D19" s="416">
        <v>103.04436999999899</v>
      </c>
      <c r="E19" s="416"/>
      <c r="F19" s="416">
        <v>94.168059999999997</v>
      </c>
      <c r="G19" s="416">
        <v>104.9399032131185</v>
      </c>
      <c r="H19" s="416">
        <v>-10.771843213118501</v>
      </c>
      <c r="I19" s="417">
        <v>0.89735226655162459</v>
      </c>
      <c r="J19" s="418" t="s">
        <v>1</v>
      </c>
    </row>
    <row r="20" spans="1:10" ht="14.4" customHeight="1" x14ac:dyDescent="0.3">
      <c r="A20" s="414" t="s">
        <v>460</v>
      </c>
      <c r="B20" s="415" t="s">
        <v>283</v>
      </c>
      <c r="C20" s="416">
        <v>0</v>
      </c>
      <c r="D20" s="416" t="s">
        <v>457</v>
      </c>
      <c r="E20" s="416"/>
      <c r="F20" s="416">
        <v>0.35199999999999998</v>
      </c>
      <c r="G20" s="416">
        <v>0</v>
      </c>
      <c r="H20" s="416">
        <v>0.35199999999999998</v>
      </c>
      <c r="I20" s="417" t="s">
        <v>457</v>
      </c>
      <c r="J20" s="418" t="s">
        <v>1</v>
      </c>
    </row>
    <row r="21" spans="1:10" ht="14.4" customHeight="1" x14ac:dyDescent="0.3">
      <c r="A21" s="414" t="s">
        <v>460</v>
      </c>
      <c r="B21" s="415" t="s">
        <v>284</v>
      </c>
      <c r="C21" s="416">
        <v>9.91</v>
      </c>
      <c r="D21" s="416">
        <v>10.9712</v>
      </c>
      <c r="E21" s="416"/>
      <c r="F21" s="416">
        <v>14.250000000000002</v>
      </c>
      <c r="G21" s="416">
        <v>15.1709305887345</v>
      </c>
      <c r="H21" s="416">
        <v>-0.92093058873449785</v>
      </c>
      <c r="I21" s="417">
        <v>0.93929636792232407</v>
      </c>
      <c r="J21" s="418" t="s">
        <v>1</v>
      </c>
    </row>
    <row r="22" spans="1:10" ht="14.4" customHeight="1" x14ac:dyDescent="0.3">
      <c r="A22" s="414" t="s">
        <v>460</v>
      </c>
      <c r="B22" s="415" t="s">
        <v>462</v>
      </c>
      <c r="C22" s="416">
        <v>10151.134599999999</v>
      </c>
      <c r="D22" s="416">
        <v>9647.2982699999993</v>
      </c>
      <c r="E22" s="416"/>
      <c r="F22" s="416">
        <v>12026.650990000011</v>
      </c>
      <c r="G22" s="416">
        <v>10994.032658156533</v>
      </c>
      <c r="H22" s="416">
        <v>1032.6183318434778</v>
      </c>
      <c r="I22" s="417">
        <v>1.0939253469542292</v>
      </c>
      <c r="J22" s="418" t="s">
        <v>463</v>
      </c>
    </row>
    <row r="23" spans="1:10" ht="14.4" customHeight="1" x14ac:dyDescent="0.3">
      <c r="A23" s="414" t="s">
        <v>457</v>
      </c>
      <c r="B23" s="415" t="s">
        <v>457</v>
      </c>
      <c r="C23" s="416" t="s">
        <v>457</v>
      </c>
      <c r="D23" s="416" t="s">
        <v>457</v>
      </c>
      <c r="E23" s="416"/>
      <c r="F23" s="416" t="s">
        <v>457</v>
      </c>
      <c r="G23" s="416" t="s">
        <v>457</v>
      </c>
      <c r="H23" s="416" t="s">
        <v>457</v>
      </c>
      <c r="I23" s="417" t="s">
        <v>457</v>
      </c>
      <c r="J23" s="418" t="s">
        <v>464</v>
      </c>
    </row>
    <row r="24" spans="1:10" ht="14.4" customHeight="1" x14ac:dyDescent="0.3">
      <c r="A24" s="414" t="s">
        <v>455</v>
      </c>
      <c r="B24" s="415" t="s">
        <v>458</v>
      </c>
      <c r="C24" s="416">
        <v>10151.134599999999</v>
      </c>
      <c r="D24" s="416">
        <v>9647.2982699999993</v>
      </c>
      <c r="E24" s="416"/>
      <c r="F24" s="416">
        <v>12026.650990000011</v>
      </c>
      <c r="G24" s="416">
        <v>10994.032658156533</v>
      </c>
      <c r="H24" s="416">
        <v>1032.6183318434778</v>
      </c>
      <c r="I24" s="417">
        <v>1.0939253469542292</v>
      </c>
      <c r="J24" s="418" t="s">
        <v>459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12.44140625" style="199" hidden="1" customWidth="1" outlineLevel="1"/>
    <col min="8" max="8" width="25.77734375" style="199" customWidth="1" collapsed="1"/>
    <col min="9" max="9" width="7.77734375" style="197" customWidth="1"/>
    <col min="10" max="10" width="10" style="197" customWidth="1"/>
    <col min="11" max="11" width="11.109375" style="197" customWidth="1"/>
    <col min="12" max="16384" width="8.88671875" style="119"/>
  </cols>
  <sheetData>
    <row r="1" spans="1:11" ht="18.600000000000001" customHeight="1" thickBot="1" x14ac:dyDescent="0.4">
      <c r="A1" s="343" t="s">
        <v>4097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4.4" customHeight="1" thickBot="1" x14ac:dyDescent="0.35">
      <c r="A2" s="224" t="s">
        <v>265</v>
      </c>
      <c r="B2" s="57"/>
      <c r="C2" s="201"/>
      <c r="D2" s="201"/>
      <c r="E2" s="201"/>
      <c r="F2" s="201"/>
      <c r="G2" s="201"/>
      <c r="H2" s="201"/>
      <c r="I2" s="202"/>
      <c r="J2" s="202"/>
      <c r="K2" s="202"/>
    </row>
    <row r="3" spans="1:11" ht="14.4" customHeight="1" thickBot="1" x14ac:dyDescent="0.35">
      <c r="A3" s="57"/>
      <c r="B3" s="57"/>
      <c r="C3" s="339"/>
      <c r="D3" s="340"/>
      <c r="E3" s="340"/>
      <c r="F3" s="340"/>
      <c r="G3" s="340"/>
      <c r="H3" s="131" t="s">
        <v>129</v>
      </c>
      <c r="I3" s="88">
        <f>IF(J3&lt;&gt;0,K3/J3,0)</f>
        <v>44.402690056105136</v>
      </c>
      <c r="J3" s="88">
        <f>SUBTOTAL(9,J5:J1048576)</f>
        <v>270920</v>
      </c>
      <c r="K3" s="89">
        <f>SUBTOTAL(9,K5:K1048576)</f>
        <v>12029576.790000003</v>
      </c>
    </row>
    <row r="4" spans="1:11" s="198" customFormat="1" ht="14.4" customHeight="1" thickBot="1" x14ac:dyDescent="0.35">
      <c r="A4" s="479" t="s">
        <v>4</v>
      </c>
      <c r="B4" s="480" t="s">
        <v>5</v>
      </c>
      <c r="C4" s="480" t="s">
        <v>0</v>
      </c>
      <c r="D4" s="480" t="s">
        <v>6</v>
      </c>
      <c r="E4" s="480" t="s">
        <v>7</v>
      </c>
      <c r="F4" s="480" t="s">
        <v>1</v>
      </c>
      <c r="G4" s="480" t="s">
        <v>71</v>
      </c>
      <c r="H4" s="421" t="s">
        <v>11</v>
      </c>
      <c r="I4" s="422" t="s">
        <v>137</v>
      </c>
      <c r="J4" s="422" t="s">
        <v>13</v>
      </c>
      <c r="K4" s="423" t="s">
        <v>149</v>
      </c>
    </row>
    <row r="5" spans="1:11" ht="14.4" customHeight="1" x14ac:dyDescent="0.3">
      <c r="A5" s="481" t="s">
        <v>455</v>
      </c>
      <c r="B5" s="482" t="s">
        <v>456</v>
      </c>
      <c r="C5" s="483" t="s">
        <v>460</v>
      </c>
      <c r="D5" s="484" t="s">
        <v>3334</v>
      </c>
      <c r="E5" s="483" t="s">
        <v>4085</v>
      </c>
      <c r="F5" s="484" t="s">
        <v>4086</v>
      </c>
      <c r="G5" s="483" t="s">
        <v>3380</v>
      </c>
      <c r="H5" s="483" t="s">
        <v>3381</v>
      </c>
      <c r="I5" s="105">
        <v>42.438333333333333</v>
      </c>
      <c r="J5" s="105">
        <v>61</v>
      </c>
      <c r="K5" s="485">
        <v>2588.7400000000002</v>
      </c>
    </row>
    <row r="6" spans="1:11" ht="14.4" customHeight="1" x14ac:dyDescent="0.3">
      <c r="A6" s="486" t="s">
        <v>455</v>
      </c>
      <c r="B6" s="487" t="s">
        <v>456</v>
      </c>
      <c r="C6" s="488" t="s">
        <v>460</v>
      </c>
      <c r="D6" s="489" t="s">
        <v>3334</v>
      </c>
      <c r="E6" s="488" t="s">
        <v>4085</v>
      </c>
      <c r="F6" s="489" t="s">
        <v>4086</v>
      </c>
      <c r="G6" s="488" t="s">
        <v>3382</v>
      </c>
      <c r="H6" s="488" t="s">
        <v>3383</v>
      </c>
      <c r="I6" s="490">
        <v>2.395</v>
      </c>
      <c r="J6" s="490">
        <v>40</v>
      </c>
      <c r="K6" s="491">
        <v>95.8</v>
      </c>
    </row>
    <row r="7" spans="1:11" ht="14.4" customHeight="1" x14ac:dyDescent="0.3">
      <c r="A7" s="486" t="s">
        <v>455</v>
      </c>
      <c r="B7" s="487" t="s">
        <v>456</v>
      </c>
      <c r="C7" s="488" t="s">
        <v>460</v>
      </c>
      <c r="D7" s="489" t="s">
        <v>3334</v>
      </c>
      <c r="E7" s="488" t="s">
        <v>4085</v>
      </c>
      <c r="F7" s="489" t="s">
        <v>4086</v>
      </c>
      <c r="G7" s="488" t="s">
        <v>3384</v>
      </c>
      <c r="H7" s="488" t="s">
        <v>3385</v>
      </c>
      <c r="I7" s="490">
        <v>0.505</v>
      </c>
      <c r="J7" s="490">
        <v>1000</v>
      </c>
      <c r="K7" s="491">
        <v>505</v>
      </c>
    </row>
    <row r="8" spans="1:11" ht="14.4" customHeight="1" x14ac:dyDescent="0.3">
      <c r="A8" s="486" t="s">
        <v>455</v>
      </c>
      <c r="B8" s="487" t="s">
        <v>456</v>
      </c>
      <c r="C8" s="488" t="s">
        <v>460</v>
      </c>
      <c r="D8" s="489" t="s">
        <v>3334</v>
      </c>
      <c r="E8" s="488" t="s">
        <v>4085</v>
      </c>
      <c r="F8" s="489" t="s">
        <v>4086</v>
      </c>
      <c r="G8" s="488" t="s">
        <v>3386</v>
      </c>
      <c r="H8" s="488" t="s">
        <v>3387</v>
      </c>
      <c r="I8" s="490">
        <v>0.4</v>
      </c>
      <c r="J8" s="490">
        <v>200</v>
      </c>
      <c r="K8" s="491">
        <v>80</v>
      </c>
    </row>
    <row r="9" spans="1:11" ht="14.4" customHeight="1" x14ac:dyDescent="0.3">
      <c r="A9" s="486" t="s">
        <v>455</v>
      </c>
      <c r="B9" s="487" t="s">
        <v>456</v>
      </c>
      <c r="C9" s="488" t="s">
        <v>460</v>
      </c>
      <c r="D9" s="489" t="s">
        <v>3334</v>
      </c>
      <c r="E9" s="488" t="s">
        <v>4085</v>
      </c>
      <c r="F9" s="489" t="s">
        <v>4086</v>
      </c>
      <c r="G9" s="488" t="s">
        <v>3388</v>
      </c>
      <c r="H9" s="488" t="s">
        <v>3389</v>
      </c>
      <c r="I9" s="490">
        <v>27.639999999999997</v>
      </c>
      <c r="J9" s="490">
        <v>192</v>
      </c>
      <c r="K9" s="491">
        <v>5286.7199999999993</v>
      </c>
    </row>
    <row r="10" spans="1:11" ht="14.4" customHeight="1" x14ac:dyDescent="0.3">
      <c r="A10" s="486" t="s">
        <v>455</v>
      </c>
      <c r="B10" s="487" t="s">
        <v>456</v>
      </c>
      <c r="C10" s="488" t="s">
        <v>460</v>
      </c>
      <c r="D10" s="489" t="s">
        <v>3334</v>
      </c>
      <c r="E10" s="488" t="s">
        <v>4085</v>
      </c>
      <c r="F10" s="489" t="s">
        <v>4086</v>
      </c>
      <c r="G10" s="488" t="s">
        <v>3390</v>
      </c>
      <c r="H10" s="488" t="s">
        <v>3391</v>
      </c>
      <c r="I10" s="490">
        <v>1.38</v>
      </c>
      <c r="J10" s="490">
        <v>101</v>
      </c>
      <c r="K10" s="491">
        <v>139.38</v>
      </c>
    </row>
    <row r="11" spans="1:11" ht="14.4" customHeight="1" x14ac:dyDescent="0.3">
      <c r="A11" s="486" t="s">
        <v>455</v>
      </c>
      <c r="B11" s="487" t="s">
        <v>456</v>
      </c>
      <c r="C11" s="488" t="s">
        <v>460</v>
      </c>
      <c r="D11" s="489" t="s">
        <v>3334</v>
      </c>
      <c r="E11" s="488" t="s">
        <v>4085</v>
      </c>
      <c r="F11" s="489" t="s">
        <v>4086</v>
      </c>
      <c r="G11" s="488" t="s">
        <v>3392</v>
      </c>
      <c r="H11" s="488" t="s">
        <v>3393</v>
      </c>
      <c r="I11" s="490">
        <v>13.01</v>
      </c>
      <c r="J11" s="490">
        <v>2</v>
      </c>
      <c r="K11" s="491">
        <v>26.02</v>
      </c>
    </row>
    <row r="12" spans="1:11" ht="14.4" customHeight="1" x14ac:dyDescent="0.3">
      <c r="A12" s="486" t="s">
        <v>455</v>
      </c>
      <c r="B12" s="487" t="s">
        <v>456</v>
      </c>
      <c r="C12" s="488" t="s">
        <v>460</v>
      </c>
      <c r="D12" s="489" t="s">
        <v>3334</v>
      </c>
      <c r="E12" s="488" t="s">
        <v>4085</v>
      </c>
      <c r="F12" s="489" t="s">
        <v>4086</v>
      </c>
      <c r="G12" s="488" t="s">
        <v>3394</v>
      </c>
      <c r="H12" s="488" t="s">
        <v>3395</v>
      </c>
      <c r="I12" s="490">
        <v>29</v>
      </c>
      <c r="J12" s="490">
        <v>2</v>
      </c>
      <c r="K12" s="491">
        <v>58</v>
      </c>
    </row>
    <row r="13" spans="1:11" ht="14.4" customHeight="1" x14ac:dyDescent="0.3">
      <c r="A13" s="486" t="s">
        <v>455</v>
      </c>
      <c r="B13" s="487" t="s">
        <v>456</v>
      </c>
      <c r="C13" s="488" t="s">
        <v>460</v>
      </c>
      <c r="D13" s="489" t="s">
        <v>3334</v>
      </c>
      <c r="E13" s="488" t="s">
        <v>4085</v>
      </c>
      <c r="F13" s="489" t="s">
        <v>4086</v>
      </c>
      <c r="G13" s="488" t="s">
        <v>3396</v>
      </c>
      <c r="H13" s="488" t="s">
        <v>3397</v>
      </c>
      <c r="I13" s="490">
        <v>0.31</v>
      </c>
      <c r="J13" s="490">
        <v>50</v>
      </c>
      <c r="K13" s="491">
        <v>15.5</v>
      </c>
    </row>
    <row r="14" spans="1:11" ht="14.4" customHeight="1" x14ac:dyDescent="0.3">
      <c r="A14" s="486" t="s">
        <v>455</v>
      </c>
      <c r="B14" s="487" t="s">
        <v>456</v>
      </c>
      <c r="C14" s="488" t="s">
        <v>460</v>
      </c>
      <c r="D14" s="489" t="s">
        <v>3334</v>
      </c>
      <c r="E14" s="488" t="s">
        <v>4085</v>
      </c>
      <c r="F14" s="489" t="s">
        <v>4086</v>
      </c>
      <c r="G14" s="488" t="s">
        <v>3398</v>
      </c>
      <c r="H14" s="488" t="s">
        <v>3399</v>
      </c>
      <c r="I14" s="490">
        <v>7.09</v>
      </c>
      <c r="J14" s="490">
        <v>3</v>
      </c>
      <c r="K14" s="491">
        <v>21.28</v>
      </c>
    </row>
    <row r="15" spans="1:11" ht="14.4" customHeight="1" x14ac:dyDescent="0.3">
      <c r="A15" s="486" t="s">
        <v>455</v>
      </c>
      <c r="B15" s="487" t="s">
        <v>456</v>
      </c>
      <c r="C15" s="488" t="s">
        <v>460</v>
      </c>
      <c r="D15" s="489" t="s">
        <v>3334</v>
      </c>
      <c r="E15" s="488" t="s">
        <v>4085</v>
      </c>
      <c r="F15" s="489" t="s">
        <v>4086</v>
      </c>
      <c r="G15" s="488" t="s">
        <v>3400</v>
      </c>
      <c r="H15" s="488" t="s">
        <v>3401</v>
      </c>
      <c r="I15" s="490">
        <v>2.5499999999999998</v>
      </c>
      <c r="J15" s="490">
        <v>15</v>
      </c>
      <c r="K15" s="491">
        <v>38.18</v>
      </c>
    </row>
    <row r="16" spans="1:11" ht="14.4" customHeight="1" x14ac:dyDescent="0.3">
      <c r="A16" s="486" t="s">
        <v>455</v>
      </c>
      <c r="B16" s="487" t="s">
        <v>456</v>
      </c>
      <c r="C16" s="488" t="s">
        <v>460</v>
      </c>
      <c r="D16" s="489" t="s">
        <v>3334</v>
      </c>
      <c r="E16" s="488" t="s">
        <v>4087</v>
      </c>
      <c r="F16" s="489" t="s">
        <v>4088</v>
      </c>
      <c r="G16" s="488" t="s">
        <v>3402</v>
      </c>
      <c r="H16" s="488" t="s">
        <v>3403</v>
      </c>
      <c r="I16" s="490">
        <v>7.43</v>
      </c>
      <c r="J16" s="490">
        <v>25</v>
      </c>
      <c r="K16" s="491">
        <v>185.75</v>
      </c>
    </row>
    <row r="17" spans="1:11" ht="14.4" customHeight="1" x14ac:dyDescent="0.3">
      <c r="A17" s="486" t="s">
        <v>455</v>
      </c>
      <c r="B17" s="487" t="s">
        <v>456</v>
      </c>
      <c r="C17" s="488" t="s">
        <v>460</v>
      </c>
      <c r="D17" s="489" t="s">
        <v>3334</v>
      </c>
      <c r="E17" s="488" t="s">
        <v>4087</v>
      </c>
      <c r="F17" s="489" t="s">
        <v>4088</v>
      </c>
      <c r="G17" s="488" t="s">
        <v>3404</v>
      </c>
      <c r="H17" s="488" t="s">
        <v>3405</v>
      </c>
      <c r="I17" s="490">
        <v>0.93</v>
      </c>
      <c r="J17" s="490">
        <v>50</v>
      </c>
      <c r="K17" s="491">
        <v>46.5</v>
      </c>
    </row>
    <row r="18" spans="1:11" ht="14.4" customHeight="1" x14ac:dyDescent="0.3">
      <c r="A18" s="486" t="s">
        <v>455</v>
      </c>
      <c r="B18" s="487" t="s">
        <v>456</v>
      </c>
      <c r="C18" s="488" t="s">
        <v>460</v>
      </c>
      <c r="D18" s="489" t="s">
        <v>3334</v>
      </c>
      <c r="E18" s="488" t="s">
        <v>4087</v>
      </c>
      <c r="F18" s="489" t="s">
        <v>4088</v>
      </c>
      <c r="G18" s="488" t="s">
        <v>3406</v>
      </c>
      <c r="H18" s="488" t="s">
        <v>3407</v>
      </c>
      <c r="I18" s="490">
        <v>1.43</v>
      </c>
      <c r="J18" s="490">
        <v>50</v>
      </c>
      <c r="K18" s="491">
        <v>71.5</v>
      </c>
    </row>
    <row r="19" spans="1:11" ht="14.4" customHeight="1" x14ac:dyDescent="0.3">
      <c r="A19" s="486" t="s">
        <v>455</v>
      </c>
      <c r="B19" s="487" t="s">
        <v>456</v>
      </c>
      <c r="C19" s="488" t="s">
        <v>460</v>
      </c>
      <c r="D19" s="489" t="s">
        <v>3334</v>
      </c>
      <c r="E19" s="488" t="s">
        <v>4087</v>
      </c>
      <c r="F19" s="489" t="s">
        <v>4088</v>
      </c>
      <c r="G19" s="488" t="s">
        <v>3408</v>
      </c>
      <c r="H19" s="488" t="s">
        <v>3409</v>
      </c>
      <c r="I19" s="490">
        <v>68.510000000000005</v>
      </c>
      <c r="J19" s="490">
        <v>1</v>
      </c>
      <c r="K19" s="491">
        <v>68.510000000000005</v>
      </c>
    </row>
    <row r="20" spans="1:11" ht="14.4" customHeight="1" x14ac:dyDescent="0.3">
      <c r="A20" s="486" t="s">
        <v>455</v>
      </c>
      <c r="B20" s="487" t="s">
        <v>456</v>
      </c>
      <c r="C20" s="488" t="s">
        <v>460</v>
      </c>
      <c r="D20" s="489" t="s">
        <v>3334</v>
      </c>
      <c r="E20" s="488" t="s">
        <v>4087</v>
      </c>
      <c r="F20" s="489" t="s">
        <v>4088</v>
      </c>
      <c r="G20" s="488" t="s">
        <v>3410</v>
      </c>
      <c r="H20" s="488" t="s">
        <v>3411</v>
      </c>
      <c r="I20" s="490">
        <v>1.86</v>
      </c>
      <c r="J20" s="490">
        <v>100</v>
      </c>
      <c r="K20" s="491">
        <v>186</v>
      </c>
    </row>
    <row r="21" spans="1:11" ht="14.4" customHeight="1" x14ac:dyDescent="0.3">
      <c r="A21" s="486" t="s">
        <v>455</v>
      </c>
      <c r="B21" s="487" t="s">
        <v>456</v>
      </c>
      <c r="C21" s="488" t="s">
        <v>460</v>
      </c>
      <c r="D21" s="489" t="s">
        <v>3334</v>
      </c>
      <c r="E21" s="488" t="s">
        <v>4087</v>
      </c>
      <c r="F21" s="489" t="s">
        <v>4088</v>
      </c>
      <c r="G21" s="488" t="s">
        <v>3412</v>
      </c>
      <c r="H21" s="488" t="s">
        <v>3413</v>
      </c>
      <c r="I21" s="490">
        <v>1.7949999999999999</v>
      </c>
      <c r="J21" s="490">
        <v>150</v>
      </c>
      <c r="K21" s="491">
        <v>269.5</v>
      </c>
    </row>
    <row r="22" spans="1:11" ht="14.4" customHeight="1" x14ac:dyDescent="0.3">
      <c r="A22" s="486" t="s">
        <v>455</v>
      </c>
      <c r="B22" s="487" t="s">
        <v>456</v>
      </c>
      <c r="C22" s="488" t="s">
        <v>460</v>
      </c>
      <c r="D22" s="489" t="s">
        <v>3334</v>
      </c>
      <c r="E22" s="488" t="s">
        <v>4087</v>
      </c>
      <c r="F22" s="489" t="s">
        <v>4088</v>
      </c>
      <c r="G22" s="488" t="s">
        <v>3414</v>
      </c>
      <c r="H22" s="488" t="s">
        <v>3415</v>
      </c>
      <c r="I22" s="490">
        <v>1.9133333333333333</v>
      </c>
      <c r="J22" s="490">
        <v>350</v>
      </c>
      <c r="K22" s="491">
        <v>669.5</v>
      </c>
    </row>
    <row r="23" spans="1:11" ht="14.4" customHeight="1" x14ac:dyDescent="0.3">
      <c r="A23" s="486" t="s">
        <v>455</v>
      </c>
      <c r="B23" s="487" t="s">
        <v>456</v>
      </c>
      <c r="C23" s="488" t="s">
        <v>460</v>
      </c>
      <c r="D23" s="489" t="s">
        <v>3334</v>
      </c>
      <c r="E23" s="488" t="s">
        <v>4087</v>
      </c>
      <c r="F23" s="489" t="s">
        <v>4088</v>
      </c>
      <c r="G23" s="488" t="s">
        <v>3416</v>
      </c>
      <c r="H23" s="488" t="s">
        <v>3417</v>
      </c>
      <c r="I23" s="490">
        <v>2.89</v>
      </c>
      <c r="J23" s="490">
        <v>200</v>
      </c>
      <c r="K23" s="491">
        <v>578</v>
      </c>
    </row>
    <row r="24" spans="1:11" ht="14.4" customHeight="1" x14ac:dyDescent="0.3">
      <c r="A24" s="486" t="s">
        <v>455</v>
      </c>
      <c r="B24" s="487" t="s">
        <v>456</v>
      </c>
      <c r="C24" s="488" t="s">
        <v>460</v>
      </c>
      <c r="D24" s="489" t="s">
        <v>3334</v>
      </c>
      <c r="E24" s="488" t="s">
        <v>4087</v>
      </c>
      <c r="F24" s="489" t="s">
        <v>4088</v>
      </c>
      <c r="G24" s="488" t="s">
        <v>3418</v>
      </c>
      <c r="H24" s="488" t="s">
        <v>3419</v>
      </c>
      <c r="I24" s="490">
        <v>1.76</v>
      </c>
      <c r="J24" s="490">
        <v>100</v>
      </c>
      <c r="K24" s="491">
        <v>176</v>
      </c>
    </row>
    <row r="25" spans="1:11" ht="14.4" customHeight="1" x14ac:dyDescent="0.3">
      <c r="A25" s="486" t="s">
        <v>455</v>
      </c>
      <c r="B25" s="487" t="s">
        <v>456</v>
      </c>
      <c r="C25" s="488" t="s">
        <v>460</v>
      </c>
      <c r="D25" s="489" t="s">
        <v>3334</v>
      </c>
      <c r="E25" s="488" t="s">
        <v>4087</v>
      </c>
      <c r="F25" s="489" t="s">
        <v>4088</v>
      </c>
      <c r="G25" s="488" t="s">
        <v>3420</v>
      </c>
      <c r="H25" s="488" t="s">
        <v>3421</v>
      </c>
      <c r="I25" s="490">
        <v>2.4300000000000002</v>
      </c>
      <c r="J25" s="490">
        <v>200</v>
      </c>
      <c r="K25" s="491">
        <v>486</v>
      </c>
    </row>
    <row r="26" spans="1:11" ht="14.4" customHeight="1" x14ac:dyDescent="0.3">
      <c r="A26" s="486" t="s">
        <v>455</v>
      </c>
      <c r="B26" s="487" t="s">
        <v>456</v>
      </c>
      <c r="C26" s="488" t="s">
        <v>460</v>
      </c>
      <c r="D26" s="489" t="s">
        <v>3334</v>
      </c>
      <c r="E26" s="488" t="s">
        <v>4087</v>
      </c>
      <c r="F26" s="489" t="s">
        <v>4088</v>
      </c>
      <c r="G26" s="488" t="s">
        <v>3422</v>
      </c>
      <c r="H26" s="488" t="s">
        <v>3423</v>
      </c>
      <c r="I26" s="490">
        <v>2.82</v>
      </c>
      <c r="J26" s="490">
        <v>250</v>
      </c>
      <c r="K26" s="491">
        <v>705</v>
      </c>
    </row>
    <row r="27" spans="1:11" ht="14.4" customHeight="1" x14ac:dyDescent="0.3">
      <c r="A27" s="486" t="s">
        <v>455</v>
      </c>
      <c r="B27" s="487" t="s">
        <v>456</v>
      </c>
      <c r="C27" s="488" t="s">
        <v>460</v>
      </c>
      <c r="D27" s="489" t="s">
        <v>3334</v>
      </c>
      <c r="E27" s="488" t="s">
        <v>4087</v>
      </c>
      <c r="F27" s="489" t="s">
        <v>4088</v>
      </c>
      <c r="G27" s="488" t="s">
        <v>3424</v>
      </c>
      <c r="H27" s="488" t="s">
        <v>3425</v>
      </c>
      <c r="I27" s="490">
        <v>0.02</v>
      </c>
      <c r="J27" s="490">
        <v>700</v>
      </c>
      <c r="K27" s="491">
        <v>14</v>
      </c>
    </row>
    <row r="28" spans="1:11" ht="14.4" customHeight="1" x14ac:dyDescent="0.3">
      <c r="A28" s="486" t="s">
        <v>455</v>
      </c>
      <c r="B28" s="487" t="s">
        <v>456</v>
      </c>
      <c r="C28" s="488" t="s">
        <v>460</v>
      </c>
      <c r="D28" s="489" t="s">
        <v>3334</v>
      </c>
      <c r="E28" s="488" t="s">
        <v>4087</v>
      </c>
      <c r="F28" s="489" t="s">
        <v>4088</v>
      </c>
      <c r="G28" s="488" t="s">
        <v>3426</v>
      </c>
      <c r="H28" s="488" t="s">
        <v>3427</v>
      </c>
      <c r="I28" s="490">
        <v>0.35</v>
      </c>
      <c r="J28" s="490">
        <v>7000</v>
      </c>
      <c r="K28" s="491">
        <v>2459</v>
      </c>
    </row>
    <row r="29" spans="1:11" ht="14.4" customHeight="1" x14ac:dyDescent="0.3">
      <c r="A29" s="486" t="s">
        <v>455</v>
      </c>
      <c r="B29" s="487" t="s">
        <v>456</v>
      </c>
      <c r="C29" s="488" t="s">
        <v>460</v>
      </c>
      <c r="D29" s="489" t="s">
        <v>3334</v>
      </c>
      <c r="E29" s="488" t="s">
        <v>4087</v>
      </c>
      <c r="F29" s="489" t="s">
        <v>4088</v>
      </c>
      <c r="G29" s="488" t="s">
        <v>3428</v>
      </c>
      <c r="H29" s="488" t="s">
        <v>3429</v>
      </c>
      <c r="I29" s="490">
        <v>0.3075</v>
      </c>
      <c r="J29" s="490">
        <v>11000</v>
      </c>
      <c r="K29" s="491">
        <v>3404.94</v>
      </c>
    </row>
    <row r="30" spans="1:11" ht="14.4" customHeight="1" x14ac:dyDescent="0.3">
      <c r="A30" s="486" t="s">
        <v>455</v>
      </c>
      <c r="B30" s="487" t="s">
        <v>456</v>
      </c>
      <c r="C30" s="488" t="s">
        <v>460</v>
      </c>
      <c r="D30" s="489" t="s">
        <v>3334</v>
      </c>
      <c r="E30" s="488" t="s">
        <v>4087</v>
      </c>
      <c r="F30" s="489" t="s">
        <v>4088</v>
      </c>
      <c r="G30" s="488" t="s">
        <v>3430</v>
      </c>
      <c r="H30" s="488" t="s">
        <v>3431</v>
      </c>
      <c r="I30" s="490">
        <v>12.105</v>
      </c>
      <c r="J30" s="490">
        <v>80</v>
      </c>
      <c r="K30" s="491">
        <v>968.5</v>
      </c>
    </row>
    <row r="31" spans="1:11" ht="14.4" customHeight="1" x14ac:dyDescent="0.3">
      <c r="A31" s="486" t="s">
        <v>455</v>
      </c>
      <c r="B31" s="487" t="s">
        <v>456</v>
      </c>
      <c r="C31" s="488" t="s">
        <v>460</v>
      </c>
      <c r="D31" s="489" t="s">
        <v>3334</v>
      </c>
      <c r="E31" s="488" t="s">
        <v>4087</v>
      </c>
      <c r="F31" s="489" t="s">
        <v>4088</v>
      </c>
      <c r="G31" s="488" t="s">
        <v>3432</v>
      </c>
      <c r="H31" s="488" t="s">
        <v>3433</v>
      </c>
      <c r="I31" s="490">
        <v>1.81</v>
      </c>
      <c r="J31" s="490">
        <v>500</v>
      </c>
      <c r="K31" s="491">
        <v>906.29</v>
      </c>
    </row>
    <row r="32" spans="1:11" ht="14.4" customHeight="1" x14ac:dyDescent="0.3">
      <c r="A32" s="486" t="s">
        <v>455</v>
      </c>
      <c r="B32" s="487" t="s">
        <v>456</v>
      </c>
      <c r="C32" s="488" t="s">
        <v>460</v>
      </c>
      <c r="D32" s="489" t="s">
        <v>3334</v>
      </c>
      <c r="E32" s="488" t="s">
        <v>4087</v>
      </c>
      <c r="F32" s="489" t="s">
        <v>4088</v>
      </c>
      <c r="G32" s="488" t="s">
        <v>3434</v>
      </c>
      <c r="H32" s="488" t="s">
        <v>3435</v>
      </c>
      <c r="I32" s="490">
        <v>0.94</v>
      </c>
      <c r="J32" s="490">
        <v>1000</v>
      </c>
      <c r="K32" s="491">
        <v>943.8</v>
      </c>
    </row>
    <row r="33" spans="1:11" ht="14.4" customHeight="1" x14ac:dyDescent="0.3">
      <c r="A33" s="486" t="s">
        <v>455</v>
      </c>
      <c r="B33" s="487" t="s">
        <v>456</v>
      </c>
      <c r="C33" s="488" t="s">
        <v>460</v>
      </c>
      <c r="D33" s="489" t="s">
        <v>3334</v>
      </c>
      <c r="E33" s="488" t="s">
        <v>4087</v>
      </c>
      <c r="F33" s="489" t="s">
        <v>4088</v>
      </c>
      <c r="G33" s="488" t="s">
        <v>3436</v>
      </c>
      <c r="H33" s="488" t="s">
        <v>3437</v>
      </c>
      <c r="I33" s="490">
        <v>0.59599999999999997</v>
      </c>
      <c r="J33" s="490">
        <v>14000</v>
      </c>
      <c r="K33" s="491">
        <v>8319.9600000000009</v>
      </c>
    </row>
    <row r="34" spans="1:11" ht="14.4" customHeight="1" x14ac:dyDescent="0.3">
      <c r="A34" s="486" t="s">
        <v>455</v>
      </c>
      <c r="B34" s="487" t="s">
        <v>456</v>
      </c>
      <c r="C34" s="488" t="s">
        <v>460</v>
      </c>
      <c r="D34" s="489" t="s">
        <v>3334</v>
      </c>
      <c r="E34" s="488" t="s">
        <v>4087</v>
      </c>
      <c r="F34" s="489" t="s">
        <v>4088</v>
      </c>
      <c r="G34" s="488" t="s">
        <v>3438</v>
      </c>
      <c r="H34" s="488" t="s">
        <v>3439</v>
      </c>
      <c r="I34" s="490">
        <v>2.0099999999999998</v>
      </c>
      <c r="J34" s="490">
        <v>20</v>
      </c>
      <c r="K34" s="491">
        <v>40.200000000000003</v>
      </c>
    </row>
    <row r="35" spans="1:11" ht="14.4" customHeight="1" x14ac:dyDescent="0.3">
      <c r="A35" s="486" t="s">
        <v>455</v>
      </c>
      <c r="B35" s="487" t="s">
        <v>456</v>
      </c>
      <c r="C35" s="488" t="s">
        <v>460</v>
      </c>
      <c r="D35" s="489" t="s">
        <v>3334</v>
      </c>
      <c r="E35" s="488" t="s">
        <v>4087</v>
      </c>
      <c r="F35" s="489" t="s">
        <v>4088</v>
      </c>
      <c r="G35" s="488" t="s">
        <v>3440</v>
      </c>
      <c r="H35" s="488" t="s">
        <v>3441</v>
      </c>
      <c r="I35" s="490">
        <v>4.78</v>
      </c>
      <c r="J35" s="490">
        <v>400</v>
      </c>
      <c r="K35" s="491">
        <v>1911.8</v>
      </c>
    </row>
    <row r="36" spans="1:11" ht="14.4" customHeight="1" x14ac:dyDescent="0.3">
      <c r="A36" s="486" t="s">
        <v>455</v>
      </c>
      <c r="B36" s="487" t="s">
        <v>456</v>
      </c>
      <c r="C36" s="488" t="s">
        <v>460</v>
      </c>
      <c r="D36" s="489" t="s">
        <v>3334</v>
      </c>
      <c r="E36" s="488" t="s">
        <v>4087</v>
      </c>
      <c r="F36" s="489" t="s">
        <v>4088</v>
      </c>
      <c r="G36" s="488" t="s">
        <v>3442</v>
      </c>
      <c r="H36" s="488" t="s">
        <v>3443</v>
      </c>
      <c r="I36" s="490">
        <v>5.29</v>
      </c>
      <c r="J36" s="490">
        <v>800</v>
      </c>
      <c r="K36" s="491">
        <v>4232.1000000000004</v>
      </c>
    </row>
    <row r="37" spans="1:11" ht="14.4" customHeight="1" x14ac:dyDescent="0.3">
      <c r="A37" s="486" t="s">
        <v>455</v>
      </c>
      <c r="B37" s="487" t="s">
        <v>456</v>
      </c>
      <c r="C37" s="488" t="s">
        <v>460</v>
      </c>
      <c r="D37" s="489" t="s">
        <v>3334</v>
      </c>
      <c r="E37" s="488" t="s">
        <v>4087</v>
      </c>
      <c r="F37" s="489" t="s">
        <v>4088</v>
      </c>
      <c r="G37" s="488" t="s">
        <v>3444</v>
      </c>
      <c r="H37" s="488" t="s">
        <v>3445</v>
      </c>
      <c r="I37" s="490">
        <v>37.22</v>
      </c>
      <c r="J37" s="490">
        <v>40</v>
      </c>
      <c r="K37" s="491">
        <v>1488.78</v>
      </c>
    </row>
    <row r="38" spans="1:11" ht="14.4" customHeight="1" x14ac:dyDescent="0.3">
      <c r="A38" s="486" t="s">
        <v>455</v>
      </c>
      <c r="B38" s="487" t="s">
        <v>456</v>
      </c>
      <c r="C38" s="488" t="s">
        <v>460</v>
      </c>
      <c r="D38" s="489" t="s">
        <v>3334</v>
      </c>
      <c r="E38" s="488" t="s">
        <v>4087</v>
      </c>
      <c r="F38" s="489" t="s">
        <v>4088</v>
      </c>
      <c r="G38" s="488" t="s">
        <v>3446</v>
      </c>
      <c r="H38" s="488" t="s">
        <v>3447</v>
      </c>
      <c r="I38" s="490">
        <v>0.69000000000000006</v>
      </c>
      <c r="J38" s="490">
        <v>5000</v>
      </c>
      <c r="K38" s="491">
        <v>3392.84</v>
      </c>
    </row>
    <row r="39" spans="1:11" ht="14.4" customHeight="1" x14ac:dyDescent="0.3">
      <c r="A39" s="486" t="s">
        <v>455</v>
      </c>
      <c r="B39" s="487" t="s">
        <v>456</v>
      </c>
      <c r="C39" s="488" t="s">
        <v>460</v>
      </c>
      <c r="D39" s="489" t="s">
        <v>3334</v>
      </c>
      <c r="E39" s="488" t="s">
        <v>4087</v>
      </c>
      <c r="F39" s="489" t="s">
        <v>4088</v>
      </c>
      <c r="G39" s="488" t="s">
        <v>3448</v>
      </c>
      <c r="H39" s="488" t="s">
        <v>3449</v>
      </c>
      <c r="I39" s="490">
        <v>1324.95</v>
      </c>
      <c r="J39" s="490">
        <v>1</v>
      </c>
      <c r="K39" s="491">
        <v>1324.95</v>
      </c>
    </row>
    <row r="40" spans="1:11" ht="14.4" customHeight="1" x14ac:dyDescent="0.3">
      <c r="A40" s="486" t="s">
        <v>455</v>
      </c>
      <c r="B40" s="487" t="s">
        <v>456</v>
      </c>
      <c r="C40" s="488" t="s">
        <v>460</v>
      </c>
      <c r="D40" s="489" t="s">
        <v>3334</v>
      </c>
      <c r="E40" s="488" t="s">
        <v>4087</v>
      </c>
      <c r="F40" s="489" t="s">
        <v>4088</v>
      </c>
      <c r="G40" s="488" t="s">
        <v>3450</v>
      </c>
      <c r="H40" s="488" t="s">
        <v>3451</v>
      </c>
      <c r="I40" s="490">
        <v>2.9166666666666665</v>
      </c>
      <c r="J40" s="490">
        <v>2500</v>
      </c>
      <c r="K40" s="491">
        <v>7433.03</v>
      </c>
    </row>
    <row r="41" spans="1:11" ht="14.4" customHeight="1" x14ac:dyDescent="0.3">
      <c r="A41" s="486" t="s">
        <v>455</v>
      </c>
      <c r="B41" s="487" t="s">
        <v>456</v>
      </c>
      <c r="C41" s="488" t="s">
        <v>460</v>
      </c>
      <c r="D41" s="489" t="s">
        <v>3334</v>
      </c>
      <c r="E41" s="488" t="s">
        <v>4087</v>
      </c>
      <c r="F41" s="489" t="s">
        <v>4088</v>
      </c>
      <c r="G41" s="488" t="s">
        <v>3452</v>
      </c>
      <c r="H41" s="488" t="s">
        <v>3453</v>
      </c>
      <c r="I41" s="490">
        <v>66.55</v>
      </c>
      <c r="J41" s="490">
        <v>75</v>
      </c>
      <c r="K41" s="491">
        <v>4991.25</v>
      </c>
    </row>
    <row r="42" spans="1:11" ht="14.4" customHeight="1" x14ac:dyDescent="0.3">
      <c r="A42" s="486" t="s">
        <v>455</v>
      </c>
      <c r="B42" s="487" t="s">
        <v>456</v>
      </c>
      <c r="C42" s="488" t="s">
        <v>460</v>
      </c>
      <c r="D42" s="489" t="s">
        <v>3334</v>
      </c>
      <c r="E42" s="488" t="s">
        <v>4087</v>
      </c>
      <c r="F42" s="489" t="s">
        <v>4088</v>
      </c>
      <c r="G42" s="488" t="s">
        <v>3454</v>
      </c>
      <c r="H42" s="488" t="s">
        <v>3455</v>
      </c>
      <c r="I42" s="490">
        <v>228.69</v>
      </c>
      <c r="J42" s="490">
        <v>10</v>
      </c>
      <c r="K42" s="491">
        <v>2286.9</v>
      </c>
    </row>
    <row r="43" spans="1:11" ht="14.4" customHeight="1" x14ac:dyDescent="0.3">
      <c r="A43" s="486" t="s">
        <v>455</v>
      </c>
      <c r="B43" s="487" t="s">
        <v>456</v>
      </c>
      <c r="C43" s="488" t="s">
        <v>460</v>
      </c>
      <c r="D43" s="489" t="s">
        <v>3334</v>
      </c>
      <c r="E43" s="488" t="s">
        <v>4087</v>
      </c>
      <c r="F43" s="489" t="s">
        <v>4088</v>
      </c>
      <c r="G43" s="488" t="s">
        <v>3456</v>
      </c>
      <c r="H43" s="488" t="s">
        <v>3457</v>
      </c>
      <c r="I43" s="490">
        <v>232.68</v>
      </c>
      <c r="J43" s="490">
        <v>1</v>
      </c>
      <c r="K43" s="491">
        <v>232.68</v>
      </c>
    </row>
    <row r="44" spans="1:11" ht="14.4" customHeight="1" x14ac:dyDescent="0.3">
      <c r="A44" s="486" t="s">
        <v>455</v>
      </c>
      <c r="B44" s="487" t="s">
        <v>456</v>
      </c>
      <c r="C44" s="488" t="s">
        <v>460</v>
      </c>
      <c r="D44" s="489" t="s">
        <v>3334</v>
      </c>
      <c r="E44" s="488" t="s">
        <v>4087</v>
      </c>
      <c r="F44" s="489" t="s">
        <v>4088</v>
      </c>
      <c r="G44" s="488" t="s">
        <v>3458</v>
      </c>
      <c r="H44" s="488" t="s">
        <v>3459</v>
      </c>
      <c r="I44" s="490">
        <v>0.48</v>
      </c>
      <c r="J44" s="490">
        <v>2000</v>
      </c>
      <c r="K44" s="491">
        <v>968</v>
      </c>
    </row>
    <row r="45" spans="1:11" ht="14.4" customHeight="1" x14ac:dyDescent="0.3">
      <c r="A45" s="486" t="s">
        <v>455</v>
      </c>
      <c r="B45" s="487" t="s">
        <v>456</v>
      </c>
      <c r="C45" s="488" t="s">
        <v>460</v>
      </c>
      <c r="D45" s="489" t="s">
        <v>3334</v>
      </c>
      <c r="E45" s="488" t="s">
        <v>4087</v>
      </c>
      <c r="F45" s="489" t="s">
        <v>4088</v>
      </c>
      <c r="G45" s="488" t="s">
        <v>3460</v>
      </c>
      <c r="H45" s="488" t="s">
        <v>3461</v>
      </c>
      <c r="I45" s="490">
        <v>228.69</v>
      </c>
      <c r="J45" s="490">
        <v>10</v>
      </c>
      <c r="K45" s="491">
        <v>2286.9</v>
      </c>
    </row>
    <row r="46" spans="1:11" ht="14.4" customHeight="1" x14ac:dyDescent="0.3">
      <c r="A46" s="486" t="s">
        <v>455</v>
      </c>
      <c r="B46" s="487" t="s">
        <v>456</v>
      </c>
      <c r="C46" s="488" t="s">
        <v>460</v>
      </c>
      <c r="D46" s="489" t="s">
        <v>3334</v>
      </c>
      <c r="E46" s="488" t="s">
        <v>4087</v>
      </c>
      <c r="F46" s="489" t="s">
        <v>4088</v>
      </c>
      <c r="G46" s="488" t="s">
        <v>3462</v>
      </c>
      <c r="H46" s="488" t="s">
        <v>3463</v>
      </c>
      <c r="I46" s="490">
        <v>8.2799999999999994</v>
      </c>
      <c r="J46" s="490">
        <v>3000</v>
      </c>
      <c r="K46" s="491">
        <v>24854.61</v>
      </c>
    </row>
    <row r="47" spans="1:11" ht="14.4" customHeight="1" x14ac:dyDescent="0.3">
      <c r="A47" s="486" t="s">
        <v>455</v>
      </c>
      <c r="B47" s="487" t="s">
        <v>456</v>
      </c>
      <c r="C47" s="488" t="s">
        <v>460</v>
      </c>
      <c r="D47" s="489" t="s">
        <v>3334</v>
      </c>
      <c r="E47" s="488" t="s">
        <v>4087</v>
      </c>
      <c r="F47" s="489" t="s">
        <v>4088</v>
      </c>
      <c r="G47" s="488" t="s">
        <v>3464</v>
      </c>
      <c r="H47" s="488" t="s">
        <v>3465</v>
      </c>
      <c r="I47" s="490">
        <v>13.21</v>
      </c>
      <c r="J47" s="490">
        <v>100</v>
      </c>
      <c r="K47" s="491">
        <v>1321.32</v>
      </c>
    </row>
    <row r="48" spans="1:11" ht="14.4" customHeight="1" x14ac:dyDescent="0.3">
      <c r="A48" s="486" t="s">
        <v>455</v>
      </c>
      <c r="B48" s="487" t="s">
        <v>456</v>
      </c>
      <c r="C48" s="488" t="s">
        <v>460</v>
      </c>
      <c r="D48" s="489" t="s">
        <v>3334</v>
      </c>
      <c r="E48" s="488" t="s">
        <v>4087</v>
      </c>
      <c r="F48" s="489" t="s">
        <v>4088</v>
      </c>
      <c r="G48" s="488" t="s">
        <v>3466</v>
      </c>
      <c r="H48" s="488" t="s">
        <v>3467</v>
      </c>
      <c r="I48" s="490">
        <v>690.73</v>
      </c>
      <c r="J48" s="490">
        <v>10</v>
      </c>
      <c r="K48" s="491">
        <v>6907.34</v>
      </c>
    </row>
    <row r="49" spans="1:11" ht="14.4" customHeight="1" x14ac:dyDescent="0.3">
      <c r="A49" s="486" t="s">
        <v>455</v>
      </c>
      <c r="B49" s="487" t="s">
        <v>456</v>
      </c>
      <c r="C49" s="488" t="s">
        <v>460</v>
      </c>
      <c r="D49" s="489" t="s">
        <v>3334</v>
      </c>
      <c r="E49" s="488" t="s">
        <v>4087</v>
      </c>
      <c r="F49" s="489" t="s">
        <v>4088</v>
      </c>
      <c r="G49" s="488" t="s">
        <v>3468</v>
      </c>
      <c r="H49" s="488" t="s">
        <v>3469</v>
      </c>
      <c r="I49" s="490">
        <v>874.77</v>
      </c>
      <c r="J49" s="490">
        <v>10</v>
      </c>
      <c r="K49" s="491">
        <v>8747.66</v>
      </c>
    </row>
    <row r="50" spans="1:11" ht="14.4" customHeight="1" x14ac:dyDescent="0.3">
      <c r="A50" s="486" t="s">
        <v>455</v>
      </c>
      <c r="B50" s="487" t="s">
        <v>456</v>
      </c>
      <c r="C50" s="488" t="s">
        <v>460</v>
      </c>
      <c r="D50" s="489" t="s">
        <v>3334</v>
      </c>
      <c r="E50" s="488" t="s">
        <v>4087</v>
      </c>
      <c r="F50" s="489" t="s">
        <v>4088</v>
      </c>
      <c r="G50" s="488" t="s">
        <v>3470</v>
      </c>
      <c r="H50" s="488" t="s">
        <v>3471</v>
      </c>
      <c r="I50" s="490">
        <v>3.81</v>
      </c>
      <c r="J50" s="490">
        <v>200</v>
      </c>
      <c r="K50" s="491">
        <v>762.95</v>
      </c>
    </row>
    <row r="51" spans="1:11" ht="14.4" customHeight="1" x14ac:dyDescent="0.3">
      <c r="A51" s="486" t="s">
        <v>455</v>
      </c>
      <c r="B51" s="487" t="s">
        <v>456</v>
      </c>
      <c r="C51" s="488" t="s">
        <v>460</v>
      </c>
      <c r="D51" s="489" t="s">
        <v>3334</v>
      </c>
      <c r="E51" s="488" t="s">
        <v>4089</v>
      </c>
      <c r="F51" s="489" t="s">
        <v>4090</v>
      </c>
      <c r="G51" s="488" t="s">
        <v>3472</v>
      </c>
      <c r="H51" s="488" t="s">
        <v>3473</v>
      </c>
      <c r="I51" s="490">
        <v>0.16</v>
      </c>
      <c r="J51" s="490">
        <v>2000</v>
      </c>
      <c r="K51" s="491">
        <v>311.45</v>
      </c>
    </row>
    <row r="52" spans="1:11" ht="14.4" customHeight="1" x14ac:dyDescent="0.3">
      <c r="A52" s="486" t="s">
        <v>455</v>
      </c>
      <c r="B52" s="487" t="s">
        <v>456</v>
      </c>
      <c r="C52" s="488" t="s">
        <v>460</v>
      </c>
      <c r="D52" s="489" t="s">
        <v>3334</v>
      </c>
      <c r="E52" s="488" t="s">
        <v>4089</v>
      </c>
      <c r="F52" s="489" t="s">
        <v>4090</v>
      </c>
      <c r="G52" s="488" t="s">
        <v>3474</v>
      </c>
      <c r="H52" s="488" t="s">
        <v>3475</v>
      </c>
      <c r="I52" s="490">
        <v>1.0525000000000002</v>
      </c>
      <c r="J52" s="490">
        <v>16000</v>
      </c>
      <c r="K52" s="491">
        <v>16675.010000000002</v>
      </c>
    </row>
    <row r="53" spans="1:11" ht="14.4" customHeight="1" x14ac:dyDescent="0.3">
      <c r="A53" s="486" t="s">
        <v>455</v>
      </c>
      <c r="B53" s="487" t="s">
        <v>456</v>
      </c>
      <c r="C53" s="488" t="s">
        <v>460</v>
      </c>
      <c r="D53" s="489" t="s">
        <v>3334</v>
      </c>
      <c r="E53" s="488" t="s">
        <v>4089</v>
      </c>
      <c r="F53" s="489" t="s">
        <v>4090</v>
      </c>
      <c r="G53" s="488" t="s">
        <v>3476</v>
      </c>
      <c r="H53" s="488" t="s">
        <v>3477</v>
      </c>
      <c r="I53" s="490">
        <v>50.82</v>
      </c>
      <c r="J53" s="490">
        <v>30</v>
      </c>
      <c r="K53" s="491">
        <v>1524.6</v>
      </c>
    </row>
    <row r="54" spans="1:11" ht="14.4" customHeight="1" x14ac:dyDescent="0.3">
      <c r="A54" s="486" t="s">
        <v>455</v>
      </c>
      <c r="B54" s="487" t="s">
        <v>456</v>
      </c>
      <c r="C54" s="488" t="s">
        <v>460</v>
      </c>
      <c r="D54" s="489" t="s">
        <v>3334</v>
      </c>
      <c r="E54" s="488" t="s">
        <v>4089</v>
      </c>
      <c r="F54" s="489" t="s">
        <v>4090</v>
      </c>
      <c r="G54" s="488" t="s">
        <v>3478</v>
      </c>
      <c r="H54" s="488" t="s">
        <v>3479</v>
      </c>
      <c r="I54" s="490">
        <v>7.6</v>
      </c>
      <c r="J54" s="490">
        <v>360</v>
      </c>
      <c r="K54" s="491">
        <v>2734.6</v>
      </c>
    </row>
    <row r="55" spans="1:11" ht="14.4" customHeight="1" x14ac:dyDescent="0.3">
      <c r="A55" s="486" t="s">
        <v>455</v>
      </c>
      <c r="B55" s="487" t="s">
        <v>456</v>
      </c>
      <c r="C55" s="488" t="s">
        <v>460</v>
      </c>
      <c r="D55" s="489" t="s">
        <v>3334</v>
      </c>
      <c r="E55" s="488" t="s">
        <v>4089</v>
      </c>
      <c r="F55" s="489" t="s">
        <v>4090</v>
      </c>
      <c r="G55" s="488" t="s">
        <v>3480</v>
      </c>
      <c r="H55" s="488" t="s">
        <v>3481</v>
      </c>
      <c r="I55" s="490">
        <v>0.44</v>
      </c>
      <c r="J55" s="490">
        <v>450</v>
      </c>
      <c r="K55" s="491">
        <v>198</v>
      </c>
    </row>
    <row r="56" spans="1:11" ht="14.4" customHeight="1" x14ac:dyDescent="0.3">
      <c r="A56" s="486" t="s">
        <v>455</v>
      </c>
      <c r="B56" s="487" t="s">
        <v>456</v>
      </c>
      <c r="C56" s="488" t="s">
        <v>460</v>
      </c>
      <c r="D56" s="489" t="s">
        <v>3334</v>
      </c>
      <c r="E56" s="488" t="s">
        <v>4089</v>
      </c>
      <c r="F56" s="489" t="s">
        <v>4090</v>
      </c>
      <c r="G56" s="488" t="s">
        <v>3482</v>
      </c>
      <c r="H56" s="488" t="s">
        <v>3483</v>
      </c>
      <c r="I56" s="490">
        <v>0.25</v>
      </c>
      <c r="J56" s="490">
        <v>10000</v>
      </c>
      <c r="K56" s="491">
        <v>2515.56</v>
      </c>
    </row>
    <row r="57" spans="1:11" ht="14.4" customHeight="1" x14ac:dyDescent="0.3">
      <c r="A57" s="486" t="s">
        <v>455</v>
      </c>
      <c r="B57" s="487" t="s">
        <v>456</v>
      </c>
      <c r="C57" s="488" t="s">
        <v>460</v>
      </c>
      <c r="D57" s="489" t="s">
        <v>3334</v>
      </c>
      <c r="E57" s="488" t="s">
        <v>4089</v>
      </c>
      <c r="F57" s="489" t="s">
        <v>4090</v>
      </c>
      <c r="G57" s="488" t="s">
        <v>3484</v>
      </c>
      <c r="H57" s="488" t="s">
        <v>3485</v>
      </c>
      <c r="I57" s="490">
        <v>0.12666666666666668</v>
      </c>
      <c r="J57" s="490">
        <v>4000</v>
      </c>
      <c r="K57" s="491">
        <v>496.1</v>
      </c>
    </row>
    <row r="58" spans="1:11" ht="14.4" customHeight="1" x14ac:dyDescent="0.3">
      <c r="A58" s="486" t="s">
        <v>455</v>
      </c>
      <c r="B58" s="487" t="s">
        <v>456</v>
      </c>
      <c r="C58" s="488" t="s">
        <v>460</v>
      </c>
      <c r="D58" s="489" t="s">
        <v>3334</v>
      </c>
      <c r="E58" s="488" t="s">
        <v>4089</v>
      </c>
      <c r="F58" s="489" t="s">
        <v>4090</v>
      </c>
      <c r="G58" s="488" t="s">
        <v>3486</v>
      </c>
      <c r="H58" s="488" t="s">
        <v>3487</v>
      </c>
      <c r="I58" s="490">
        <v>0.81</v>
      </c>
      <c r="J58" s="490">
        <v>1000</v>
      </c>
      <c r="K58" s="491">
        <v>813.6</v>
      </c>
    </row>
    <row r="59" spans="1:11" ht="14.4" customHeight="1" x14ac:dyDescent="0.3">
      <c r="A59" s="486" t="s">
        <v>455</v>
      </c>
      <c r="B59" s="487" t="s">
        <v>456</v>
      </c>
      <c r="C59" s="488" t="s">
        <v>460</v>
      </c>
      <c r="D59" s="489" t="s">
        <v>3334</v>
      </c>
      <c r="E59" s="488" t="s">
        <v>4089</v>
      </c>
      <c r="F59" s="489" t="s">
        <v>4090</v>
      </c>
      <c r="G59" s="488" t="s">
        <v>3488</v>
      </c>
      <c r="H59" s="488" t="s">
        <v>3489</v>
      </c>
      <c r="I59" s="490">
        <v>0.13500000000000001</v>
      </c>
      <c r="J59" s="490">
        <v>9000</v>
      </c>
      <c r="K59" s="491">
        <v>1220</v>
      </c>
    </row>
    <row r="60" spans="1:11" ht="14.4" customHeight="1" x14ac:dyDescent="0.3">
      <c r="A60" s="486" t="s">
        <v>455</v>
      </c>
      <c r="B60" s="487" t="s">
        <v>456</v>
      </c>
      <c r="C60" s="488" t="s">
        <v>460</v>
      </c>
      <c r="D60" s="489" t="s">
        <v>3334</v>
      </c>
      <c r="E60" s="488" t="s">
        <v>4089</v>
      </c>
      <c r="F60" s="489" t="s">
        <v>4090</v>
      </c>
      <c r="G60" s="488" t="s">
        <v>3490</v>
      </c>
      <c r="H60" s="488" t="s">
        <v>3491</v>
      </c>
      <c r="I60" s="490">
        <v>1.06</v>
      </c>
      <c r="J60" s="490">
        <v>40000</v>
      </c>
      <c r="K60" s="491">
        <v>42430</v>
      </c>
    </row>
    <row r="61" spans="1:11" ht="14.4" customHeight="1" x14ac:dyDescent="0.3">
      <c r="A61" s="486" t="s">
        <v>455</v>
      </c>
      <c r="B61" s="487" t="s">
        <v>456</v>
      </c>
      <c r="C61" s="488" t="s">
        <v>460</v>
      </c>
      <c r="D61" s="489" t="s">
        <v>3334</v>
      </c>
      <c r="E61" s="488" t="s">
        <v>4089</v>
      </c>
      <c r="F61" s="489" t="s">
        <v>4090</v>
      </c>
      <c r="G61" s="488" t="s">
        <v>3492</v>
      </c>
      <c r="H61" s="488" t="s">
        <v>3493</v>
      </c>
      <c r="I61" s="490">
        <v>2.73</v>
      </c>
      <c r="J61" s="490">
        <v>1000</v>
      </c>
      <c r="K61" s="491">
        <v>2728.55</v>
      </c>
    </row>
    <row r="62" spans="1:11" ht="14.4" customHeight="1" x14ac:dyDescent="0.3">
      <c r="A62" s="486" t="s">
        <v>455</v>
      </c>
      <c r="B62" s="487" t="s">
        <v>456</v>
      </c>
      <c r="C62" s="488" t="s">
        <v>460</v>
      </c>
      <c r="D62" s="489" t="s">
        <v>3334</v>
      </c>
      <c r="E62" s="488" t="s">
        <v>4089</v>
      </c>
      <c r="F62" s="489" t="s">
        <v>4090</v>
      </c>
      <c r="G62" s="488" t="s">
        <v>3494</v>
      </c>
      <c r="H62" s="488" t="s">
        <v>3495</v>
      </c>
      <c r="I62" s="490">
        <v>1.5533333333333335</v>
      </c>
      <c r="J62" s="490">
        <v>2500</v>
      </c>
      <c r="K62" s="491">
        <v>3916.53</v>
      </c>
    </row>
    <row r="63" spans="1:11" ht="14.4" customHeight="1" x14ac:dyDescent="0.3">
      <c r="A63" s="486" t="s">
        <v>455</v>
      </c>
      <c r="B63" s="487" t="s">
        <v>456</v>
      </c>
      <c r="C63" s="488" t="s">
        <v>460</v>
      </c>
      <c r="D63" s="489" t="s">
        <v>3334</v>
      </c>
      <c r="E63" s="488" t="s">
        <v>4089</v>
      </c>
      <c r="F63" s="489" t="s">
        <v>4090</v>
      </c>
      <c r="G63" s="488" t="s">
        <v>3496</v>
      </c>
      <c r="H63" s="488" t="s">
        <v>3497</v>
      </c>
      <c r="I63" s="490">
        <v>3.52</v>
      </c>
      <c r="J63" s="490">
        <v>960</v>
      </c>
      <c r="K63" s="491">
        <v>3375.9</v>
      </c>
    </row>
    <row r="64" spans="1:11" ht="14.4" customHeight="1" x14ac:dyDescent="0.3">
      <c r="A64" s="486" t="s">
        <v>455</v>
      </c>
      <c r="B64" s="487" t="s">
        <v>456</v>
      </c>
      <c r="C64" s="488" t="s">
        <v>460</v>
      </c>
      <c r="D64" s="489" t="s">
        <v>3334</v>
      </c>
      <c r="E64" s="488" t="s">
        <v>4089</v>
      </c>
      <c r="F64" s="489" t="s">
        <v>4090</v>
      </c>
      <c r="G64" s="488" t="s">
        <v>3498</v>
      </c>
      <c r="H64" s="488" t="s">
        <v>3499</v>
      </c>
      <c r="I64" s="490">
        <v>82.28</v>
      </c>
      <c r="J64" s="490">
        <v>4</v>
      </c>
      <c r="K64" s="491">
        <v>329.12</v>
      </c>
    </row>
    <row r="65" spans="1:11" ht="14.4" customHeight="1" x14ac:dyDescent="0.3">
      <c r="A65" s="486" t="s">
        <v>455</v>
      </c>
      <c r="B65" s="487" t="s">
        <v>456</v>
      </c>
      <c r="C65" s="488" t="s">
        <v>460</v>
      </c>
      <c r="D65" s="489" t="s">
        <v>3334</v>
      </c>
      <c r="E65" s="488" t="s">
        <v>4089</v>
      </c>
      <c r="F65" s="489" t="s">
        <v>4090</v>
      </c>
      <c r="G65" s="488" t="s">
        <v>3500</v>
      </c>
      <c r="H65" s="488" t="s">
        <v>3501</v>
      </c>
      <c r="I65" s="490">
        <v>0.42</v>
      </c>
      <c r="J65" s="490">
        <v>3000</v>
      </c>
      <c r="K65" s="491">
        <v>1270.5</v>
      </c>
    </row>
    <row r="66" spans="1:11" ht="14.4" customHeight="1" x14ac:dyDescent="0.3">
      <c r="A66" s="486" t="s">
        <v>455</v>
      </c>
      <c r="B66" s="487" t="s">
        <v>456</v>
      </c>
      <c r="C66" s="488" t="s">
        <v>460</v>
      </c>
      <c r="D66" s="489" t="s">
        <v>3334</v>
      </c>
      <c r="E66" s="488" t="s">
        <v>4089</v>
      </c>
      <c r="F66" s="489" t="s">
        <v>4090</v>
      </c>
      <c r="G66" s="488" t="s">
        <v>3502</v>
      </c>
      <c r="H66" s="488" t="s">
        <v>3503</v>
      </c>
      <c r="I66" s="490">
        <v>154.88</v>
      </c>
      <c r="J66" s="490">
        <v>3</v>
      </c>
      <c r="K66" s="491">
        <v>464.64</v>
      </c>
    </row>
    <row r="67" spans="1:11" ht="14.4" customHeight="1" x14ac:dyDescent="0.3">
      <c r="A67" s="486" t="s">
        <v>455</v>
      </c>
      <c r="B67" s="487" t="s">
        <v>456</v>
      </c>
      <c r="C67" s="488" t="s">
        <v>460</v>
      </c>
      <c r="D67" s="489" t="s">
        <v>3334</v>
      </c>
      <c r="E67" s="488" t="s">
        <v>4089</v>
      </c>
      <c r="F67" s="489" t="s">
        <v>4090</v>
      </c>
      <c r="G67" s="488" t="s">
        <v>3504</v>
      </c>
      <c r="H67" s="488" t="s">
        <v>3505</v>
      </c>
      <c r="I67" s="490">
        <v>1.165</v>
      </c>
      <c r="J67" s="490">
        <v>3600</v>
      </c>
      <c r="K67" s="491">
        <v>4162.16</v>
      </c>
    </row>
    <row r="68" spans="1:11" ht="14.4" customHeight="1" x14ac:dyDescent="0.3">
      <c r="A68" s="486" t="s">
        <v>455</v>
      </c>
      <c r="B68" s="487" t="s">
        <v>456</v>
      </c>
      <c r="C68" s="488" t="s">
        <v>460</v>
      </c>
      <c r="D68" s="489" t="s">
        <v>3334</v>
      </c>
      <c r="E68" s="488" t="s">
        <v>4089</v>
      </c>
      <c r="F68" s="489" t="s">
        <v>4090</v>
      </c>
      <c r="G68" s="488" t="s">
        <v>3506</v>
      </c>
      <c r="H68" s="488" t="s">
        <v>3507</v>
      </c>
      <c r="I68" s="490">
        <v>95.59</v>
      </c>
      <c r="J68" s="490">
        <v>1</v>
      </c>
      <c r="K68" s="491">
        <v>95.59</v>
      </c>
    </row>
    <row r="69" spans="1:11" ht="14.4" customHeight="1" x14ac:dyDescent="0.3">
      <c r="A69" s="486" t="s">
        <v>455</v>
      </c>
      <c r="B69" s="487" t="s">
        <v>456</v>
      </c>
      <c r="C69" s="488" t="s">
        <v>460</v>
      </c>
      <c r="D69" s="489" t="s">
        <v>3334</v>
      </c>
      <c r="E69" s="488" t="s">
        <v>4089</v>
      </c>
      <c r="F69" s="489" t="s">
        <v>4090</v>
      </c>
      <c r="G69" s="488" t="s">
        <v>3508</v>
      </c>
      <c r="H69" s="488" t="s">
        <v>3509</v>
      </c>
      <c r="I69" s="490">
        <v>90.75</v>
      </c>
      <c r="J69" s="490">
        <v>5</v>
      </c>
      <c r="K69" s="491">
        <v>453.75</v>
      </c>
    </row>
    <row r="70" spans="1:11" ht="14.4" customHeight="1" x14ac:dyDescent="0.3">
      <c r="A70" s="486" t="s">
        <v>455</v>
      </c>
      <c r="B70" s="487" t="s">
        <v>456</v>
      </c>
      <c r="C70" s="488" t="s">
        <v>460</v>
      </c>
      <c r="D70" s="489" t="s">
        <v>3334</v>
      </c>
      <c r="E70" s="488" t="s">
        <v>4089</v>
      </c>
      <c r="F70" s="489" t="s">
        <v>4090</v>
      </c>
      <c r="G70" s="488" t="s">
        <v>3510</v>
      </c>
      <c r="H70" s="488" t="s">
        <v>3511</v>
      </c>
      <c r="I70" s="490">
        <v>1.43</v>
      </c>
      <c r="J70" s="490">
        <v>1000</v>
      </c>
      <c r="K70" s="491">
        <v>1428.77</v>
      </c>
    </row>
    <row r="71" spans="1:11" ht="14.4" customHeight="1" x14ac:dyDescent="0.3">
      <c r="A71" s="486" t="s">
        <v>455</v>
      </c>
      <c r="B71" s="487" t="s">
        <v>456</v>
      </c>
      <c r="C71" s="488" t="s">
        <v>460</v>
      </c>
      <c r="D71" s="489" t="s">
        <v>3334</v>
      </c>
      <c r="E71" s="488" t="s">
        <v>4089</v>
      </c>
      <c r="F71" s="489" t="s">
        <v>4090</v>
      </c>
      <c r="G71" s="488" t="s">
        <v>3512</v>
      </c>
      <c r="H71" s="488" t="s">
        <v>3513</v>
      </c>
      <c r="I71" s="490">
        <v>0.28000000000000003</v>
      </c>
      <c r="J71" s="490">
        <v>6000</v>
      </c>
      <c r="K71" s="491">
        <v>1669.8</v>
      </c>
    </row>
    <row r="72" spans="1:11" ht="14.4" customHeight="1" x14ac:dyDescent="0.3">
      <c r="A72" s="486" t="s">
        <v>455</v>
      </c>
      <c r="B72" s="487" t="s">
        <v>456</v>
      </c>
      <c r="C72" s="488" t="s">
        <v>460</v>
      </c>
      <c r="D72" s="489" t="s">
        <v>3334</v>
      </c>
      <c r="E72" s="488" t="s">
        <v>4089</v>
      </c>
      <c r="F72" s="489" t="s">
        <v>4090</v>
      </c>
      <c r="G72" s="488" t="s">
        <v>3514</v>
      </c>
      <c r="H72" s="488" t="s">
        <v>3515</v>
      </c>
      <c r="I72" s="490">
        <v>0.48</v>
      </c>
      <c r="J72" s="490">
        <v>3000</v>
      </c>
      <c r="K72" s="491">
        <v>1430.22</v>
      </c>
    </row>
    <row r="73" spans="1:11" ht="14.4" customHeight="1" x14ac:dyDescent="0.3">
      <c r="A73" s="486" t="s">
        <v>455</v>
      </c>
      <c r="B73" s="487" t="s">
        <v>456</v>
      </c>
      <c r="C73" s="488" t="s">
        <v>460</v>
      </c>
      <c r="D73" s="489" t="s">
        <v>3334</v>
      </c>
      <c r="E73" s="488" t="s">
        <v>4089</v>
      </c>
      <c r="F73" s="489" t="s">
        <v>4090</v>
      </c>
      <c r="G73" s="488" t="s">
        <v>3516</v>
      </c>
      <c r="H73" s="488" t="s">
        <v>3517</v>
      </c>
      <c r="I73" s="490">
        <v>2.78</v>
      </c>
      <c r="J73" s="490">
        <v>1200</v>
      </c>
      <c r="K73" s="491">
        <v>3339.6000000000004</v>
      </c>
    </row>
    <row r="74" spans="1:11" ht="14.4" customHeight="1" x14ac:dyDescent="0.3">
      <c r="A74" s="486" t="s">
        <v>455</v>
      </c>
      <c r="B74" s="487" t="s">
        <v>456</v>
      </c>
      <c r="C74" s="488" t="s">
        <v>460</v>
      </c>
      <c r="D74" s="489" t="s">
        <v>3334</v>
      </c>
      <c r="E74" s="488" t="s">
        <v>4089</v>
      </c>
      <c r="F74" s="489" t="s">
        <v>4090</v>
      </c>
      <c r="G74" s="488" t="s">
        <v>3518</v>
      </c>
      <c r="H74" s="488" t="s">
        <v>3519</v>
      </c>
      <c r="I74" s="490">
        <v>1287.44</v>
      </c>
      <c r="J74" s="490">
        <v>4</v>
      </c>
      <c r="K74" s="491">
        <v>5149.76</v>
      </c>
    </row>
    <row r="75" spans="1:11" ht="14.4" customHeight="1" x14ac:dyDescent="0.3">
      <c r="A75" s="486" t="s">
        <v>455</v>
      </c>
      <c r="B75" s="487" t="s">
        <v>456</v>
      </c>
      <c r="C75" s="488" t="s">
        <v>460</v>
      </c>
      <c r="D75" s="489" t="s">
        <v>3334</v>
      </c>
      <c r="E75" s="488" t="s">
        <v>4089</v>
      </c>
      <c r="F75" s="489" t="s">
        <v>4090</v>
      </c>
      <c r="G75" s="488" t="s">
        <v>3520</v>
      </c>
      <c r="H75" s="488" t="s">
        <v>3521</v>
      </c>
      <c r="I75" s="490">
        <v>0.25</v>
      </c>
      <c r="J75" s="490">
        <v>2000</v>
      </c>
      <c r="K75" s="491">
        <v>508.2</v>
      </c>
    </row>
    <row r="76" spans="1:11" ht="14.4" customHeight="1" x14ac:dyDescent="0.3">
      <c r="A76" s="486" t="s">
        <v>455</v>
      </c>
      <c r="B76" s="487" t="s">
        <v>456</v>
      </c>
      <c r="C76" s="488" t="s">
        <v>460</v>
      </c>
      <c r="D76" s="489" t="s">
        <v>3334</v>
      </c>
      <c r="E76" s="488" t="s">
        <v>4089</v>
      </c>
      <c r="F76" s="489" t="s">
        <v>4090</v>
      </c>
      <c r="G76" s="488" t="s">
        <v>3522</v>
      </c>
      <c r="H76" s="488" t="s">
        <v>3523</v>
      </c>
      <c r="I76" s="490">
        <v>4022.89</v>
      </c>
      <c r="J76" s="490">
        <v>1</v>
      </c>
      <c r="K76" s="491">
        <v>4022.89</v>
      </c>
    </row>
    <row r="77" spans="1:11" ht="14.4" customHeight="1" x14ac:dyDescent="0.3">
      <c r="A77" s="486" t="s">
        <v>455</v>
      </c>
      <c r="B77" s="487" t="s">
        <v>456</v>
      </c>
      <c r="C77" s="488" t="s">
        <v>460</v>
      </c>
      <c r="D77" s="489" t="s">
        <v>3334</v>
      </c>
      <c r="E77" s="488" t="s">
        <v>4089</v>
      </c>
      <c r="F77" s="489" t="s">
        <v>4090</v>
      </c>
      <c r="G77" s="488" t="s">
        <v>3524</v>
      </c>
      <c r="H77" s="488" t="s">
        <v>3525</v>
      </c>
      <c r="I77" s="490">
        <v>0.19</v>
      </c>
      <c r="J77" s="490">
        <v>1000</v>
      </c>
      <c r="K77" s="491">
        <v>190.94</v>
      </c>
    </row>
    <row r="78" spans="1:11" ht="14.4" customHeight="1" x14ac:dyDescent="0.3">
      <c r="A78" s="486" t="s">
        <v>455</v>
      </c>
      <c r="B78" s="487" t="s">
        <v>456</v>
      </c>
      <c r="C78" s="488" t="s">
        <v>460</v>
      </c>
      <c r="D78" s="489" t="s">
        <v>3334</v>
      </c>
      <c r="E78" s="488" t="s">
        <v>4091</v>
      </c>
      <c r="F78" s="489" t="s">
        <v>4092</v>
      </c>
      <c r="G78" s="488" t="s">
        <v>3526</v>
      </c>
      <c r="H78" s="488" t="s">
        <v>3527</v>
      </c>
      <c r="I78" s="490">
        <v>1.7566666666666666</v>
      </c>
      <c r="J78" s="490">
        <v>500</v>
      </c>
      <c r="K78" s="491">
        <v>878</v>
      </c>
    </row>
    <row r="79" spans="1:11" ht="14.4" customHeight="1" x14ac:dyDescent="0.3">
      <c r="A79" s="486" t="s">
        <v>455</v>
      </c>
      <c r="B79" s="487" t="s">
        <v>456</v>
      </c>
      <c r="C79" s="488" t="s">
        <v>460</v>
      </c>
      <c r="D79" s="489" t="s">
        <v>3334</v>
      </c>
      <c r="E79" s="488" t="s">
        <v>4093</v>
      </c>
      <c r="F79" s="489" t="s">
        <v>4094</v>
      </c>
      <c r="G79" s="488" t="s">
        <v>3528</v>
      </c>
      <c r="H79" s="488" t="s">
        <v>3529</v>
      </c>
      <c r="I79" s="490">
        <v>0.77</v>
      </c>
      <c r="J79" s="490">
        <v>300</v>
      </c>
      <c r="K79" s="491">
        <v>231</v>
      </c>
    </row>
    <row r="80" spans="1:11" ht="14.4" customHeight="1" x14ac:dyDescent="0.3">
      <c r="A80" s="486" t="s">
        <v>455</v>
      </c>
      <c r="B80" s="487" t="s">
        <v>456</v>
      </c>
      <c r="C80" s="488" t="s">
        <v>460</v>
      </c>
      <c r="D80" s="489" t="s">
        <v>3334</v>
      </c>
      <c r="E80" s="488" t="s">
        <v>4093</v>
      </c>
      <c r="F80" s="489" t="s">
        <v>4094</v>
      </c>
      <c r="G80" s="488" t="s">
        <v>3530</v>
      </c>
      <c r="H80" s="488" t="s">
        <v>3531</v>
      </c>
      <c r="I80" s="490">
        <v>0.77500000000000002</v>
      </c>
      <c r="J80" s="490">
        <v>5100</v>
      </c>
      <c r="K80" s="491">
        <v>3953</v>
      </c>
    </row>
    <row r="81" spans="1:11" ht="14.4" customHeight="1" x14ac:dyDescent="0.3">
      <c r="A81" s="486" t="s">
        <v>455</v>
      </c>
      <c r="B81" s="487" t="s">
        <v>456</v>
      </c>
      <c r="C81" s="488" t="s">
        <v>460</v>
      </c>
      <c r="D81" s="489" t="s">
        <v>3334</v>
      </c>
      <c r="E81" s="488" t="s">
        <v>4093</v>
      </c>
      <c r="F81" s="489" t="s">
        <v>4094</v>
      </c>
      <c r="G81" s="488" t="s">
        <v>3532</v>
      </c>
      <c r="H81" s="488" t="s">
        <v>3533</v>
      </c>
      <c r="I81" s="490">
        <v>0.77600000000000002</v>
      </c>
      <c r="J81" s="490">
        <v>8200</v>
      </c>
      <c r="K81" s="491">
        <v>6366</v>
      </c>
    </row>
    <row r="82" spans="1:11" ht="14.4" customHeight="1" x14ac:dyDescent="0.3">
      <c r="A82" s="486" t="s">
        <v>455</v>
      </c>
      <c r="B82" s="487" t="s">
        <v>456</v>
      </c>
      <c r="C82" s="488" t="s">
        <v>460</v>
      </c>
      <c r="D82" s="489" t="s">
        <v>3334</v>
      </c>
      <c r="E82" s="488" t="s">
        <v>4093</v>
      </c>
      <c r="F82" s="489" t="s">
        <v>4094</v>
      </c>
      <c r="G82" s="488" t="s">
        <v>3534</v>
      </c>
      <c r="H82" s="488" t="s">
        <v>3535</v>
      </c>
      <c r="I82" s="490">
        <v>0.71499999999999997</v>
      </c>
      <c r="J82" s="490">
        <v>1800</v>
      </c>
      <c r="K82" s="491">
        <v>1286</v>
      </c>
    </row>
    <row r="83" spans="1:11" ht="14.4" customHeight="1" x14ac:dyDescent="0.3">
      <c r="A83" s="486" t="s">
        <v>455</v>
      </c>
      <c r="B83" s="487" t="s">
        <v>456</v>
      </c>
      <c r="C83" s="488" t="s">
        <v>460</v>
      </c>
      <c r="D83" s="489" t="s">
        <v>3334</v>
      </c>
      <c r="E83" s="488" t="s">
        <v>4093</v>
      </c>
      <c r="F83" s="489" t="s">
        <v>4094</v>
      </c>
      <c r="G83" s="488" t="s">
        <v>3536</v>
      </c>
      <c r="H83" s="488" t="s">
        <v>3537</v>
      </c>
      <c r="I83" s="490">
        <v>0.71</v>
      </c>
      <c r="J83" s="490">
        <v>3000</v>
      </c>
      <c r="K83" s="491">
        <v>2130</v>
      </c>
    </row>
    <row r="84" spans="1:11" ht="14.4" customHeight="1" x14ac:dyDescent="0.3">
      <c r="A84" s="486" t="s">
        <v>455</v>
      </c>
      <c r="B84" s="487" t="s">
        <v>456</v>
      </c>
      <c r="C84" s="488" t="s">
        <v>460</v>
      </c>
      <c r="D84" s="489" t="s">
        <v>3334</v>
      </c>
      <c r="E84" s="488" t="s">
        <v>4093</v>
      </c>
      <c r="F84" s="489" t="s">
        <v>4094</v>
      </c>
      <c r="G84" s="488" t="s">
        <v>3538</v>
      </c>
      <c r="H84" s="488" t="s">
        <v>3539</v>
      </c>
      <c r="I84" s="490">
        <v>0.71</v>
      </c>
      <c r="J84" s="490">
        <v>400</v>
      </c>
      <c r="K84" s="491">
        <v>284</v>
      </c>
    </row>
    <row r="85" spans="1:11" ht="14.4" customHeight="1" x14ac:dyDescent="0.3">
      <c r="A85" s="486" t="s">
        <v>455</v>
      </c>
      <c r="B85" s="487" t="s">
        <v>456</v>
      </c>
      <c r="C85" s="488" t="s">
        <v>460</v>
      </c>
      <c r="D85" s="489" t="s">
        <v>3334</v>
      </c>
      <c r="E85" s="488" t="s">
        <v>4095</v>
      </c>
      <c r="F85" s="489" t="s">
        <v>4096</v>
      </c>
      <c r="G85" s="488" t="s">
        <v>3540</v>
      </c>
      <c r="H85" s="488" t="s">
        <v>3541</v>
      </c>
      <c r="I85" s="490">
        <v>7502</v>
      </c>
      <c r="J85" s="490">
        <v>3</v>
      </c>
      <c r="K85" s="491">
        <v>22506</v>
      </c>
    </row>
    <row r="86" spans="1:11" ht="14.4" customHeight="1" x14ac:dyDescent="0.3">
      <c r="A86" s="486" t="s">
        <v>455</v>
      </c>
      <c r="B86" s="487" t="s">
        <v>456</v>
      </c>
      <c r="C86" s="488" t="s">
        <v>460</v>
      </c>
      <c r="D86" s="489" t="s">
        <v>3334</v>
      </c>
      <c r="E86" s="488" t="s">
        <v>4095</v>
      </c>
      <c r="F86" s="489" t="s">
        <v>4096</v>
      </c>
      <c r="G86" s="488" t="s">
        <v>3542</v>
      </c>
      <c r="H86" s="488" t="s">
        <v>3543</v>
      </c>
      <c r="I86" s="490">
        <v>16698</v>
      </c>
      <c r="J86" s="490">
        <v>3</v>
      </c>
      <c r="K86" s="491">
        <v>50094</v>
      </c>
    </row>
    <row r="87" spans="1:11" ht="14.4" customHeight="1" x14ac:dyDescent="0.3">
      <c r="A87" s="486" t="s">
        <v>455</v>
      </c>
      <c r="B87" s="487" t="s">
        <v>456</v>
      </c>
      <c r="C87" s="488" t="s">
        <v>460</v>
      </c>
      <c r="D87" s="489" t="s">
        <v>3334</v>
      </c>
      <c r="E87" s="488" t="s">
        <v>4095</v>
      </c>
      <c r="F87" s="489" t="s">
        <v>4096</v>
      </c>
      <c r="G87" s="488" t="s">
        <v>3544</v>
      </c>
      <c r="H87" s="488" t="s">
        <v>3545</v>
      </c>
      <c r="I87" s="490">
        <v>7056.5750212308203</v>
      </c>
      <c r="J87" s="490">
        <v>0</v>
      </c>
      <c r="K87" s="491">
        <v>0</v>
      </c>
    </row>
    <row r="88" spans="1:11" ht="14.4" customHeight="1" x14ac:dyDescent="0.3">
      <c r="A88" s="486" t="s">
        <v>455</v>
      </c>
      <c r="B88" s="487" t="s">
        <v>456</v>
      </c>
      <c r="C88" s="488" t="s">
        <v>460</v>
      </c>
      <c r="D88" s="489" t="s">
        <v>3334</v>
      </c>
      <c r="E88" s="488" t="s">
        <v>4095</v>
      </c>
      <c r="F88" s="489" t="s">
        <v>4096</v>
      </c>
      <c r="G88" s="488" t="s">
        <v>3546</v>
      </c>
      <c r="H88" s="488" t="s">
        <v>3547</v>
      </c>
      <c r="I88" s="490">
        <v>287.56666666666666</v>
      </c>
      <c r="J88" s="490">
        <v>30</v>
      </c>
      <c r="K88" s="491">
        <v>8627</v>
      </c>
    </row>
    <row r="89" spans="1:11" ht="14.4" customHeight="1" x14ac:dyDescent="0.3">
      <c r="A89" s="486" t="s">
        <v>455</v>
      </c>
      <c r="B89" s="487" t="s">
        <v>456</v>
      </c>
      <c r="C89" s="488" t="s">
        <v>460</v>
      </c>
      <c r="D89" s="489" t="s">
        <v>3334</v>
      </c>
      <c r="E89" s="488" t="s">
        <v>4095</v>
      </c>
      <c r="F89" s="489" t="s">
        <v>4096</v>
      </c>
      <c r="G89" s="488" t="s">
        <v>3548</v>
      </c>
      <c r="H89" s="488" t="s">
        <v>3549</v>
      </c>
      <c r="I89" s="490">
        <v>10677.814734760401</v>
      </c>
      <c r="J89" s="490">
        <v>0</v>
      </c>
      <c r="K89" s="491">
        <v>0</v>
      </c>
    </row>
    <row r="90" spans="1:11" ht="14.4" customHeight="1" x14ac:dyDescent="0.3">
      <c r="A90" s="486" t="s">
        <v>455</v>
      </c>
      <c r="B90" s="487" t="s">
        <v>456</v>
      </c>
      <c r="C90" s="488" t="s">
        <v>460</v>
      </c>
      <c r="D90" s="489" t="s">
        <v>3334</v>
      </c>
      <c r="E90" s="488" t="s">
        <v>4095</v>
      </c>
      <c r="F90" s="489" t="s">
        <v>4096</v>
      </c>
      <c r="G90" s="488" t="s">
        <v>3550</v>
      </c>
      <c r="H90" s="488" t="s">
        <v>3551</v>
      </c>
      <c r="I90" s="490">
        <v>11650.751565262901</v>
      </c>
      <c r="J90" s="490">
        <v>0</v>
      </c>
      <c r="K90" s="491">
        <v>0</v>
      </c>
    </row>
    <row r="91" spans="1:11" ht="14.4" customHeight="1" x14ac:dyDescent="0.3">
      <c r="A91" s="486" t="s">
        <v>455</v>
      </c>
      <c r="B91" s="487" t="s">
        <v>456</v>
      </c>
      <c r="C91" s="488" t="s">
        <v>460</v>
      </c>
      <c r="D91" s="489" t="s">
        <v>3334</v>
      </c>
      <c r="E91" s="488" t="s">
        <v>4095</v>
      </c>
      <c r="F91" s="489" t="s">
        <v>4096</v>
      </c>
      <c r="G91" s="488" t="s">
        <v>3552</v>
      </c>
      <c r="H91" s="488" t="s">
        <v>3553</v>
      </c>
      <c r="I91" s="490">
        <v>6334.1081985807496</v>
      </c>
      <c r="J91" s="490">
        <v>0</v>
      </c>
      <c r="K91" s="491">
        <v>0</v>
      </c>
    </row>
    <row r="92" spans="1:11" ht="14.4" customHeight="1" x14ac:dyDescent="0.3">
      <c r="A92" s="486" t="s">
        <v>455</v>
      </c>
      <c r="B92" s="487" t="s">
        <v>456</v>
      </c>
      <c r="C92" s="488" t="s">
        <v>460</v>
      </c>
      <c r="D92" s="489" t="s">
        <v>3334</v>
      </c>
      <c r="E92" s="488" t="s">
        <v>4095</v>
      </c>
      <c r="F92" s="489" t="s">
        <v>4096</v>
      </c>
      <c r="G92" s="488" t="s">
        <v>3554</v>
      </c>
      <c r="H92" s="488" t="s">
        <v>3555</v>
      </c>
      <c r="I92" s="490">
        <v>5584.9245750930804</v>
      </c>
      <c r="J92" s="490">
        <v>0</v>
      </c>
      <c r="K92" s="491">
        <v>0</v>
      </c>
    </row>
    <row r="93" spans="1:11" ht="14.4" customHeight="1" x14ac:dyDescent="0.3">
      <c r="A93" s="486" t="s">
        <v>455</v>
      </c>
      <c r="B93" s="487" t="s">
        <v>456</v>
      </c>
      <c r="C93" s="488" t="s">
        <v>460</v>
      </c>
      <c r="D93" s="489" t="s">
        <v>3334</v>
      </c>
      <c r="E93" s="488" t="s">
        <v>4095</v>
      </c>
      <c r="F93" s="489" t="s">
        <v>4096</v>
      </c>
      <c r="G93" s="488" t="s">
        <v>3556</v>
      </c>
      <c r="H93" s="488" t="s">
        <v>3557</v>
      </c>
      <c r="I93" s="490">
        <v>5029.4377576779998</v>
      </c>
      <c r="J93" s="490">
        <v>0</v>
      </c>
      <c r="K93" s="491">
        <v>0</v>
      </c>
    </row>
    <row r="94" spans="1:11" ht="14.4" customHeight="1" x14ac:dyDescent="0.3">
      <c r="A94" s="486" t="s">
        <v>455</v>
      </c>
      <c r="B94" s="487" t="s">
        <v>456</v>
      </c>
      <c r="C94" s="488" t="s">
        <v>460</v>
      </c>
      <c r="D94" s="489" t="s">
        <v>3334</v>
      </c>
      <c r="E94" s="488" t="s">
        <v>4095</v>
      </c>
      <c r="F94" s="489" t="s">
        <v>4096</v>
      </c>
      <c r="G94" s="488" t="s">
        <v>3558</v>
      </c>
      <c r="H94" s="488" t="s">
        <v>3559</v>
      </c>
      <c r="I94" s="490">
        <v>606.75</v>
      </c>
      <c r="J94" s="490">
        <v>1</v>
      </c>
      <c r="K94" s="491">
        <v>606.75</v>
      </c>
    </row>
    <row r="95" spans="1:11" ht="14.4" customHeight="1" x14ac:dyDescent="0.3">
      <c r="A95" s="486" t="s">
        <v>455</v>
      </c>
      <c r="B95" s="487" t="s">
        <v>456</v>
      </c>
      <c r="C95" s="488" t="s">
        <v>460</v>
      </c>
      <c r="D95" s="489" t="s">
        <v>3334</v>
      </c>
      <c r="E95" s="488" t="s">
        <v>4095</v>
      </c>
      <c r="F95" s="489" t="s">
        <v>4096</v>
      </c>
      <c r="G95" s="488" t="s">
        <v>3560</v>
      </c>
      <c r="H95" s="488" t="s">
        <v>3561</v>
      </c>
      <c r="I95" s="490">
        <v>1146.2700000000002</v>
      </c>
      <c r="J95" s="490">
        <v>12</v>
      </c>
      <c r="K95" s="491">
        <v>13755.240000000002</v>
      </c>
    </row>
    <row r="96" spans="1:11" ht="14.4" customHeight="1" x14ac:dyDescent="0.3">
      <c r="A96" s="486" t="s">
        <v>455</v>
      </c>
      <c r="B96" s="487" t="s">
        <v>456</v>
      </c>
      <c r="C96" s="488" t="s">
        <v>460</v>
      </c>
      <c r="D96" s="489" t="s">
        <v>3334</v>
      </c>
      <c r="E96" s="488" t="s">
        <v>4095</v>
      </c>
      <c r="F96" s="489" t="s">
        <v>4096</v>
      </c>
      <c r="G96" s="488" t="s">
        <v>3562</v>
      </c>
      <c r="H96" s="488" t="s">
        <v>3563</v>
      </c>
      <c r="I96" s="490">
        <v>2065.2999999999997</v>
      </c>
      <c r="J96" s="490">
        <v>13</v>
      </c>
      <c r="K96" s="491">
        <v>26848.9</v>
      </c>
    </row>
    <row r="97" spans="1:11" ht="14.4" customHeight="1" x14ac:dyDescent="0.3">
      <c r="A97" s="486" t="s">
        <v>455</v>
      </c>
      <c r="B97" s="487" t="s">
        <v>456</v>
      </c>
      <c r="C97" s="488" t="s">
        <v>460</v>
      </c>
      <c r="D97" s="489" t="s">
        <v>3334</v>
      </c>
      <c r="E97" s="488" t="s">
        <v>4095</v>
      </c>
      <c r="F97" s="489" t="s">
        <v>4096</v>
      </c>
      <c r="G97" s="488" t="s">
        <v>3564</v>
      </c>
      <c r="H97" s="488" t="s">
        <v>3565</v>
      </c>
      <c r="I97" s="490">
        <v>2817.23</v>
      </c>
      <c r="J97" s="490">
        <v>1</v>
      </c>
      <c r="K97" s="491">
        <v>2817.23</v>
      </c>
    </row>
    <row r="98" spans="1:11" ht="14.4" customHeight="1" x14ac:dyDescent="0.3">
      <c r="A98" s="486" t="s">
        <v>455</v>
      </c>
      <c r="B98" s="487" t="s">
        <v>456</v>
      </c>
      <c r="C98" s="488" t="s">
        <v>460</v>
      </c>
      <c r="D98" s="489" t="s">
        <v>3334</v>
      </c>
      <c r="E98" s="488" t="s">
        <v>4095</v>
      </c>
      <c r="F98" s="489" t="s">
        <v>4096</v>
      </c>
      <c r="G98" s="488" t="s">
        <v>3566</v>
      </c>
      <c r="H98" s="488" t="s">
        <v>3567</v>
      </c>
      <c r="I98" s="490">
        <v>6171</v>
      </c>
      <c r="J98" s="490">
        <v>19</v>
      </c>
      <c r="K98" s="491">
        <v>117249</v>
      </c>
    </row>
    <row r="99" spans="1:11" ht="14.4" customHeight="1" x14ac:dyDescent="0.3">
      <c r="A99" s="486" t="s">
        <v>455</v>
      </c>
      <c r="B99" s="487" t="s">
        <v>456</v>
      </c>
      <c r="C99" s="488" t="s">
        <v>460</v>
      </c>
      <c r="D99" s="489" t="s">
        <v>3334</v>
      </c>
      <c r="E99" s="488" t="s">
        <v>4095</v>
      </c>
      <c r="F99" s="489" t="s">
        <v>4096</v>
      </c>
      <c r="G99" s="488" t="s">
        <v>3568</v>
      </c>
      <c r="H99" s="488" t="s">
        <v>3569</v>
      </c>
      <c r="I99" s="490">
        <v>4477</v>
      </c>
      <c r="J99" s="490">
        <v>9</v>
      </c>
      <c r="K99" s="491">
        <v>40293.009999999995</v>
      </c>
    </row>
    <row r="100" spans="1:11" ht="14.4" customHeight="1" x14ac:dyDescent="0.3">
      <c r="A100" s="486" t="s">
        <v>455</v>
      </c>
      <c r="B100" s="487" t="s">
        <v>456</v>
      </c>
      <c r="C100" s="488" t="s">
        <v>460</v>
      </c>
      <c r="D100" s="489" t="s">
        <v>3334</v>
      </c>
      <c r="E100" s="488" t="s">
        <v>4095</v>
      </c>
      <c r="F100" s="489" t="s">
        <v>4096</v>
      </c>
      <c r="G100" s="488" t="s">
        <v>3570</v>
      </c>
      <c r="H100" s="488" t="s">
        <v>3571</v>
      </c>
      <c r="I100" s="490">
        <v>5897.6150000000007</v>
      </c>
      <c r="J100" s="490">
        <v>4</v>
      </c>
      <c r="K100" s="491">
        <v>23590.460000000003</v>
      </c>
    </row>
    <row r="101" spans="1:11" ht="14.4" customHeight="1" x14ac:dyDescent="0.3">
      <c r="A101" s="486" t="s">
        <v>455</v>
      </c>
      <c r="B101" s="487" t="s">
        <v>456</v>
      </c>
      <c r="C101" s="488" t="s">
        <v>460</v>
      </c>
      <c r="D101" s="489" t="s">
        <v>3334</v>
      </c>
      <c r="E101" s="488" t="s">
        <v>4095</v>
      </c>
      <c r="F101" s="489" t="s">
        <v>4096</v>
      </c>
      <c r="G101" s="488" t="s">
        <v>3572</v>
      </c>
      <c r="H101" s="488" t="s">
        <v>3573</v>
      </c>
      <c r="I101" s="490">
        <v>2867.7</v>
      </c>
      <c r="J101" s="490">
        <v>25</v>
      </c>
      <c r="K101" s="491">
        <v>71692.5</v>
      </c>
    </row>
    <row r="102" spans="1:11" ht="14.4" customHeight="1" x14ac:dyDescent="0.3">
      <c r="A102" s="486" t="s">
        <v>455</v>
      </c>
      <c r="B102" s="487" t="s">
        <v>456</v>
      </c>
      <c r="C102" s="488" t="s">
        <v>460</v>
      </c>
      <c r="D102" s="489" t="s">
        <v>3334</v>
      </c>
      <c r="E102" s="488" t="s">
        <v>4095</v>
      </c>
      <c r="F102" s="489" t="s">
        <v>4096</v>
      </c>
      <c r="G102" s="488" t="s">
        <v>3574</v>
      </c>
      <c r="H102" s="488" t="s">
        <v>3575</v>
      </c>
      <c r="I102" s="490">
        <v>31484.207142857147</v>
      </c>
      <c r="J102" s="490">
        <v>13</v>
      </c>
      <c r="K102" s="491">
        <v>409294.68000000005</v>
      </c>
    </row>
    <row r="103" spans="1:11" ht="14.4" customHeight="1" x14ac:dyDescent="0.3">
      <c r="A103" s="486" t="s">
        <v>455</v>
      </c>
      <c r="B103" s="487" t="s">
        <v>456</v>
      </c>
      <c r="C103" s="488" t="s">
        <v>460</v>
      </c>
      <c r="D103" s="489" t="s">
        <v>3334</v>
      </c>
      <c r="E103" s="488" t="s">
        <v>4095</v>
      </c>
      <c r="F103" s="489" t="s">
        <v>4096</v>
      </c>
      <c r="G103" s="488" t="s">
        <v>3576</v>
      </c>
      <c r="H103" s="488" t="s">
        <v>3577</v>
      </c>
      <c r="I103" s="490">
        <v>5929</v>
      </c>
      <c r="J103" s="490">
        <v>8</v>
      </c>
      <c r="K103" s="491">
        <v>47432</v>
      </c>
    </row>
    <row r="104" spans="1:11" ht="14.4" customHeight="1" x14ac:dyDescent="0.3">
      <c r="A104" s="486" t="s">
        <v>455</v>
      </c>
      <c r="B104" s="487" t="s">
        <v>456</v>
      </c>
      <c r="C104" s="488" t="s">
        <v>460</v>
      </c>
      <c r="D104" s="489" t="s">
        <v>3334</v>
      </c>
      <c r="E104" s="488" t="s">
        <v>4095</v>
      </c>
      <c r="F104" s="489" t="s">
        <v>4096</v>
      </c>
      <c r="G104" s="488" t="s">
        <v>3578</v>
      </c>
      <c r="H104" s="488" t="s">
        <v>3579</v>
      </c>
      <c r="I104" s="490">
        <v>1983.6799999999998</v>
      </c>
      <c r="J104" s="490">
        <v>12</v>
      </c>
      <c r="K104" s="491">
        <v>23804.22</v>
      </c>
    </row>
    <row r="105" spans="1:11" ht="14.4" customHeight="1" x14ac:dyDescent="0.3">
      <c r="A105" s="486" t="s">
        <v>455</v>
      </c>
      <c r="B105" s="487" t="s">
        <v>456</v>
      </c>
      <c r="C105" s="488" t="s">
        <v>460</v>
      </c>
      <c r="D105" s="489" t="s">
        <v>3334</v>
      </c>
      <c r="E105" s="488" t="s">
        <v>4095</v>
      </c>
      <c r="F105" s="489" t="s">
        <v>4096</v>
      </c>
      <c r="G105" s="488" t="s">
        <v>3580</v>
      </c>
      <c r="H105" s="488" t="s">
        <v>3581</v>
      </c>
      <c r="I105" s="490">
        <v>2546.7199999999998</v>
      </c>
      <c r="J105" s="490">
        <v>12</v>
      </c>
      <c r="K105" s="491">
        <v>30560.690000000002</v>
      </c>
    </row>
    <row r="106" spans="1:11" ht="14.4" customHeight="1" x14ac:dyDescent="0.3">
      <c r="A106" s="486" t="s">
        <v>455</v>
      </c>
      <c r="B106" s="487" t="s">
        <v>456</v>
      </c>
      <c r="C106" s="488" t="s">
        <v>460</v>
      </c>
      <c r="D106" s="489" t="s">
        <v>3334</v>
      </c>
      <c r="E106" s="488" t="s">
        <v>4095</v>
      </c>
      <c r="F106" s="489" t="s">
        <v>4096</v>
      </c>
      <c r="G106" s="488" t="s">
        <v>3582</v>
      </c>
      <c r="H106" s="488" t="s">
        <v>3583</v>
      </c>
      <c r="I106" s="490">
        <v>1530.59</v>
      </c>
      <c r="J106" s="490">
        <v>3</v>
      </c>
      <c r="K106" s="491">
        <v>4591.7699999999995</v>
      </c>
    </row>
    <row r="107" spans="1:11" ht="14.4" customHeight="1" x14ac:dyDescent="0.3">
      <c r="A107" s="486" t="s">
        <v>455</v>
      </c>
      <c r="B107" s="487" t="s">
        <v>456</v>
      </c>
      <c r="C107" s="488" t="s">
        <v>460</v>
      </c>
      <c r="D107" s="489" t="s">
        <v>3334</v>
      </c>
      <c r="E107" s="488" t="s">
        <v>4095</v>
      </c>
      <c r="F107" s="489" t="s">
        <v>4096</v>
      </c>
      <c r="G107" s="488" t="s">
        <v>3584</v>
      </c>
      <c r="H107" s="488" t="s">
        <v>3585</v>
      </c>
      <c r="I107" s="490">
        <v>1452</v>
      </c>
      <c r="J107" s="490">
        <v>20</v>
      </c>
      <c r="K107" s="491">
        <v>29040</v>
      </c>
    </row>
    <row r="108" spans="1:11" ht="14.4" customHeight="1" x14ac:dyDescent="0.3">
      <c r="A108" s="486" t="s">
        <v>455</v>
      </c>
      <c r="B108" s="487" t="s">
        <v>456</v>
      </c>
      <c r="C108" s="488" t="s">
        <v>460</v>
      </c>
      <c r="D108" s="489" t="s">
        <v>3334</v>
      </c>
      <c r="E108" s="488" t="s">
        <v>4095</v>
      </c>
      <c r="F108" s="489" t="s">
        <v>4096</v>
      </c>
      <c r="G108" s="488" t="s">
        <v>3586</v>
      </c>
      <c r="H108" s="488" t="s">
        <v>3587</v>
      </c>
      <c r="I108" s="490">
        <v>2937.5200000000004</v>
      </c>
      <c r="J108" s="490">
        <v>4</v>
      </c>
      <c r="K108" s="491">
        <v>11750.09</v>
      </c>
    </row>
    <row r="109" spans="1:11" ht="14.4" customHeight="1" x14ac:dyDescent="0.3">
      <c r="A109" s="486" t="s">
        <v>455</v>
      </c>
      <c r="B109" s="487" t="s">
        <v>456</v>
      </c>
      <c r="C109" s="488" t="s">
        <v>460</v>
      </c>
      <c r="D109" s="489" t="s">
        <v>3334</v>
      </c>
      <c r="E109" s="488" t="s">
        <v>4095</v>
      </c>
      <c r="F109" s="489" t="s">
        <v>4096</v>
      </c>
      <c r="G109" s="488" t="s">
        <v>3588</v>
      </c>
      <c r="H109" s="488" t="s">
        <v>3589</v>
      </c>
      <c r="I109" s="490">
        <v>1203.0899999999999</v>
      </c>
      <c r="J109" s="490">
        <v>2</v>
      </c>
      <c r="K109" s="491">
        <v>2406.1799999999998</v>
      </c>
    </row>
    <row r="110" spans="1:11" ht="14.4" customHeight="1" x14ac:dyDescent="0.3">
      <c r="A110" s="486" t="s">
        <v>455</v>
      </c>
      <c r="B110" s="487" t="s">
        <v>456</v>
      </c>
      <c r="C110" s="488" t="s">
        <v>460</v>
      </c>
      <c r="D110" s="489" t="s">
        <v>3334</v>
      </c>
      <c r="E110" s="488" t="s">
        <v>4095</v>
      </c>
      <c r="F110" s="489" t="s">
        <v>4096</v>
      </c>
      <c r="G110" s="488" t="s">
        <v>3590</v>
      </c>
      <c r="H110" s="488" t="s">
        <v>3591</v>
      </c>
      <c r="I110" s="490">
        <v>5404.835</v>
      </c>
      <c r="J110" s="490">
        <v>2</v>
      </c>
      <c r="K110" s="491">
        <v>10809.67</v>
      </c>
    </row>
    <row r="111" spans="1:11" ht="14.4" customHeight="1" x14ac:dyDescent="0.3">
      <c r="A111" s="486" t="s">
        <v>455</v>
      </c>
      <c r="B111" s="487" t="s">
        <v>456</v>
      </c>
      <c r="C111" s="488" t="s">
        <v>460</v>
      </c>
      <c r="D111" s="489" t="s">
        <v>3334</v>
      </c>
      <c r="E111" s="488" t="s">
        <v>4095</v>
      </c>
      <c r="F111" s="489" t="s">
        <v>4096</v>
      </c>
      <c r="G111" s="488" t="s">
        <v>3592</v>
      </c>
      <c r="H111" s="488" t="s">
        <v>3593</v>
      </c>
      <c r="I111" s="490">
        <v>6455.6433333333325</v>
      </c>
      <c r="J111" s="490">
        <v>25</v>
      </c>
      <c r="K111" s="491">
        <v>161390.32</v>
      </c>
    </row>
    <row r="112" spans="1:11" ht="14.4" customHeight="1" x14ac:dyDescent="0.3">
      <c r="A112" s="486" t="s">
        <v>455</v>
      </c>
      <c r="B112" s="487" t="s">
        <v>456</v>
      </c>
      <c r="C112" s="488" t="s">
        <v>460</v>
      </c>
      <c r="D112" s="489" t="s">
        <v>3334</v>
      </c>
      <c r="E112" s="488" t="s">
        <v>4095</v>
      </c>
      <c r="F112" s="489" t="s">
        <v>4096</v>
      </c>
      <c r="G112" s="488" t="s">
        <v>3594</v>
      </c>
      <c r="H112" s="488" t="s">
        <v>3595</v>
      </c>
      <c r="I112" s="490">
        <v>2546.7199999999998</v>
      </c>
      <c r="J112" s="490">
        <v>10</v>
      </c>
      <c r="K112" s="491">
        <v>25467.24</v>
      </c>
    </row>
    <row r="113" spans="1:11" ht="14.4" customHeight="1" x14ac:dyDescent="0.3">
      <c r="A113" s="486" t="s">
        <v>455</v>
      </c>
      <c r="B113" s="487" t="s">
        <v>456</v>
      </c>
      <c r="C113" s="488" t="s">
        <v>460</v>
      </c>
      <c r="D113" s="489" t="s">
        <v>3334</v>
      </c>
      <c r="E113" s="488" t="s">
        <v>4095</v>
      </c>
      <c r="F113" s="489" t="s">
        <v>4096</v>
      </c>
      <c r="G113" s="488" t="s">
        <v>3596</v>
      </c>
      <c r="H113" s="488" t="s">
        <v>3597</v>
      </c>
      <c r="I113" s="490">
        <v>6788.1</v>
      </c>
      <c r="J113" s="490">
        <v>3</v>
      </c>
      <c r="K113" s="491">
        <v>20364.300000000003</v>
      </c>
    </row>
    <row r="114" spans="1:11" ht="14.4" customHeight="1" x14ac:dyDescent="0.3">
      <c r="A114" s="486" t="s">
        <v>455</v>
      </c>
      <c r="B114" s="487" t="s">
        <v>456</v>
      </c>
      <c r="C114" s="488" t="s">
        <v>460</v>
      </c>
      <c r="D114" s="489" t="s">
        <v>3334</v>
      </c>
      <c r="E114" s="488" t="s">
        <v>4095</v>
      </c>
      <c r="F114" s="489" t="s">
        <v>4096</v>
      </c>
      <c r="G114" s="488" t="s">
        <v>3598</v>
      </c>
      <c r="H114" s="488" t="s">
        <v>3599</v>
      </c>
      <c r="I114" s="490">
        <v>2867.7</v>
      </c>
      <c r="J114" s="490">
        <v>25</v>
      </c>
      <c r="K114" s="491">
        <v>71692.5</v>
      </c>
    </row>
    <row r="115" spans="1:11" ht="14.4" customHeight="1" x14ac:dyDescent="0.3">
      <c r="A115" s="486" t="s">
        <v>455</v>
      </c>
      <c r="B115" s="487" t="s">
        <v>456</v>
      </c>
      <c r="C115" s="488" t="s">
        <v>460</v>
      </c>
      <c r="D115" s="489" t="s">
        <v>3334</v>
      </c>
      <c r="E115" s="488" t="s">
        <v>4095</v>
      </c>
      <c r="F115" s="489" t="s">
        <v>4096</v>
      </c>
      <c r="G115" s="488" t="s">
        <v>3600</v>
      </c>
      <c r="H115" s="488" t="s">
        <v>3601</v>
      </c>
      <c r="I115" s="490">
        <v>5633.16</v>
      </c>
      <c r="J115" s="490">
        <v>3</v>
      </c>
      <c r="K115" s="491">
        <v>16903.71</v>
      </c>
    </row>
    <row r="116" spans="1:11" ht="14.4" customHeight="1" x14ac:dyDescent="0.3">
      <c r="A116" s="486" t="s">
        <v>455</v>
      </c>
      <c r="B116" s="487" t="s">
        <v>456</v>
      </c>
      <c r="C116" s="488" t="s">
        <v>460</v>
      </c>
      <c r="D116" s="489" t="s">
        <v>3334</v>
      </c>
      <c r="E116" s="488" t="s">
        <v>4095</v>
      </c>
      <c r="F116" s="489" t="s">
        <v>4096</v>
      </c>
      <c r="G116" s="488" t="s">
        <v>3602</v>
      </c>
      <c r="H116" s="488" t="s">
        <v>3603</v>
      </c>
      <c r="I116" s="490">
        <v>11294.2</v>
      </c>
      <c r="J116" s="490">
        <v>1</v>
      </c>
      <c r="K116" s="491">
        <v>11294.2</v>
      </c>
    </row>
    <row r="117" spans="1:11" ht="14.4" customHeight="1" x14ac:dyDescent="0.3">
      <c r="A117" s="486" t="s">
        <v>455</v>
      </c>
      <c r="B117" s="487" t="s">
        <v>456</v>
      </c>
      <c r="C117" s="488" t="s">
        <v>460</v>
      </c>
      <c r="D117" s="489" t="s">
        <v>3334</v>
      </c>
      <c r="E117" s="488" t="s">
        <v>4095</v>
      </c>
      <c r="F117" s="489" t="s">
        <v>4096</v>
      </c>
      <c r="G117" s="488" t="s">
        <v>3604</v>
      </c>
      <c r="H117" s="488" t="s">
        <v>3605</v>
      </c>
      <c r="I117" s="490">
        <v>6927.25</v>
      </c>
      <c r="J117" s="490">
        <v>25</v>
      </c>
      <c r="K117" s="491">
        <v>173181.25</v>
      </c>
    </row>
    <row r="118" spans="1:11" ht="14.4" customHeight="1" x14ac:dyDescent="0.3">
      <c r="A118" s="486" t="s">
        <v>455</v>
      </c>
      <c r="B118" s="487" t="s">
        <v>456</v>
      </c>
      <c r="C118" s="488" t="s">
        <v>460</v>
      </c>
      <c r="D118" s="489" t="s">
        <v>3334</v>
      </c>
      <c r="E118" s="488" t="s">
        <v>4095</v>
      </c>
      <c r="F118" s="489" t="s">
        <v>4096</v>
      </c>
      <c r="G118" s="488" t="s">
        <v>3606</v>
      </c>
      <c r="H118" s="488" t="s">
        <v>3607</v>
      </c>
      <c r="I118" s="490">
        <v>3335.22</v>
      </c>
      <c r="J118" s="490">
        <v>1</v>
      </c>
      <c r="K118" s="491">
        <v>3335.22</v>
      </c>
    </row>
    <row r="119" spans="1:11" ht="14.4" customHeight="1" x14ac:dyDescent="0.3">
      <c r="A119" s="486" t="s">
        <v>455</v>
      </c>
      <c r="B119" s="487" t="s">
        <v>456</v>
      </c>
      <c r="C119" s="488" t="s">
        <v>460</v>
      </c>
      <c r="D119" s="489" t="s">
        <v>3334</v>
      </c>
      <c r="E119" s="488" t="s">
        <v>4095</v>
      </c>
      <c r="F119" s="489" t="s">
        <v>4096</v>
      </c>
      <c r="G119" s="488" t="s">
        <v>3608</v>
      </c>
      <c r="H119" s="488" t="s">
        <v>3609</v>
      </c>
      <c r="I119" s="490">
        <v>5635.55</v>
      </c>
      <c r="J119" s="490">
        <v>12</v>
      </c>
      <c r="K119" s="491">
        <v>67626.600000000006</v>
      </c>
    </row>
    <row r="120" spans="1:11" ht="14.4" customHeight="1" x14ac:dyDescent="0.3">
      <c r="A120" s="486" t="s">
        <v>455</v>
      </c>
      <c r="B120" s="487" t="s">
        <v>456</v>
      </c>
      <c r="C120" s="488" t="s">
        <v>460</v>
      </c>
      <c r="D120" s="489" t="s">
        <v>3334</v>
      </c>
      <c r="E120" s="488" t="s">
        <v>4095</v>
      </c>
      <c r="F120" s="489" t="s">
        <v>4096</v>
      </c>
      <c r="G120" s="488" t="s">
        <v>3610</v>
      </c>
      <c r="H120" s="488" t="s">
        <v>3611</v>
      </c>
      <c r="I120" s="490">
        <v>7986</v>
      </c>
      <c r="J120" s="490">
        <v>24</v>
      </c>
      <c r="K120" s="491">
        <v>191664</v>
      </c>
    </row>
    <row r="121" spans="1:11" ht="14.4" customHeight="1" x14ac:dyDescent="0.3">
      <c r="A121" s="486" t="s">
        <v>455</v>
      </c>
      <c r="B121" s="487" t="s">
        <v>456</v>
      </c>
      <c r="C121" s="488" t="s">
        <v>460</v>
      </c>
      <c r="D121" s="489" t="s">
        <v>3334</v>
      </c>
      <c r="E121" s="488" t="s">
        <v>4095</v>
      </c>
      <c r="F121" s="489" t="s">
        <v>4096</v>
      </c>
      <c r="G121" s="488" t="s">
        <v>3612</v>
      </c>
      <c r="H121" s="488" t="s">
        <v>3613</v>
      </c>
      <c r="I121" s="490">
        <v>7986</v>
      </c>
      <c r="J121" s="490">
        <v>24</v>
      </c>
      <c r="K121" s="491">
        <v>191664</v>
      </c>
    </row>
    <row r="122" spans="1:11" ht="14.4" customHeight="1" x14ac:dyDescent="0.3">
      <c r="A122" s="486" t="s">
        <v>455</v>
      </c>
      <c r="B122" s="487" t="s">
        <v>456</v>
      </c>
      <c r="C122" s="488" t="s">
        <v>460</v>
      </c>
      <c r="D122" s="489" t="s">
        <v>3334</v>
      </c>
      <c r="E122" s="488" t="s">
        <v>4095</v>
      </c>
      <c r="F122" s="489" t="s">
        <v>4096</v>
      </c>
      <c r="G122" s="488" t="s">
        <v>3614</v>
      </c>
      <c r="H122" s="488" t="s">
        <v>3615</v>
      </c>
      <c r="I122" s="490">
        <v>4588.32</v>
      </c>
      <c r="J122" s="490">
        <v>9</v>
      </c>
      <c r="K122" s="491">
        <v>41294.89</v>
      </c>
    </row>
    <row r="123" spans="1:11" ht="14.4" customHeight="1" x14ac:dyDescent="0.3">
      <c r="A123" s="486" t="s">
        <v>455</v>
      </c>
      <c r="B123" s="487" t="s">
        <v>456</v>
      </c>
      <c r="C123" s="488" t="s">
        <v>460</v>
      </c>
      <c r="D123" s="489" t="s">
        <v>3334</v>
      </c>
      <c r="E123" s="488" t="s">
        <v>4095</v>
      </c>
      <c r="F123" s="489" t="s">
        <v>4096</v>
      </c>
      <c r="G123" s="488" t="s">
        <v>3616</v>
      </c>
      <c r="H123" s="488" t="s">
        <v>3617</v>
      </c>
      <c r="I123" s="490">
        <v>29620.806249999994</v>
      </c>
      <c r="J123" s="490">
        <v>17</v>
      </c>
      <c r="K123" s="491">
        <v>503553.64999999991</v>
      </c>
    </row>
    <row r="124" spans="1:11" ht="14.4" customHeight="1" x14ac:dyDescent="0.3">
      <c r="A124" s="486" t="s">
        <v>455</v>
      </c>
      <c r="B124" s="487" t="s">
        <v>456</v>
      </c>
      <c r="C124" s="488" t="s">
        <v>460</v>
      </c>
      <c r="D124" s="489" t="s">
        <v>3334</v>
      </c>
      <c r="E124" s="488" t="s">
        <v>4095</v>
      </c>
      <c r="F124" s="489" t="s">
        <v>4096</v>
      </c>
      <c r="G124" s="488" t="s">
        <v>3618</v>
      </c>
      <c r="H124" s="488" t="s">
        <v>3619</v>
      </c>
      <c r="I124" s="490">
        <v>8627.3000000000011</v>
      </c>
      <c r="J124" s="490">
        <v>11</v>
      </c>
      <c r="K124" s="491">
        <v>94900.299999999988</v>
      </c>
    </row>
    <row r="125" spans="1:11" ht="14.4" customHeight="1" x14ac:dyDescent="0.3">
      <c r="A125" s="486" t="s">
        <v>455</v>
      </c>
      <c r="B125" s="487" t="s">
        <v>456</v>
      </c>
      <c r="C125" s="488" t="s">
        <v>460</v>
      </c>
      <c r="D125" s="489" t="s">
        <v>3334</v>
      </c>
      <c r="E125" s="488" t="s">
        <v>4095</v>
      </c>
      <c r="F125" s="489" t="s">
        <v>4096</v>
      </c>
      <c r="G125" s="488" t="s">
        <v>3620</v>
      </c>
      <c r="H125" s="488" t="s">
        <v>3621</v>
      </c>
      <c r="I125" s="490">
        <v>60965.857142857138</v>
      </c>
      <c r="J125" s="490">
        <v>12</v>
      </c>
      <c r="K125" s="491">
        <v>731590.24999999988</v>
      </c>
    </row>
    <row r="126" spans="1:11" ht="14.4" customHeight="1" x14ac:dyDescent="0.3">
      <c r="A126" s="486" t="s">
        <v>455</v>
      </c>
      <c r="B126" s="487" t="s">
        <v>456</v>
      </c>
      <c r="C126" s="488" t="s">
        <v>460</v>
      </c>
      <c r="D126" s="489" t="s">
        <v>3334</v>
      </c>
      <c r="E126" s="488" t="s">
        <v>4095</v>
      </c>
      <c r="F126" s="489" t="s">
        <v>4096</v>
      </c>
      <c r="G126" s="488" t="s">
        <v>3622</v>
      </c>
      <c r="H126" s="488" t="s">
        <v>3623</v>
      </c>
      <c r="I126" s="490">
        <v>4588.32</v>
      </c>
      <c r="J126" s="490">
        <v>6</v>
      </c>
      <c r="K126" s="491">
        <v>27529.93</v>
      </c>
    </row>
    <row r="127" spans="1:11" ht="14.4" customHeight="1" x14ac:dyDescent="0.3">
      <c r="A127" s="486" t="s">
        <v>455</v>
      </c>
      <c r="B127" s="487" t="s">
        <v>456</v>
      </c>
      <c r="C127" s="488" t="s">
        <v>460</v>
      </c>
      <c r="D127" s="489" t="s">
        <v>3334</v>
      </c>
      <c r="E127" s="488" t="s">
        <v>4095</v>
      </c>
      <c r="F127" s="489" t="s">
        <v>4096</v>
      </c>
      <c r="G127" s="488" t="s">
        <v>3624</v>
      </c>
      <c r="H127" s="488" t="s">
        <v>3625</v>
      </c>
      <c r="I127" s="490">
        <v>24148.85</v>
      </c>
      <c r="J127" s="490">
        <v>8</v>
      </c>
      <c r="K127" s="491">
        <v>193190.8</v>
      </c>
    </row>
    <row r="128" spans="1:11" ht="14.4" customHeight="1" x14ac:dyDescent="0.3">
      <c r="A128" s="486" t="s">
        <v>455</v>
      </c>
      <c r="B128" s="487" t="s">
        <v>456</v>
      </c>
      <c r="C128" s="488" t="s">
        <v>460</v>
      </c>
      <c r="D128" s="489" t="s">
        <v>3334</v>
      </c>
      <c r="E128" s="488" t="s">
        <v>4095</v>
      </c>
      <c r="F128" s="489" t="s">
        <v>4096</v>
      </c>
      <c r="G128" s="488" t="s">
        <v>3626</v>
      </c>
      <c r="H128" s="488" t="s">
        <v>3627</v>
      </c>
      <c r="I128" s="490">
        <v>13099.463333333333</v>
      </c>
      <c r="J128" s="490">
        <v>3</v>
      </c>
      <c r="K128" s="491">
        <v>39298.39</v>
      </c>
    </row>
    <row r="129" spans="1:11" ht="14.4" customHeight="1" x14ac:dyDescent="0.3">
      <c r="A129" s="486" t="s">
        <v>455</v>
      </c>
      <c r="B129" s="487" t="s">
        <v>456</v>
      </c>
      <c r="C129" s="488" t="s">
        <v>460</v>
      </c>
      <c r="D129" s="489" t="s">
        <v>3334</v>
      </c>
      <c r="E129" s="488" t="s">
        <v>4095</v>
      </c>
      <c r="F129" s="489" t="s">
        <v>4096</v>
      </c>
      <c r="G129" s="488" t="s">
        <v>3628</v>
      </c>
      <c r="H129" s="488" t="s">
        <v>3629</v>
      </c>
      <c r="I129" s="490">
        <v>2546.7199999999998</v>
      </c>
      <c r="J129" s="490">
        <v>51</v>
      </c>
      <c r="K129" s="491">
        <v>129882.89000000001</v>
      </c>
    </row>
    <row r="130" spans="1:11" ht="14.4" customHeight="1" x14ac:dyDescent="0.3">
      <c r="A130" s="486" t="s">
        <v>455</v>
      </c>
      <c r="B130" s="487" t="s">
        <v>456</v>
      </c>
      <c r="C130" s="488" t="s">
        <v>460</v>
      </c>
      <c r="D130" s="489" t="s">
        <v>3334</v>
      </c>
      <c r="E130" s="488" t="s">
        <v>4095</v>
      </c>
      <c r="F130" s="489" t="s">
        <v>4096</v>
      </c>
      <c r="G130" s="488" t="s">
        <v>3630</v>
      </c>
      <c r="H130" s="488" t="s">
        <v>3631</v>
      </c>
      <c r="I130" s="490">
        <v>2546.7199999999998</v>
      </c>
      <c r="J130" s="490">
        <v>2</v>
      </c>
      <c r="K130" s="491">
        <v>5093.4399999999996</v>
      </c>
    </row>
    <row r="131" spans="1:11" ht="14.4" customHeight="1" x14ac:dyDescent="0.3">
      <c r="A131" s="486" t="s">
        <v>455</v>
      </c>
      <c r="B131" s="487" t="s">
        <v>456</v>
      </c>
      <c r="C131" s="488" t="s">
        <v>460</v>
      </c>
      <c r="D131" s="489" t="s">
        <v>3334</v>
      </c>
      <c r="E131" s="488" t="s">
        <v>4095</v>
      </c>
      <c r="F131" s="489" t="s">
        <v>4096</v>
      </c>
      <c r="G131" s="488" t="s">
        <v>3632</v>
      </c>
      <c r="H131" s="488" t="s">
        <v>3633</v>
      </c>
      <c r="I131" s="490">
        <v>3872</v>
      </c>
      <c r="J131" s="490">
        <v>13</v>
      </c>
      <c r="K131" s="491">
        <v>50336</v>
      </c>
    </row>
    <row r="132" spans="1:11" ht="14.4" customHeight="1" x14ac:dyDescent="0.3">
      <c r="A132" s="486" t="s">
        <v>455</v>
      </c>
      <c r="B132" s="487" t="s">
        <v>456</v>
      </c>
      <c r="C132" s="488" t="s">
        <v>460</v>
      </c>
      <c r="D132" s="489" t="s">
        <v>3334</v>
      </c>
      <c r="E132" s="488" t="s">
        <v>4095</v>
      </c>
      <c r="F132" s="489" t="s">
        <v>4096</v>
      </c>
      <c r="G132" s="488" t="s">
        <v>3634</v>
      </c>
      <c r="H132" s="488" t="s">
        <v>3635</v>
      </c>
      <c r="I132" s="490">
        <v>6110.6450000000004</v>
      </c>
      <c r="J132" s="490">
        <v>2</v>
      </c>
      <c r="K132" s="491">
        <v>12221.29</v>
      </c>
    </row>
    <row r="133" spans="1:11" ht="14.4" customHeight="1" x14ac:dyDescent="0.3">
      <c r="A133" s="486" t="s">
        <v>455</v>
      </c>
      <c r="B133" s="487" t="s">
        <v>456</v>
      </c>
      <c r="C133" s="488" t="s">
        <v>460</v>
      </c>
      <c r="D133" s="489" t="s">
        <v>3334</v>
      </c>
      <c r="E133" s="488" t="s">
        <v>4095</v>
      </c>
      <c r="F133" s="489" t="s">
        <v>4096</v>
      </c>
      <c r="G133" s="488" t="s">
        <v>3636</v>
      </c>
      <c r="H133" s="488" t="s">
        <v>3637</v>
      </c>
      <c r="I133" s="490">
        <v>13278.5</v>
      </c>
      <c r="J133" s="490">
        <v>8</v>
      </c>
      <c r="K133" s="491">
        <v>106228</v>
      </c>
    </row>
    <row r="134" spans="1:11" ht="14.4" customHeight="1" x14ac:dyDescent="0.3">
      <c r="A134" s="486" t="s">
        <v>455</v>
      </c>
      <c r="B134" s="487" t="s">
        <v>456</v>
      </c>
      <c r="C134" s="488" t="s">
        <v>460</v>
      </c>
      <c r="D134" s="489" t="s">
        <v>3334</v>
      </c>
      <c r="E134" s="488" t="s">
        <v>4095</v>
      </c>
      <c r="F134" s="489" t="s">
        <v>4096</v>
      </c>
      <c r="G134" s="488" t="s">
        <v>3638</v>
      </c>
      <c r="H134" s="488" t="s">
        <v>3639</v>
      </c>
      <c r="I134" s="490">
        <v>8655.5300000000007</v>
      </c>
      <c r="J134" s="490">
        <v>1</v>
      </c>
      <c r="K134" s="491">
        <v>8655.5300000000007</v>
      </c>
    </row>
    <row r="135" spans="1:11" ht="14.4" customHeight="1" x14ac:dyDescent="0.3">
      <c r="A135" s="486" t="s">
        <v>455</v>
      </c>
      <c r="B135" s="487" t="s">
        <v>456</v>
      </c>
      <c r="C135" s="488" t="s">
        <v>460</v>
      </c>
      <c r="D135" s="489" t="s">
        <v>3334</v>
      </c>
      <c r="E135" s="488" t="s">
        <v>4095</v>
      </c>
      <c r="F135" s="489" t="s">
        <v>4096</v>
      </c>
      <c r="G135" s="488" t="s">
        <v>3640</v>
      </c>
      <c r="H135" s="488" t="s">
        <v>3641</v>
      </c>
      <c r="I135" s="490">
        <v>2546.7199999999998</v>
      </c>
      <c r="J135" s="490">
        <v>36</v>
      </c>
      <c r="K135" s="491">
        <v>91682.050000000017</v>
      </c>
    </row>
    <row r="136" spans="1:11" ht="14.4" customHeight="1" x14ac:dyDescent="0.3">
      <c r="A136" s="486" t="s">
        <v>455</v>
      </c>
      <c r="B136" s="487" t="s">
        <v>456</v>
      </c>
      <c r="C136" s="488" t="s">
        <v>460</v>
      </c>
      <c r="D136" s="489" t="s">
        <v>3334</v>
      </c>
      <c r="E136" s="488" t="s">
        <v>4095</v>
      </c>
      <c r="F136" s="489" t="s">
        <v>4096</v>
      </c>
      <c r="G136" s="488" t="s">
        <v>3642</v>
      </c>
      <c r="H136" s="488" t="s">
        <v>3643</v>
      </c>
      <c r="I136" s="490">
        <v>2546.7199999999998</v>
      </c>
      <c r="J136" s="490">
        <v>36</v>
      </c>
      <c r="K136" s="491">
        <v>91682.040000000008</v>
      </c>
    </row>
    <row r="137" spans="1:11" ht="14.4" customHeight="1" x14ac:dyDescent="0.3">
      <c r="A137" s="486" t="s">
        <v>455</v>
      </c>
      <c r="B137" s="487" t="s">
        <v>456</v>
      </c>
      <c r="C137" s="488" t="s">
        <v>460</v>
      </c>
      <c r="D137" s="489" t="s">
        <v>3334</v>
      </c>
      <c r="E137" s="488" t="s">
        <v>4095</v>
      </c>
      <c r="F137" s="489" t="s">
        <v>4096</v>
      </c>
      <c r="G137" s="488" t="s">
        <v>3644</v>
      </c>
      <c r="H137" s="488" t="s">
        <v>3645</v>
      </c>
      <c r="I137" s="490">
        <v>92236.558000000005</v>
      </c>
      <c r="J137" s="490">
        <v>6</v>
      </c>
      <c r="K137" s="491">
        <v>553419.36</v>
      </c>
    </row>
    <row r="138" spans="1:11" ht="14.4" customHeight="1" x14ac:dyDescent="0.3">
      <c r="A138" s="486" t="s">
        <v>455</v>
      </c>
      <c r="B138" s="487" t="s">
        <v>456</v>
      </c>
      <c r="C138" s="488" t="s">
        <v>460</v>
      </c>
      <c r="D138" s="489" t="s">
        <v>3334</v>
      </c>
      <c r="E138" s="488" t="s">
        <v>4095</v>
      </c>
      <c r="F138" s="489" t="s">
        <v>4096</v>
      </c>
      <c r="G138" s="488" t="s">
        <v>3646</v>
      </c>
      <c r="H138" s="488" t="s">
        <v>3647</v>
      </c>
      <c r="I138" s="490">
        <v>4625.2</v>
      </c>
      <c r="J138" s="490">
        <v>12</v>
      </c>
      <c r="K138" s="491">
        <v>55502.400000000001</v>
      </c>
    </row>
    <row r="139" spans="1:11" ht="14.4" customHeight="1" x14ac:dyDescent="0.3">
      <c r="A139" s="486" t="s">
        <v>455</v>
      </c>
      <c r="B139" s="487" t="s">
        <v>456</v>
      </c>
      <c r="C139" s="488" t="s">
        <v>460</v>
      </c>
      <c r="D139" s="489" t="s">
        <v>3334</v>
      </c>
      <c r="E139" s="488" t="s">
        <v>4095</v>
      </c>
      <c r="F139" s="489" t="s">
        <v>4096</v>
      </c>
      <c r="G139" s="488" t="s">
        <v>3648</v>
      </c>
      <c r="H139" s="488" t="s">
        <v>3649</v>
      </c>
      <c r="I139" s="490">
        <v>2546.7199999999998</v>
      </c>
      <c r="J139" s="490">
        <v>8</v>
      </c>
      <c r="K139" s="491">
        <v>20373.79</v>
      </c>
    </row>
    <row r="140" spans="1:11" ht="14.4" customHeight="1" x14ac:dyDescent="0.3">
      <c r="A140" s="486" t="s">
        <v>455</v>
      </c>
      <c r="B140" s="487" t="s">
        <v>456</v>
      </c>
      <c r="C140" s="488" t="s">
        <v>460</v>
      </c>
      <c r="D140" s="489" t="s">
        <v>3334</v>
      </c>
      <c r="E140" s="488" t="s">
        <v>4095</v>
      </c>
      <c r="F140" s="489" t="s">
        <v>4096</v>
      </c>
      <c r="G140" s="488" t="s">
        <v>3650</v>
      </c>
      <c r="H140" s="488" t="s">
        <v>3651</v>
      </c>
      <c r="I140" s="490">
        <v>2546.7199999999998</v>
      </c>
      <c r="J140" s="490">
        <v>8</v>
      </c>
      <c r="K140" s="491">
        <v>20373.79</v>
      </c>
    </row>
    <row r="141" spans="1:11" ht="14.4" customHeight="1" x14ac:dyDescent="0.3">
      <c r="A141" s="486" t="s">
        <v>455</v>
      </c>
      <c r="B141" s="487" t="s">
        <v>456</v>
      </c>
      <c r="C141" s="488" t="s">
        <v>460</v>
      </c>
      <c r="D141" s="489" t="s">
        <v>3334</v>
      </c>
      <c r="E141" s="488" t="s">
        <v>4095</v>
      </c>
      <c r="F141" s="489" t="s">
        <v>4096</v>
      </c>
      <c r="G141" s="488" t="s">
        <v>3652</v>
      </c>
      <c r="H141" s="488" t="s">
        <v>3653</v>
      </c>
      <c r="I141" s="490">
        <v>4110.54</v>
      </c>
      <c r="J141" s="490">
        <v>6</v>
      </c>
      <c r="K141" s="491">
        <v>24663.24</v>
      </c>
    </row>
    <row r="142" spans="1:11" ht="14.4" customHeight="1" x14ac:dyDescent="0.3">
      <c r="A142" s="486" t="s">
        <v>455</v>
      </c>
      <c r="B142" s="487" t="s">
        <v>456</v>
      </c>
      <c r="C142" s="488" t="s">
        <v>460</v>
      </c>
      <c r="D142" s="489" t="s">
        <v>3334</v>
      </c>
      <c r="E142" s="488" t="s">
        <v>4095</v>
      </c>
      <c r="F142" s="489" t="s">
        <v>4096</v>
      </c>
      <c r="G142" s="488" t="s">
        <v>3654</v>
      </c>
      <c r="H142" s="488" t="s">
        <v>3655</v>
      </c>
      <c r="I142" s="490">
        <v>2546.7199999999998</v>
      </c>
      <c r="J142" s="490">
        <v>26</v>
      </c>
      <c r="K142" s="491">
        <v>66214.81</v>
      </c>
    </row>
    <row r="143" spans="1:11" ht="14.4" customHeight="1" x14ac:dyDescent="0.3">
      <c r="A143" s="486" t="s">
        <v>455</v>
      </c>
      <c r="B143" s="487" t="s">
        <v>456</v>
      </c>
      <c r="C143" s="488" t="s">
        <v>460</v>
      </c>
      <c r="D143" s="489" t="s">
        <v>3334</v>
      </c>
      <c r="E143" s="488" t="s">
        <v>4095</v>
      </c>
      <c r="F143" s="489" t="s">
        <v>4096</v>
      </c>
      <c r="G143" s="488" t="s">
        <v>3656</v>
      </c>
      <c r="H143" s="488" t="s">
        <v>3657</v>
      </c>
      <c r="I143" s="490">
        <v>2546.7199999999998</v>
      </c>
      <c r="J143" s="490">
        <v>9</v>
      </c>
      <c r="K143" s="491">
        <v>22920.52</v>
      </c>
    </row>
    <row r="144" spans="1:11" ht="14.4" customHeight="1" x14ac:dyDescent="0.3">
      <c r="A144" s="486" t="s">
        <v>455</v>
      </c>
      <c r="B144" s="487" t="s">
        <v>456</v>
      </c>
      <c r="C144" s="488" t="s">
        <v>460</v>
      </c>
      <c r="D144" s="489" t="s">
        <v>3334</v>
      </c>
      <c r="E144" s="488" t="s">
        <v>4095</v>
      </c>
      <c r="F144" s="489" t="s">
        <v>4096</v>
      </c>
      <c r="G144" s="488" t="s">
        <v>3658</v>
      </c>
      <c r="H144" s="488" t="s">
        <v>3659</v>
      </c>
      <c r="I144" s="490">
        <v>4227.5100000000011</v>
      </c>
      <c r="J144" s="490">
        <v>43</v>
      </c>
      <c r="K144" s="491">
        <v>181782.93</v>
      </c>
    </row>
    <row r="145" spans="1:11" ht="14.4" customHeight="1" x14ac:dyDescent="0.3">
      <c r="A145" s="486" t="s">
        <v>455</v>
      </c>
      <c r="B145" s="487" t="s">
        <v>456</v>
      </c>
      <c r="C145" s="488" t="s">
        <v>460</v>
      </c>
      <c r="D145" s="489" t="s">
        <v>3334</v>
      </c>
      <c r="E145" s="488" t="s">
        <v>4095</v>
      </c>
      <c r="F145" s="489" t="s">
        <v>4096</v>
      </c>
      <c r="G145" s="488" t="s">
        <v>3660</v>
      </c>
      <c r="H145" s="488" t="s">
        <v>3661</v>
      </c>
      <c r="I145" s="490">
        <v>2138.8200000000002</v>
      </c>
      <c r="J145" s="490">
        <v>11</v>
      </c>
      <c r="K145" s="491">
        <v>23527.02</v>
      </c>
    </row>
    <row r="146" spans="1:11" ht="14.4" customHeight="1" x14ac:dyDescent="0.3">
      <c r="A146" s="486" t="s">
        <v>455</v>
      </c>
      <c r="B146" s="487" t="s">
        <v>456</v>
      </c>
      <c r="C146" s="488" t="s">
        <v>460</v>
      </c>
      <c r="D146" s="489" t="s">
        <v>3334</v>
      </c>
      <c r="E146" s="488" t="s">
        <v>4095</v>
      </c>
      <c r="F146" s="489" t="s">
        <v>4096</v>
      </c>
      <c r="G146" s="488" t="s">
        <v>3662</v>
      </c>
      <c r="H146" s="488" t="s">
        <v>3663</v>
      </c>
      <c r="I146" s="490">
        <v>2546.7199999999998</v>
      </c>
      <c r="J146" s="490">
        <v>18</v>
      </c>
      <c r="K146" s="491">
        <v>45841.02</v>
      </c>
    </row>
    <row r="147" spans="1:11" ht="14.4" customHeight="1" x14ac:dyDescent="0.3">
      <c r="A147" s="486" t="s">
        <v>455</v>
      </c>
      <c r="B147" s="487" t="s">
        <v>456</v>
      </c>
      <c r="C147" s="488" t="s">
        <v>460</v>
      </c>
      <c r="D147" s="489" t="s">
        <v>3334</v>
      </c>
      <c r="E147" s="488" t="s">
        <v>4095</v>
      </c>
      <c r="F147" s="489" t="s">
        <v>4096</v>
      </c>
      <c r="G147" s="488" t="s">
        <v>3664</v>
      </c>
      <c r="H147" s="488" t="s">
        <v>3665</v>
      </c>
      <c r="I147" s="490">
        <v>3037.7900000000004</v>
      </c>
      <c r="J147" s="490">
        <v>72</v>
      </c>
      <c r="K147" s="491">
        <v>218720.88000000003</v>
      </c>
    </row>
    <row r="148" spans="1:11" ht="14.4" customHeight="1" x14ac:dyDescent="0.3">
      <c r="A148" s="486" t="s">
        <v>455</v>
      </c>
      <c r="B148" s="487" t="s">
        <v>456</v>
      </c>
      <c r="C148" s="488" t="s">
        <v>460</v>
      </c>
      <c r="D148" s="489" t="s">
        <v>3334</v>
      </c>
      <c r="E148" s="488" t="s">
        <v>4095</v>
      </c>
      <c r="F148" s="489" t="s">
        <v>4096</v>
      </c>
      <c r="G148" s="488" t="s">
        <v>3666</v>
      </c>
      <c r="H148" s="488" t="s">
        <v>3667</v>
      </c>
      <c r="I148" s="490">
        <v>2546.7199999999998</v>
      </c>
      <c r="J148" s="490">
        <v>47</v>
      </c>
      <c r="K148" s="491">
        <v>119696.01000000001</v>
      </c>
    </row>
    <row r="149" spans="1:11" ht="14.4" customHeight="1" x14ac:dyDescent="0.3">
      <c r="A149" s="486" t="s">
        <v>455</v>
      </c>
      <c r="B149" s="487" t="s">
        <v>456</v>
      </c>
      <c r="C149" s="488" t="s">
        <v>460</v>
      </c>
      <c r="D149" s="489" t="s">
        <v>3334</v>
      </c>
      <c r="E149" s="488" t="s">
        <v>4095</v>
      </c>
      <c r="F149" s="489" t="s">
        <v>4096</v>
      </c>
      <c r="G149" s="488" t="s">
        <v>3668</v>
      </c>
      <c r="H149" s="488" t="s">
        <v>3669</v>
      </c>
      <c r="I149" s="490">
        <v>2546.7199999999998</v>
      </c>
      <c r="J149" s="490">
        <v>35</v>
      </c>
      <c r="K149" s="491">
        <v>89135.330000000016</v>
      </c>
    </row>
    <row r="150" spans="1:11" ht="14.4" customHeight="1" x14ac:dyDescent="0.3">
      <c r="A150" s="486" t="s">
        <v>455</v>
      </c>
      <c r="B150" s="487" t="s">
        <v>456</v>
      </c>
      <c r="C150" s="488" t="s">
        <v>460</v>
      </c>
      <c r="D150" s="489" t="s">
        <v>3334</v>
      </c>
      <c r="E150" s="488" t="s">
        <v>4095</v>
      </c>
      <c r="F150" s="489" t="s">
        <v>4096</v>
      </c>
      <c r="G150" s="488" t="s">
        <v>3670</v>
      </c>
      <c r="H150" s="488" t="s">
        <v>3671</v>
      </c>
      <c r="I150" s="490">
        <v>2546.7199999999998</v>
      </c>
      <c r="J150" s="490">
        <v>7</v>
      </c>
      <c r="K150" s="491">
        <v>17827.07</v>
      </c>
    </row>
    <row r="151" spans="1:11" ht="14.4" customHeight="1" x14ac:dyDescent="0.3">
      <c r="A151" s="486" t="s">
        <v>455</v>
      </c>
      <c r="B151" s="487" t="s">
        <v>456</v>
      </c>
      <c r="C151" s="488" t="s">
        <v>460</v>
      </c>
      <c r="D151" s="489" t="s">
        <v>3334</v>
      </c>
      <c r="E151" s="488" t="s">
        <v>4095</v>
      </c>
      <c r="F151" s="489" t="s">
        <v>4096</v>
      </c>
      <c r="G151" s="488" t="s">
        <v>3672</v>
      </c>
      <c r="H151" s="488" t="s">
        <v>3673</v>
      </c>
      <c r="I151" s="490">
        <v>2674.0650000000001</v>
      </c>
      <c r="J151" s="490">
        <v>10</v>
      </c>
      <c r="K151" s="491">
        <v>26740.639999999999</v>
      </c>
    </row>
    <row r="152" spans="1:11" ht="14.4" customHeight="1" x14ac:dyDescent="0.3">
      <c r="A152" s="486" t="s">
        <v>455</v>
      </c>
      <c r="B152" s="487" t="s">
        <v>456</v>
      </c>
      <c r="C152" s="488" t="s">
        <v>460</v>
      </c>
      <c r="D152" s="489" t="s">
        <v>3334</v>
      </c>
      <c r="E152" s="488" t="s">
        <v>4095</v>
      </c>
      <c r="F152" s="489" t="s">
        <v>4096</v>
      </c>
      <c r="G152" s="488" t="s">
        <v>3674</v>
      </c>
      <c r="H152" s="488" t="s">
        <v>3675</v>
      </c>
      <c r="I152" s="490">
        <v>2546.7199999999998</v>
      </c>
      <c r="J152" s="490">
        <v>15</v>
      </c>
      <c r="K152" s="491">
        <v>38200.85</v>
      </c>
    </row>
    <row r="153" spans="1:11" ht="14.4" customHeight="1" x14ac:dyDescent="0.3">
      <c r="A153" s="486" t="s">
        <v>455</v>
      </c>
      <c r="B153" s="487" t="s">
        <v>456</v>
      </c>
      <c r="C153" s="488" t="s">
        <v>460</v>
      </c>
      <c r="D153" s="489" t="s">
        <v>3334</v>
      </c>
      <c r="E153" s="488" t="s">
        <v>4095</v>
      </c>
      <c r="F153" s="489" t="s">
        <v>4096</v>
      </c>
      <c r="G153" s="488" t="s">
        <v>3676</v>
      </c>
      <c r="H153" s="488" t="s">
        <v>3677</v>
      </c>
      <c r="I153" s="490">
        <v>1718.2</v>
      </c>
      <c r="J153" s="490">
        <v>11</v>
      </c>
      <c r="K153" s="491">
        <v>18900.2</v>
      </c>
    </row>
    <row r="154" spans="1:11" ht="14.4" customHeight="1" x14ac:dyDescent="0.3">
      <c r="A154" s="486" t="s">
        <v>455</v>
      </c>
      <c r="B154" s="487" t="s">
        <v>456</v>
      </c>
      <c r="C154" s="488" t="s">
        <v>460</v>
      </c>
      <c r="D154" s="489" t="s">
        <v>3334</v>
      </c>
      <c r="E154" s="488" t="s">
        <v>4095</v>
      </c>
      <c r="F154" s="489" t="s">
        <v>4096</v>
      </c>
      <c r="G154" s="488" t="s">
        <v>3678</v>
      </c>
      <c r="H154" s="488" t="s">
        <v>3679</v>
      </c>
      <c r="I154" s="490">
        <v>2065.3000000000002</v>
      </c>
      <c r="J154" s="490">
        <v>3</v>
      </c>
      <c r="K154" s="491">
        <v>6195.9000000000005</v>
      </c>
    </row>
    <row r="155" spans="1:11" ht="14.4" customHeight="1" x14ac:dyDescent="0.3">
      <c r="A155" s="486" t="s">
        <v>455</v>
      </c>
      <c r="B155" s="487" t="s">
        <v>456</v>
      </c>
      <c r="C155" s="488" t="s">
        <v>460</v>
      </c>
      <c r="D155" s="489" t="s">
        <v>3334</v>
      </c>
      <c r="E155" s="488" t="s">
        <v>4095</v>
      </c>
      <c r="F155" s="489" t="s">
        <v>4096</v>
      </c>
      <c r="G155" s="488" t="s">
        <v>3680</v>
      </c>
      <c r="H155" s="488" t="s">
        <v>3681</v>
      </c>
      <c r="I155" s="490">
        <v>2065.2999999999997</v>
      </c>
      <c r="J155" s="490">
        <v>13</v>
      </c>
      <c r="K155" s="491">
        <v>26848.9</v>
      </c>
    </row>
    <row r="156" spans="1:11" ht="14.4" customHeight="1" x14ac:dyDescent="0.3">
      <c r="A156" s="486" t="s">
        <v>455</v>
      </c>
      <c r="B156" s="487" t="s">
        <v>456</v>
      </c>
      <c r="C156" s="488" t="s">
        <v>460</v>
      </c>
      <c r="D156" s="489" t="s">
        <v>3334</v>
      </c>
      <c r="E156" s="488" t="s">
        <v>4095</v>
      </c>
      <c r="F156" s="489" t="s">
        <v>4096</v>
      </c>
      <c r="G156" s="488" t="s">
        <v>3682</v>
      </c>
      <c r="H156" s="488" t="s">
        <v>3683</v>
      </c>
      <c r="I156" s="490">
        <v>3589.21</v>
      </c>
      <c r="J156" s="490">
        <v>2</v>
      </c>
      <c r="K156" s="491">
        <v>7178.42</v>
      </c>
    </row>
    <row r="157" spans="1:11" ht="14.4" customHeight="1" x14ac:dyDescent="0.3">
      <c r="A157" s="486" t="s">
        <v>455</v>
      </c>
      <c r="B157" s="487" t="s">
        <v>456</v>
      </c>
      <c r="C157" s="488" t="s">
        <v>460</v>
      </c>
      <c r="D157" s="489" t="s">
        <v>3334</v>
      </c>
      <c r="E157" s="488" t="s">
        <v>4095</v>
      </c>
      <c r="F157" s="489" t="s">
        <v>4096</v>
      </c>
      <c r="G157" s="488" t="s">
        <v>3684</v>
      </c>
      <c r="H157" s="488" t="s">
        <v>3685</v>
      </c>
      <c r="I157" s="490">
        <v>2546.7199999999998</v>
      </c>
      <c r="J157" s="490">
        <v>46</v>
      </c>
      <c r="K157" s="491">
        <v>117149.28000000001</v>
      </c>
    </row>
    <row r="158" spans="1:11" ht="14.4" customHeight="1" x14ac:dyDescent="0.3">
      <c r="A158" s="486" t="s">
        <v>455</v>
      </c>
      <c r="B158" s="487" t="s">
        <v>456</v>
      </c>
      <c r="C158" s="488" t="s">
        <v>460</v>
      </c>
      <c r="D158" s="489" t="s">
        <v>3334</v>
      </c>
      <c r="E158" s="488" t="s">
        <v>4095</v>
      </c>
      <c r="F158" s="489" t="s">
        <v>4096</v>
      </c>
      <c r="G158" s="488" t="s">
        <v>3686</v>
      </c>
      <c r="H158" s="488" t="s">
        <v>3687</v>
      </c>
      <c r="I158" s="490">
        <v>2429.56</v>
      </c>
      <c r="J158" s="490">
        <v>3</v>
      </c>
      <c r="K158" s="491">
        <v>7288.68</v>
      </c>
    </row>
    <row r="159" spans="1:11" ht="14.4" customHeight="1" x14ac:dyDescent="0.3">
      <c r="A159" s="486" t="s">
        <v>455</v>
      </c>
      <c r="B159" s="487" t="s">
        <v>456</v>
      </c>
      <c r="C159" s="488" t="s">
        <v>460</v>
      </c>
      <c r="D159" s="489" t="s">
        <v>3334</v>
      </c>
      <c r="E159" s="488" t="s">
        <v>4095</v>
      </c>
      <c r="F159" s="489" t="s">
        <v>4096</v>
      </c>
      <c r="G159" s="488" t="s">
        <v>3688</v>
      </c>
      <c r="H159" s="488" t="s">
        <v>3689</v>
      </c>
      <c r="I159" s="490">
        <v>5951.93</v>
      </c>
      <c r="J159" s="490">
        <v>20</v>
      </c>
      <c r="K159" s="491">
        <v>119038.6</v>
      </c>
    </row>
    <row r="160" spans="1:11" ht="14.4" customHeight="1" x14ac:dyDescent="0.3">
      <c r="A160" s="486" t="s">
        <v>455</v>
      </c>
      <c r="B160" s="487" t="s">
        <v>456</v>
      </c>
      <c r="C160" s="488" t="s">
        <v>460</v>
      </c>
      <c r="D160" s="489" t="s">
        <v>3334</v>
      </c>
      <c r="E160" s="488" t="s">
        <v>4095</v>
      </c>
      <c r="F160" s="489" t="s">
        <v>4096</v>
      </c>
      <c r="G160" s="488" t="s">
        <v>3690</v>
      </c>
      <c r="H160" s="488" t="s">
        <v>3691</v>
      </c>
      <c r="I160" s="490">
        <v>1983.69</v>
      </c>
      <c r="J160" s="490">
        <v>2</v>
      </c>
      <c r="K160" s="491">
        <v>3967.38</v>
      </c>
    </row>
    <row r="161" spans="1:11" ht="14.4" customHeight="1" x14ac:dyDescent="0.3">
      <c r="A161" s="486" t="s">
        <v>455</v>
      </c>
      <c r="B161" s="487" t="s">
        <v>456</v>
      </c>
      <c r="C161" s="488" t="s">
        <v>460</v>
      </c>
      <c r="D161" s="489" t="s">
        <v>3334</v>
      </c>
      <c r="E161" s="488" t="s">
        <v>4095</v>
      </c>
      <c r="F161" s="489" t="s">
        <v>4096</v>
      </c>
      <c r="G161" s="488" t="s">
        <v>3692</v>
      </c>
      <c r="H161" s="488" t="s">
        <v>3693</v>
      </c>
      <c r="I161" s="490">
        <v>7502</v>
      </c>
      <c r="J161" s="490">
        <v>3</v>
      </c>
      <c r="K161" s="491">
        <v>22506</v>
      </c>
    </row>
    <row r="162" spans="1:11" ht="14.4" customHeight="1" x14ac:dyDescent="0.3">
      <c r="A162" s="486" t="s">
        <v>455</v>
      </c>
      <c r="B162" s="487" t="s">
        <v>456</v>
      </c>
      <c r="C162" s="488" t="s">
        <v>460</v>
      </c>
      <c r="D162" s="489" t="s">
        <v>3334</v>
      </c>
      <c r="E162" s="488" t="s">
        <v>4095</v>
      </c>
      <c r="F162" s="489" t="s">
        <v>4096</v>
      </c>
      <c r="G162" s="488" t="s">
        <v>3694</v>
      </c>
      <c r="H162" s="488" t="s">
        <v>3695</v>
      </c>
      <c r="I162" s="490">
        <v>7014.37</v>
      </c>
      <c r="J162" s="490">
        <v>6</v>
      </c>
      <c r="K162" s="491">
        <v>42086.22</v>
      </c>
    </row>
    <row r="163" spans="1:11" ht="14.4" customHeight="1" x14ac:dyDescent="0.3">
      <c r="A163" s="486" t="s">
        <v>455</v>
      </c>
      <c r="B163" s="487" t="s">
        <v>456</v>
      </c>
      <c r="C163" s="488" t="s">
        <v>460</v>
      </c>
      <c r="D163" s="489" t="s">
        <v>3334</v>
      </c>
      <c r="E163" s="488" t="s">
        <v>4095</v>
      </c>
      <c r="F163" s="489" t="s">
        <v>4096</v>
      </c>
      <c r="G163" s="488" t="s">
        <v>3696</v>
      </c>
      <c r="H163" s="488" t="s">
        <v>3697</v>
      </c>
      <c r="I163" s="490">
        <v>2065.3000000000002</v>
      </c>
      <c r="J163" s="490">
        <v>3</v>
      </c>
      <c r="K163" s="491">
        <v>6195.9000000000005</v>
      </c>
    </row>
    <row r="164" spans="1:11" ht="14.4" customHeight="1" x14ac:dyDescent="0.3">
      <c r="A164" s="486" t="s">
        <v>455</v>
      </c>
      <c r="B164" s="487" t="s">
        <v>456</v>
      </c>
      <c r="C164" s="488" t="s">
        <v>460</v>
      </c>
      <c r="D164" s="489" t="s">
        <v>3334</v>
      </c>
      <c r="E164" s="488" t="s">
        <v>4095</v>
      </c>
      <c r="F164" s="489" t="s">
        <v>4096</v>
      </c>
      <c r="G164" s="488" t="s">
        <v>3698</v>
      </c>
      <c r="H164" s="488" t="s">
        <v>3699</v>
      </c>
      <c r="I164" s="490">
        <v>7812.666666666667</v>
      </c>
      <c r="J164" s="490">
        <v>3</v>
      </c>
      <c r="K164" s="491">
        <v>23438</v>
      </c>
    </row>
    <row r="165" spans="1:11" ht="14.4" customHeight="1" x14ac:dyDescent="0.3">
      <c r="A165" s="486" t="s">
        <v>455</v>
      </c>
      <c r="B165" s="487" t="s">
        <v>456</v>
      </c>
      <c r="C165" s="488" t="s">
        <v>460</v>
      </c>
      <c r="D165" s="489" t="s">
        <v>3334</v>
      </c>
      <c r="E165" s="488" t="s">
        <v>4095</v>
      </c>
      <c r="F165" s="489" t="s">
        <v>4096</v>
      </c>
      <c r="G165" s="488" t="s">
        <v>3700</v>
      </c>
      <c r="H165" s="488" t="s">
        <v>3701</v>
      </c>
      <c r="I165" s="490">
        <v>4227.5100000000011</v>
      </c>
      <c r="J165" s="490">
        <v>23</v>
      </c>
      <c r="K165" s="491">
        <v>97232.73000000001</v>
      </c>
    </row>
    <row r="166" spans="1:11" ht="14.4" customHeight="1" x14ac:dyDescent="0.3">
      <c r="A166" s="486" t="s">
        <v>455</v>
      </c>
      <c r="B166" s="487" t="s">
        <v>456</v>
      </c>
      <c r="C166" s="488" t="s">
        <v>460</v>
      </c>
      <c r="D166" s="489" t="s">
        <v>3334</v>
      </c>
      <c r="E166" s="488" t="s">
        <v>4095</v>
      </c>
      <c r="F166" s="489" t="s">
        <v>4096</v>
      </c>
      <c r="G166" s="488" t="s">
        <v>3702</v>
      </c>
      <c r="H166" s="488" t="s">
        <v>3703</v>
      </c>
      <c r="I166" s="490">
        <v>2546.7199999999998</v>
      </c>
      <c r="J166" s="490">
        <v>11</v>
      </c>
      <c r="K166" s="491">
        <v>28013.96</v>
      </c>
    </row>
    <row r="167" spans="1:11" ht="14.4" customHeight="1" x14ac:dyDescent="0.3">
      <c r="A167" s="486" t="s">
        <v>455</v>
      </c>
      <c r="B167" s="487" t="s">
        <v>456</v>
      </c>
      <c r="C167" s="488" t="s">
        <v>460</v>
      </c>
      <c r="D167" s="489" t="s">
        <v>3334</v>
      </c>
      <c r="E167" s="488" t="s">
        <v>4095</v>
      </c>
      <c r="F167" s="489" t="s">
        <v>4096</v>
      </c>
      <c r="G167" s="488" t="s">
        <v>3704</v>
      </c>
      <c r="H167" s="488" t="s">
        <v>3705</v>
      </c>
      <c r="I167" s="490">
        <v>2065.3000000000002</v>
      </c>
      <c r="J167" s="490">
        <v>5</v>
      </c>
      <c r="K167" s="491">
        <v>10326.5</v>
      </c>
    </row>
    <row r="168" spans="1:11" ht="14.4" customHeight="1" x14ac:dyDescent="0.3">
      <c r="A168" s="486" t="s">
        <v>455</v>
      </c>
      <c r="B168" s="487" t="s">
        <v>456</v>
      </c>
      <c r="C168" s="488" t="s">
        <v>460</v>
      </c>
      <c r="D168" s="489" t="s">
        <v>3334</v>
      </c>
      <c r="E168" s="488" t="s">
        <v>4095</v>
      </c>
      <c r="F168" s="489" t="s">
        <v>4096</v>
      </c>
      <c r="G168" s="488" t="s">
        <v>3706</v>
      </c>
      <c r="H168" s="488" t="s">
        <v>3707</v>
      </c>
      <c r="I168" s="490">
        <v>7014.37</v>
      </c>
      <c r="J168" s="490">
        <v>6</v>
      </c>
      <c r="K168" s="491">
        <v>42086.22</v>
      </c>
    </row>
    <row r="169" spans="1:11" ht="14.4" customHeight="1" x14ac:dyDescent="0.3">
      <c r="A169" s="486" t="s">
        <v>455</v>
      </c>
      <c r="B169" s="487" t="s">
        <v>456</v>
      </c>
      <c r="C169" s="488" t="s">
        <v>460</v>
      </c>
      <c r="D169" s="489" t="s">
        <v>3334</v>
      </c>
      <c r="E169" s="488" t="s">
        <v>4095</v>
      </c>
      <c r="F169" s="489" t="s">
        <v>4096</v>
      </c>
      <c r="G169" s="488" t="s">
        <v>3708</v>
      </c>
      <c r="H169" s="488" t="s">
        <v>3709</v>
      </c>
      <c r="I169" s="490">
        <v>1166.32</v>
      </c>
      <c r="J169" s="490">
        <v>17</v>
      </c>
      <c r="K169" s="491">
        <v>19827.439999999999</v>
      </c>
    </row>
    <row r="170" spans="1:11" ht="14.4" customHeight="1" x14ac:dyDescent="0.3">
      <c r="A170" s="486" t="s">
        <v>455</v>
      </c>
      <c r="B170" s="487" t="s">
        <v>456</v>
      </c>
      <c r="C170" s="488" t="s">
        <v>460</v>
      </c>
      <c r="D170" s="489" t="s">
        <v>3334</v>
      </c>
      <c r="E170" s="488" t="s">
        <v>4095</v>
      </c>
      <c r="F170" s="489" t="s">
        <v>4096</v>
      </c>
      <c r="G170" s="488" t="s">
        <v>3710</v>
      </c>
      <c r="H170" s="488" t="s">
        <v>3711</v>
      </c>
      <c r="I170" s="490">
        <v>2546.7199999999998</v>
      </c>
      <c r="J170" s="490">
        <v>30</v>
      </c>
      <c r="K170" s="491">
        <v>76401.72</v>
      </c>
    </row>
    <row r="171" spans="1:11" ht="14.4" customHeight="1" x14ac:dyDescent="0.3">
      <c r="A171" s="486" t="s">
        <v>455</v>
      </c>
      <c r="B171" s="487" t="s">
        <v>456</v>
      </c>
      <c r="C171" s="488" t="s">
        <v>460</v>
      </c>
      <c r="D171" s="489" t="s">
        <v>3334</v>
      </c>
      <c r="E171" s="488" t="s">
        <v>4095</v>
      </c>
      <c r="F171" s="489" t="s">
        <v>4096</v>
      </c>
      <c r="G171" s="488" t="s">
        <v>3712</v>
      </c>
      <c r="H171" s="488" t="s">
        <v>3713</v>
      </c>
      <c r="I171" s="490">
        <v>2546.7199999999998</v>
      </c>
      <c r="J171" s="490">
        <v>32</v>
      </c>
      <c r="K171" s="491">
        <v>81495.149999999994</v>
      </c>
    </row>
    <row r="172" spans="1:11" ht="14.4" customHeight="1" x14ac:dyDescent="0.3">
      <c r="A172" s="486" t="s">
        <v>455</v>
      </c>
      <c r="B172" s="487" t="s">
        <v>456</v>
      </c>
      <c r="C172" s="488" t="s">
        <v>460</v>
      </c>
      <c r="D172" s="489" t="s">
        <v>3334</v>
      </c>
      <c r="E172" s="488" t="s">
        <v>4095</v>
      </c>
      <c r="F172" s="489" t="s">
        <v>4096</v>
      </c>
      <c r="G172" s="488" t="s">
        <v>3714</v>
      </c>
      <c r="H172" s="488" t="s">
        <v>3715</v>
      </c>
      <c r="I172" s="490">
        <v>291.61</v>
      </c>
      <c r="J172" s="490">
        <v>2</v>
      </c>
      <c r="K172" s="491">
        <v>583.22</v>
      </c>
    </row>
    <row r="173" spans="1:11" ht="14.4" customHeight="1" x14ac:dyDescent="0.3">
      <c r="A173" s="486" t="s">
        <v>455</v>
      </c>
      <c r="B173" s="487" t="s">
        <v>456</v>
      </c>
      <c r="C173" s="488" t="s">
        <v>460</v>
      </c>
      <c r="D173" s="489" t="s">
        <v>3334</v>
      </c>
      <c r="E173" s="488" t="s">
        <v>4095</v>
      </c>
      <c r="F173" s="489" t="s">
        <v>4096</v>
      </c>
      <c r="G173" s="488" t="s">
        <v>3716</v>
      </c>
      <c r="H173" s="488" t="s">
        <v>3717</v>
      </c>
      <c r="I173" s="490">
        <v>6455.4866666666667</v>
      </c>
      <c r="J173" s="490">
        <v>20</v>
      </c>
      <c r="K173" s="491">
        <v>129109.68</v>
      </c>
    </row>
    <row r="174" spans="1:11" ht="14.4" customHeight="1" x14ac:dyDescent="0.3">
      <c r="A174" s="486" t="s">
        <v>455</v>
      </c>
      <c r="B174" s="487" t="s">
        <v>456</v>
      </c>
      <c r="C174" s="488" t="s">
        <v>460</v>
      </c>
      <c r="D174" s="489" t="s">
        <v>3334</v>
      </c>
      <c r="E174" s="488" t="s">
        <v>4095</v>
      </c>
      <c r="F174" s="489" t="s">
        <v>4096</v>
      </c>
      <c r="G174" s="488" t="s">
        <v>3718</v>
      </c>
      <c r="H174" s="488" t="s">
        <v>3719</v>
      </c>
      <c r="I174" s="490">
        <v>12620.075000000001</v>
      </c>
      <c r="J174" s="490">
        <v>4</v>
      </c>
      <c r="K174" s="491">
        <v>50480.3</v>
      </c>
    </row>
    <row r="175" spans="1:11" ht="14.4" customHeight="1" x14ac:dyDescent="0.3">
      <c r="A175" s="486" t="s">
        <v>455</v>
      </c>
      <c r="B175" s="487" t="s">
        <v>456</v>
      </c>
      <c r="C175" s="488" t="s">
        <v>460</v>
      </c>
      <c r="D175" s="489" t="s">
        <v>3334</v>
      </c>
      <c r="E175" s="488" t="s">
        <v>4095</v>
      </c>
      <c r="F175" s="489" t="s">
        <v>4096</v>
      </c>
      <c r="G175" s="488" t="s">
        <v>3720</v>
      </c>
      <c r="H175" s="488" t="s">
        <v>3721</v>
      </c>
      <c r="I175" s="490">
        <v>5929</v>
      </c>
      <c r="J175" s="490">
        <v>8</v>
      </c>
      <c r="K175" s="491">
        <v>47432</v>
      </c>
    </row>
    <row r="176" spans="1:11" ht="14.4" customHeight="1" x14ac:dyDescent="0.3">
      <c r="A176" s="486" t="s">
        <v>455</v>
      </c>
      <c r="B176" s="487" t="s">
        <v>456</v>
      </c>
      <c r="C176" s="488" t="s">
        <v>460</v>
      </c>
      <c r="D176" s="489" t="s">
        <v>3334</v>
      </c>
      <c r="E176" s="488" t="s">
        <v>4095</v>
      </c>
      <c r="F176" s="489" t="s">
        <v>4096</v>
      </c>
      <c r="G176" s="488" t="s">
        <v>3722</v>
      </c>
      <c r="H176" s="488" t="s">
        <v>3723</v>
      </c>
      <c r="I176" s="490">
        <v>9119.77</v>
      </c>
      <c r="J176" s="490">
        <v>1</v>
      </c>
      <c r="K176" s="491">
        <v>9119.77</v>
      </c>
    </row>
    <row r="177" spans="1:11" ht="14.4" customHeight="1" x14ac:dyDescent="0.3">
      <c r="A177" s="486" t="s">
        <v>455</v>
      </c>
      <c r="B177" s="487" t="s">
        <v>456</v>
      </c>
      <c r="C177" s="488" t="s">
        <v>460</v>
      </c>
      <c r="D177" s="489" t="s">
        <v>3334</v>
      </c>
      <c r="E177" s="488" t="s">
        <v>4095</v>
      </c>
      <c r="F177" s="489" t="s">
        <v>4096</v>
      </c>
      <c r="G177" s="488" t="s">
        <v>3724</v>
      </c>
      <c r="H177" s="488" t="s">
        <v>3725</v>
      </c>
      <c r="I177" s="490">
        <v>7572.1849999999995</v>
      </c>
      <c r="J177" s="490">
        <v>5</v>
      </c>
      <c r="K177" s="491">
        <v>37860.92</v>
      </c>
    </row>
    <row r="178" spans="1:11" ht="14.4" customHeight="1" x14ac:dyDescent="0.3">
      <c r="A178" s="486" t="s">
        <v>455</v>
      </c>
      <c r="B178" s="487" t="s">
        <v>456</v>
      </c>
      <c r="C178" s="488" t="s">
        <v>460</v>
      </c>
      <c r="D178" s="489" t="s">
        <v>3334</v>
      </c>
      <c r="E178" s="488" t="s">
        <v>4095</v>
      </c>
      <c r="F178" s="489" t="s">
        <v>4096</v>
      </c>
      <c r="G178" s="488" t="s">
        <v>3726</v>
      </c>
      <c r="H178" s="488" t="s">
        <v>3727</v>
      </c>
      <c r="I178" s="490">
        <v>2546.7199999999998</v>
      </c>
      <c r="J178" s="490">
        <v>1</v>
      </c>
      <c r="K178" s="491">
        <v>2546.7199999999998</v>
      </c>
    </row>
    <row r="179" spans="1:11" ht="14.4" customHeight="1" x14ac:dyDescent="0.3">
      <c r="A179" s="486" t="s">
        <v>455</v>
      </c>
      <c r="B179" s="487" t="s">
        <v>456</v>
      </c>
      <c r="C179" s="488" t="s">
        <v>460</v>
      </c>
      <c r="D179" s="489" t="s">
        <v>3334</v>
      </c>
      <c r="E179" s="488" t="s">
        <v>4095</v>
      </c>
      <c r="F179" s="489" t="s">
        <v>4096</v>
      </c>
      <c r="G179" s="488" t="s">
        <v>3728</v>
      </c>
      <c r="H179" s="488" t="s">
        <v>3729</v>
      </c>
      <c r="I179" s="490">
        <v>1850.0899999999997</v>
      </c>
      <c r="J179" s="490">
        <v>19</v>
      </c>
      <c r="K179" s="491">
        <v>35151.74</v>
      </c>
    </row>
    <row r="180" spans="1:11" ht="14.4" customHeight="1" x14ac:dyDescent="0.3">
      <c r="A180" s="486" t="s">
        <v>455</v>
      </c>
      <c r="B180" s="487" t="s">
        <v>456</v>
      </c>
      <c r="C180" s="488" t="s">
        <v>460</v>
      </c>
      <c r="D180" s="489" t="s">
        <v>3334</v>
      </c>
      <c r="E180" s="488" t="s">
        <v>4095</v>
      </c>
      <c r="F180" s="489" t="s">
        <v>4096</v>
      </c>
      <c r="G180" s="488" t="s">
        <v>3730</v>
      </c>
      <c r="H180" s="488" t="s">
        <v>3731</v>
      </c>
      <c r="I180" s="490">
        <v>6512.4114285714295</v>
      </c>
      <c r="J180" s="490">
        <v>24</v>
      </c>
      <c r="K180" s="491">
        <v>157724.03</v>
      </c>
    </row>
    <row r="181" spans="1:11" ht="14.4" customHeight="1" x14ac:dyDescent="0.3">
      <c r="A181" s="486" t="s">
        <v>455</v>
      </c>
      <c r="B181" s="487" t="s">
        <v>456</v>
      </c>
      <c r="C181" s="488" t="s">
        <v>460</v>
      </c>
      <c r="D181" s="489" t="s">
        <v>3334</v>
      </c>
      <c r="E181" s="488" t="s">
        <v>4095</v>
      </c>
      <c r="F181" s="489" t="s">
        <v>4096</v>
      </c>
      <c r="G181" s="488" t="s">
        <v>3732</v>
      </c>
      <c r="H181" s="488" t="s">
        <v>3733</v>
      </c>
      <c r="I181" s="490">
        <v>2546.7199999999998</v>
      </c>
      <c r="J181" s="490">
        <v>13</v>
      </c>
      <c r="K181" s="491">
        <v>33107.409999999996</v>
      </c>
    </row>
    <row r="182" spans="1:11" ht="14.4" customHeight="1" x14ac:dyDescent="0.3">
      <c r="A182" s="486" t="s">
        <v>455</v>
      </c>
      <c r="B182" s="487" t="s">
        <v>456</v>
      </c>
      <c r="C182" s="488" t="s">
        <v>460</v>
      </c>
      <c r="D182" s="489" t="s">
        <v>3334</v>
      </c>
      <c r="E182" s="488" t="s">
        <v>4095</v>
      </c>
      <c r="F182" s="489" t="s">
        <v>4096</v>
      </c>
      <c r="G182" s="488" t="s">
        <v>3734</v>
      </c>
      <c r="H182" s="488" t="s">
        <v>3735</v>
      </c>
      <c r="I182" s="490">
        <v>2546.7199999999998</v>
      </c>
      <c r="J182" s="490">
        <v>9</v>
      </c>
      <c r="K182" s="491">
        <v>22920.52</v>
      </c>
    </row>
    <row r="183" spans="1:11" ht="14.4" customHeight="1" x14ac:dyDescent="0.3">
      <c r="A183" s="486" t="s">
        <v>455</v>
      </c>
      <c r="B183" s="487" t="s">
        <v>456</v>
      </c>
      <c r="C183" s="488" t="s">
        <v>460</v>
      </c>
      <c r="D183" s="489" t="s">
        <v>3334</v>
      </c>
      <c r="E183" s="488" t="s">
        <v>4095</v>
      </c>
      <c r="F183" s="489" t="s">
        <v>4096</v>
      </c>
      <c r="G183" s="488" t="s">
        <v>3736</v>
      </c>
      <c r="H183" s="488" t="s">
        <v>3737</v>
      </c>
      <c r="I183" s="490">
        <v>7502</v>
      </c>
      <c r="J183" s="490">
        <v>19</v>
      </c>
      <c r="K183" s="491">
        <v>142538</v>
      </c>
    </row>
    <row r="184" spans="1:11" ht="14.4" customHeight="1" x14ac:dyDescent="0.3">
      <c r="A184" s="486" t="s">
        <v>455</v>
      </c>
      <c r="B184" s="487" t="s">
        <v>456</v>
      </c>
      <c r="C184" s="488" t="s">
        <v>460</v>
      </c>
      <c r="D184" s="489" t="s">
        <v>3334</v>
      </c>
      <c r="E184" s="488" t="s">
        <v>4095</v>
      </c>
      <c r="F184" s="489" t="s">
        <v>4096</v>
      </c>
      <c r="G184" s="488" t="s">
        <v>3738</v>
      </c>
      <c r="H184" s="488" t="s">
        <v>3739</v>
      </c>
      <c r="I184" s="490">
        <v>2546.7199999999998</v>
      </c>
      <c r="J184" s="490">
        <v>13</v>
      </c>
      <c r="K184" s="491">
        <v>33107.410000000003</v>
      </c>
    </row>
    <row r="185" spans="1:11" ht="14.4" customHeight="1" x14ac:dyDescent="0.3">
      <c r="A185" s="486" t="s">
        <v>455</v>
      </c>
      <c r="B185" s="487" t="s">
        <v>456</v>
      </c>
      <c r="C185" s="488" t="s">
        <v>460</v>
      </c>
      <c r="D185" s="489" t="s">
        <v>3334</v>
      </c>
      <c r="E185" s="488" t="s">
        <v>4095</v>
      </c>
      <c r="F185" s="489" t="s">
        <v>4096</v>
      </c>
      <c r="G185" s="488" t="s">
        <v>3740</v>
      </c>
      <c r="H185" s="488" t="s">
        <v>3741</v>
      </c>
      <c r="I185" s="490">
        <v>5637.39</v>
      </c>
      <c r="J185" s="490">
        <v>4</v>
      </c>
      <c r="K185" s="491">
        <v>22549.56</v>
      </c>
    </row>
    <row r="186" spans="1:11" ht="14.4" customHeight="1" x14ac:dyDescent="0.3">
      <c r="A186" s="486" t="s">
        <v>455</v>
      </c>
      <c r="B186" s="487" t="s">
        <v>456</v>
      </c>
      <c r="C186" s="488" t="s">
        <v>460</v>
      </c>
      <c r="D186" s="489" t="s">
        <v>3334</v>
      </c>
      <c r="E186" s="488" t="s">
        <v>4095</v>
      </c>
      <c r="F186" s="489" t="s">
        <v>4096</v>
      </c>
      <c r="G186" s="488" t="s">
        <v>3742</v>
      </c>
      <c r="H186" s="488" t="s">
        <v>3743</v>
      </c>
      <c r="I186" s="490">
        <v>4537.9724999999999</v>
      </c>
      <c r="J186" s="490">
        <v>6</v>
      </c>
      <c r="K186" s="491">
        <v>26900.19</v>
      </c>
    </row>
    <row r="187" spans="1:11" ht="14.4" customHeight="1" x14ac:dyDescent="0.3">
      <c r="A187" s="486" t="s">
        <v>455</v>
      </c>
      <c r="B187" s="487" t="s">
        <v>456</v>
      </c>
      <c r="C187" s="488" t="s">
        <v>460</v>
      </c>
      <c r="D187" s="489" t="s">
        <v>3334</v>
      </c>
      <c r="E187" s="488" t="s">
        <v>4095</v>
      </c>
      <c r="F187" s="489" t="s">
        <v>4096</v>
      </c>
      <c r="G187" s="488" t="s">
        <v>3744</v>
      </c>
      <c r="H187" s="488" t="s">
        <v>3745</v>
      </c>
      <c r="I187" s="490">
        <v>4570.8</v>
      </c>
      <c r="J187" s="490">
        <v>21</v>
      </c>
      <c r="K187" s="491">
        <v>95986.8</v>
      </c>
    </row>
    <row r="188" spans="1:11" ht="14.4" customHeight="1" x14ac:dyDescent="0.3">
      <c r="A188" s="486" t="s">
        <v>455</v>
      </c>
      <c r="B188" s="487" t="s">
        <v>456</v>
      </c>
      <c r="C188" s="488" t="s">
        <v>460</v>
      </c>
      <c r="D188" s="489" t="s">
        <v>3334</v>
      </c>
      <c r="E188" s="488" t="s">
        <v>4095</v>
      </c>
      <c r="F188" s="489" t="s">
        <v>4096</v>
      </c>
      <c r="G188" s="488" t="s">
        <v>3746</v>
      </c>
      <c r="H188" s="488" t="s">
        <v>3747</v>
      </c>
      <c r="I188" s="490">
        <v>4588.32</v>
      </c>
      <c r="J188" s="490">
        <v>3</v>
      </c>
      <c r="K188" s="491">
        <v>13764.97</v>
      </c>
    </row>
    <row r="189" spans="1:11" ht="14.4" customHeight="1" x14ac:dyDescent="0.3">
      <c r="A189" s="486" t="s">
        <v>455</v>
      </c>
      <c r="B189" s="487" t="s">
        <v>456</v>
      </c>
      <c r="C189" s="488" t="s">
        <v>460</v>
      </c>
      <c r="D189" s="489" t="s">
        <v>3334</v>
      </c>
      <c r="E189" s="488" t="s">
        <v>4095</v>
      </c>
      <c r="F189" s="489" t="s">
        <v>4096</v>
      </c>
      <c r="G189" s="488" t="s">
        <v>3748</v>
      </c>
      <c r="H189" s="488" t="s">
        <v>3749</v>
      </c>
      <c r="I189" s="490">
        <v>8179.61</v>
      </c>
      <c r="J189" s="490">
        <v>1</v>
      </c>
      <c r="K189" s="491">
        <v>8179.61</v>
      </c>
    </row>
    <row r="190" spans="1:11" ht="14.4" customHeight="1" x14ac:dyDescent="0.3">
      <c r="A190" s="486" t="s">
        <v>455</v>
      </c>
      <c r="B190" s="487" t="s">
        <v>456</v>
      </c>
      <c r="C190" s="488" t="s">
        <v>460</v>
      </c>
      <c r="D190" s="489" t="s">
        <v>3334</v>
      </c>
      <c r="E190" s="488" t="s">
        <v>4095</v>
      </c>
      <c r="F190" s="489" t="s">
        <v>4096</v>
      </c>
      <c r="G190" s="488" t="s">
        <v>3750</v>
      </c>
      <c r="H190" s="488" t="s">
        <v>3751</v>
      </c>
      <c r="I190" s="490">
        <v>8179.6049999999996</v>
      </c>
      <c r="J190" s="490">
        <v>2</v>
      </c>
      <c r="K190" s="491">
        <v>16359.21</v>
      </c>
    </row>
    <row r="191" spans="1:11" ht="14.4" customHeight="1" x14ac:dyDescent="0.3">
      <c r="A191" s="486" t="s">
        <v>455</v>
      </c>
      <c r="B191" s="487" t="s">
        <v>456</v>
      </c>
      <c r="C191" s="488" t="s">
        <v>460</v>
      </c>
      <c r="D191" s="489" t="s">
        <v>3334</v>
      </c>
      <c r="E191" s="488" t="s">
        <v>4095</v>
      </c>
      <c r="F191" s="489" t="s">
        <v>4096</v>
      </c>
      <c r="G191" s="488" t="s">
        <v>3752</v>
      </c>
      <c r="H191" s="488" t="s">
        <v>3753</v>
      </c>
      <c r="I191" s="490">
        <v>4588.32</v>
      </c>
      <c r="J191" s="490">
        <v>3</v>
      </c>
      <c r="K191" s="491">
        <v>13764.97</v>
      </c>
    </row>
    <row r="192" spans="1:11" ht="14.4" customHeight="1" x14ac:dyDescent="0.3">
      <c r="A192" s="486" t="s">
        <v>455</v>
      </c>
      <c r="B192" s="487" t="s">
        <v>456</v>
      </c>
      <c r="C192" s="488" t="s">
        <v>460</v>
      </c>
      <c r="D192" s="489" t="s">
        <v>3334</v>
      </c>
      <c r="E192" s="488" t="s">
        <v>4095</v>
      </c>
      <c r="F192" s="489" t="s">
        <v>4096</v>
      </c>
      <c r="G192" s="488" t="s">
        <v>3754</v>
      </c>
      <c r="H192" s="488" t="s">
        <v>3755</v>
      </c>
      <c r="I192" s="490">
        <v>55612.81</v>
      </c>
      <c r="J192" s="490">
        <v>2</v>
      </c>
      <c r="K192" s="491">
        <v>111225.62</v>
      </c>
    </row>
    <row r="193" spans="1:11" ht="14.4" customHeight="1" x14ac:dyDescent="0.3">
      <c r="A193" s="486" t="s">
        <v>455</v>
      </c>
      <c r="B193" s="487" t="s">
        <v>456</v>
      </c>
      <c r="C193" s="488" t="s">
        <v>460</v>
      </c>
      <c r="D193" s="489" t="s">
        <v>3334</v>
      </c>
      <c r="E193" s="488" t="s">
        <v>4095</v>
      </c>
      <c r="F193" s="489" t="s">
        <v>4096</v>
      </c>
      <c r="G193" s="488" t="s">
        <v>3756</v>
      </c>
      <c r="H193" s="488" t="s">
        <v>3757</v>
      </c>
      <c r="I193" s="490">
        <v>19057.5</v>
      </c>
      <c r="J193" s="490">
        <v>6</v>
      </c>
      <c r="K193" s="491">
        <v>114345</v>
      </c>
    </row>
    <row r="194" spans="1:11" ht="14.4" customHeight="1" x14ac:dyDescent="0.3">
      <c r="A194" s="486" t="s">
        <v>455</v>
      </c>
      <c r="B194" s="487" t="s">
        <v>456</v>
      </c>
      <c r="C194" s="488" t="s">
        <v>460</v>
      </c>
      <c r="D194" s="489" t="s">
        <v>3334</v>
      </c>
      <c r="E194" s="488" t="s">
        <v>4095</v>
      </c>
      <c r="F194" s="489" t="s">
        <v>4096</v>
      </c>
      <c r="G194" s="488" t="s">
        <v>3758</v>
      </c>
      <c r="H194" s="488" t="s">
        <v>3759</v>
      </c>
      <c r="I194" s="490">
        <v>3813.11</v>
      </c>
      <c r="J194" s="490">
        <v>6</v>
      </c>
      <c r="K194" s="491">
        <v>22878.66</v>
      </c>
    </row>
    <row r="195" spans="1:11" ht="14.4" customHeight="1" x14ac:dyDescent="0.3">
      <c r="A195" s="486" t="s">
        <v>455</v>
      </c>
      <c r="B195" s="487" t="s">
        <v>456</v>
      </c>
      <c r="C195" s="488" t="s">
        <v>460</v>
      </c>
      <c r="D195" s="489" t="s">
        <v>3334</v>
      </c>
      <c r="E195" s="488" t="s">
        <v>4095</v>
      </c>
      <c r="F195" s="489" t="s">
        <v>4096</v>
      </c>
      <c r="G195" s="488" t="s">
        <v>3760</v>
      </c>
      <c r="H195" s="488" t="s">
        <v>3761</v>
      </c>
      <c r="I195" s="490">
        <v>478.88666666666671</v>
      </c>
      <c r="J195" s="490">
        <v>6</v>
      </c>
      <c r="K195" s="491">
        <v>2873.3100000000004</v>
      </c>
    </row>
    <row r="196" spans="1:11" ht="14.4" customHeight="1" x14ac:dyDescent="0.3">
      <c r="A196" s="486" t="s">
        <v>455</v>
      </c>
      <c r="B196" s="487" t="s">
        <v>456</v>
      </c>
      <c r="C196" s="488" t="s">
        <v>460</v>
      </c>
      <c r="D196" s="489" t="s">
        <v>3334</v>
      </c>
      <c r="E196" s="488" t="s">
        <v>4095</v>
      </c>
      <c r="F196" s="489" t="s">
        <v>4096</v>
      </c>
      <c r="G196" s="488" t="s">
        <v>3762</v>
      </c>
      <c r="H196" s="488" t="s">
        <v>3763</v>
      </c>
      <c r="I196" s="490">
        <v>2546.7199999999998</v>
      </c>
      <c r="J196" s="490">
        <v>4</v>
      </c>
      <c r="K196" s="491">
        <v>10186.89</v>
      </c>
    </row>
    <row r="197" spans="1:11" ht="14.4" customHeight="1" x14ac:dyDescent="0.3">
      <c r="A197" s="486" t="s">
        <v>455</v>
      </c>
      <c r="B197" s="487" t="s">
        <v>456</v>
      </c>
      <c r="C197" s="488" t="s">
        <v>460</v>
      </c>
      <c r="D197" s="489" t="s">
        <v>3334</v>
      </c>
      <c r="E197" s="488" t="s">
        <v>4095</v>
      </c>
      <c r="F197" s="489" t="s">
        <v>4096</v>
      </c>
      <c r="G197" s="488" t="s">
        <v>3764</v>
      </c>
      <c r="H197" s="488" t="s">
        <v>3765</v>
      </c>
      <c r="I197" s="490">
        <v>6171</v>
      </c>
      <c r="J197" s="490">
        <v>6</v>
      </c>
      <c r="K197" s="491">
        <v>37026</v>
      </c>
    </row>
    <row r="198" spans="1:11" ht="14.4" customHeight="1" x14ac:dyDescent="0.3">
      <c r="A198" s="486" t="s">
        <v>455</v>
      </c>
      <c r="B198" s="487" t="s">
        <v>456</v>
      </c>
      <c r="C198" s="488" t="s">
        <v>460</v>
      </c>
      <c r="D198" s="489" t="s">
        <v>3334</v>
      </c>
      <c r="E198" s="488" t="s">
        <v>4095</v>
      </c>
      <c r="F198" s="489" t="s">
        <v>4096</v>
      </c>
      <c r="G198" s="488" t="s">
        <v>3766</v>
      </c>
      <c r="H198" s="488" t="s">
        <v>3767</v>
      </c>
      <c r="I198" s="490">
        <v>1080.915</v>
      </c>
      <c r="J198" s="490">
        <v>6</v>
      </c>
      <c r="K198" s="491">
        <v>6485.5</v>
      </c>
    </row>
    <row r="199" spans="1:11" ht="14.4" customHeight="1" x14ac:dyDescent="0.3">
      <c r="A199" s="486" t="s">
        <v>455</v>
      </c>
      <c r="B199" s="487" t="s">
        <v>456</v>
      </c>
      <c r="C199" s="488" t="s">
        <v>460</v>
      </c>
      <c r="D199" s="489" t="s">
        <v>3334</v>
      </c>
      <c r="E199" s="488" t="s">
        <v>4095</v>
      </c>
      <c r="F199" s="489" t="s">
        <v>4096</v>
      </c>
      <c r="G199" s="488" t="s">
        <v>3768</v>
      </c>
      <c r="H199" s="488" t="s">
        <v>3769</v>
      </c>
      <c r="I199" s="490">
        <v>14977.39</v>
      </c>
      <c r="J199" s="490">
        <v>2</v>
      </c>
      <c r="K199" s="491">
        <v>29954.78</v>
      </c>
    </row>
    <row r="200" spans="1:11" ht="14.4" customHeight="1" x14ac:dyDescent="0.3">
      <c r="A200" s="486" t="s">
        <v>455</v>
      </c>
      <c r="B200" s="487" t="s">
        <v>456</v>
      </c>
      <c r="C200" s="488" t="s">
        <v>460</v>
      </c>
      <c r="D200" s="489" t="s">
        <v>3334</v>
      </c>
      <c r="E200" s="488" t="s">
        <v>4095</v>
      </c>
      <c r="F200" s="489" t="s">
        <v>4096</v>
      </c>
      <c r="G200" s="488" t="s">
        <v>3770</v>
      </c>
      <c r="H200" s="488" t="s">
        <v>3771</v>
      </c>
      <c r="I200" s="490">
        <v>5968.9349999999995</v>
      </c>
      <c r="J200" s="490">
        <v>4</v>
      </c>
      <c r="K200" s="491">
        <v>23875.730000000003</v>
      </c>
    </row>
    <row r="201" spans="1:11" ht="14.4" customHeight="1" x14ac:dyDescent="0.3">
      <c r="A201" s="486" t="s">
        <v>455</v>
      </c>
      <c r="B201" s="487" t="s">
        <v>456</v>
      </c>
      <c r="C201" s="488" t="s">
        <v>460</v>
      </c>
      <c r="D201" s="489" t="s">
        <v>3334</v>
      </c>
      <c r="E201" s="488" t="s">
        <v>4095</v>
      </c>
      <c r="F201" s="489" t="s">
        <v>4096</v>
      </c>
      <c r="G201" s="488" t="s">
        <v>3772</v>
      </c>
      <c r="H201" s="488" t="s">
        <v>3773</v>
      </c>
      <c r="I201" s="490">
        <v>2065.3000000000002</v>
      </c>
      <c r="J201" s="490">
        <v>2</v>
      </c>
      <c r="K201" s="491">
        <v>4130.6000000000004</v>
      </c>
    </row>
    <row r="202" spans="1:11" ht="14.4" customHeight="1" x14ac:dyDescent="0.3">
      <c r="A202" s="486" t="s">
        <v>455</v>
      </c>
      <c r="B202" s="487" t="s">
        <v>456</v>
      </c>
      <c r="C202" s="488" t="s">
        <v>460</v>
      </c>
      <c r="D202" s="489" t="s">
        <v>3334</v>
      </c>
      <c r="E202" s="488" t="s">
        <v>4095</v>
      </c>
      <c r="F202" s="489" t="s">
        <v>4096</v>
      </c>
      <c r="G202" s="488" t="s">
        <v>3774</v>
      </c>
      <c r="H202" s="488" t="s">
        <v>3775</v>
      </c>
      <c r="I202" s="490">
        <v>6972</v>
      </c>
      <c r="J202" s="490">
        <v>2</v>
      </c>
      <c r="K202" s="491">
        <v>13944</v>
      </c>
    </row>
    <row r="203" spans="1:11" ht="14.4" customHeight="1" x14ac:dyDescent="0.3">
      <c r="A203" s="486" t="s">
        <v>455</v>
      </c>
      <c r="B203" s="487" t="s">
        <v>456</v>
      </c>
      <c r="C203" s="488" t="s">
        <v>460</v>
      </c>
      <c r="D203" s="489" t="s">
        <v>3334</v>
      </c>
      <c r="E203" s="488" t="s">
        <v>4095</v>
      </c>
      <c r="F203" s="489" t="s">
        <v>4096</v>
      </c>
      <c r="G203" s="488" t="s">
        <v>3776</v>
      </c>
      <c r="H203" s="488" t="s">
        <v>3777</v>
      </c>
      <c r="I203" s="490">
        <v>2546.7199999999998</v>
      </c>
      <c r="J203" s="490">
        <v>1</v>
      </c>
      <c r="K203" s="491">
        <v>2546.7199999999998</v>
      </c>
    </row>
    <row r="204" spans="1:11" ht="14.4" customHeight="1" x14ac:dyDescent="0.3">
      <c r="A204" s="486" t="s">
        <v>455</v>
      </c>
      <c r="B204" s="487" t="s">
        <v>456</v>
      </c>
      <c r="C204" s="488" t="s">
        <v>460</v>
      </c>
      <c r="D204" s="489" t="s">
        <v>3334</v>
      </c>
      <c r="E204" s="488" t="s">
        <v>4095</v>
      </c>
      <c r="F204" s="489" t="s">
        <v>4096</v>
      </c>
      <c r="G204" s="488" t="s">
        <v>3778</v>
      </c>
      <c r="H204" s="488" t="s">
        <v>3779</v>
      </c>
      <c r="I204" s="490">
        <v>4657.29</v>
      </c>
      <c r="J204" s="490">
        <v>12</v>
      </c>
      <c r="K204" s="491">
        <v>55887.49</v>
      </c>
    </row>
    <row r="205" spans="1:11" ht="14.4" customHeight="1" x14ac:dyDescent="0.3">
      <c r="A205" s="486" t="s">
        <v>455</v>
      </c>
      <c r="B205" s="487" t="s">
        <v>456</v>
      </c>
      <c r="C205" s="488" t="s">
        <v>460</v>
      </c>
      <c r="D205" s="489" t="s">
        <v>3334</v>
      </c>
      <c r="E205" s="488" t="s">
        <v>4095</v>
      </c>
      <c r="F205" s="489" t="s">
        <v>4096</v>
      </c>
      <c r="G205" s="488" t="s">
        <v>3780</v>
      </c>
      <c r="H205" s="488" t="s">
        <v>3781</v>
      </c>
      <c r="I205" s="490">
        <v>630.07000000000005</v>
      </c>
      <c r="J205" s="490">
        <v>4</v>
      </c>
      <c r="K205" s="491">
        <v>2520.2800000000002</v>
      </c>
    </row>
    <row r="206" spans="1:11" ht="14.4" customHeight="1" x14ac:dyDescent="0.3">
      <c r="A206" s="486" t="s">
        <v>455</v>
      </c>
      <c r="B206" s="487" t="s">
        <v>456</v>
      </c>
      <c r="C206" s="488" t="s">
        <v>460</v>
      </c>
      <c r="D206" s="489" t="s">
        <v>3334</v>
      </c>
      <c r="E206" s="488" t="s">
        <v>4095</v>
      </c>
      <c r="F206" s="489" t="s">
        <v>4096</v>
      </c>
      <c r="G206" s="488" t="s">
        <v>3782</v>
      </c>
      <c r="H206" s="488" t="s">
        <v>3783</v>
      </c>
      <c r="I206" s="490">
        <v>8559.3933333333334</v>
      </c>
      <c r="J206" s="490">
        <v>20</v>
      </c>
      <c r="K206" s="491">
        <v>171187.88</v>
      </c>
    </row>
    <row r="207" spans="1:11" ht="14.4" customHeight="1" x14ac:dyDescent="0.3">
      <c r="A207" s="486" t="s">
        <v>455</v>
      </c>
      <c r="B207" s="487" t="s">
        <v>456</v>
      </c>
      <c r="C207" s="488" t="s">
        <v>460</v>
      </c>
      <c r="D207" s="489" t="s">
        <v>3334</v>
      </c>
      <c r="E207" s="488" t="s">
        <v>4095</v>
      </c>
      <c r="F207" s="489" t="s">
        <v>4096</v>
      </c>
      <c r="G207" s="488" t="s">
        <v>3784</v>
      </c>
      <c r="H207" s="488" t="s">
        <v>3785</v>
      </c>
      <c r="I207" s="490">
        <v>22341.439999999999</v>
      </c>
      <c r="J207" s="490">
        <v>2</v>
      </c>
      <c r="K207" s="491">
        <v>44682.879999999997</v>
      </c>
    </row>
    <row r="208" spans="1:11" ht="14.4" customHeight="1" x14ac:dyDescent="0.3">
      <c r="A208" s="486" t="s">
        <v>455</v>
      </c>
      <c r="B208" s="487" t="s">
        <v>456</v>
      </c>
      <c r="C208" s="488" t="s">
        <v>460</v>
      </c>
      <c r="D208" s="489" t="s">
        <v>3334</v>
      </c>
      <c r="E208" s="488" t="s">
        <v>4095</v>
      </c>
      <c r="F208" s="489" t="s">
        <v>4096</v>
      </c>
      <c r="G208" s="488" t="s">
        <v>3786</v>
      </c>
      <c r="H208" s="488" t="s">
        <v>3787</v>
      </c>
      <c r="I208" s="490">
        <v>27413.035</v>
      </c>
      <c r="J208" s="490">
        <v>2</v>
      </c>
      <c r="K208" s="491">
        <v>54826.07</v>
      </c>
    </row>
    <row r="209" spans="1:11" ht="14.4" customHeight="1" x14ac:dyDescent="0.3">
      <c r="A209" s="486" t="s">
        <v>455</v>
      </c>
      <c r="B209" s="487" t="s">
        <v>456</v>
      </c>
      <c r="C209" s="488" t="s">
        <v>460</v>
      </c>
      <c r="D209" s="489" t="s">
        <v>3334</v>
      </c>
      <c r="E209" s="488" t="s">
        <v>4095</v>
      </c>
      <c r="F209" s="489" t="s">
        <v>4096</v>
      </c>
      <c r="G209" s="488" t="s">
        <v>3788</v>
      </c>
      <c r="H209" s="488" t="s">
        <v>3789</v>
      </c>
      <c r="I209" s="490">
        <v>11650.75</v>
      </c>
      <c r="J209" s="490">
        <v>8</v>
      </c>
      <c r="K209" s="491">
        <v>93206</v>
      </c>
    </row>
    <row r="210" spans="1:11" ht="14.4" customHeight="1" x14ac:dyDescent="0.3">
      <c r="A210" s="486" t="s">
        <v>455</v>
      </c>
      <c r="B210" s="487" t="s">
        <v>456</v>
      </c>
      <c r="C210" s="488" t="s">
        <v>460</v>
      </c>
      <c r="D210" s="489" t="s">
        <v>3334</v>
      </c>
      <c r="E210" s="488" t="s">
        <v>4095</v>
      </c>
      <c r="F210" s="489" t="s">
        <v>4096</v>
      </c>
      <c r="G210" s="488" t="s">
        <v>3790</v>
      </c>
      <c r="H210" s="488" t="s">
        <v>3791</v>
      </c>
      <c r="I210" s="490">
        <v>2546.7199999999998</v>
      </c>
      <c r="J210" s="490">
        <v>1</v>
      </c>
      <c r="K210" s="491">
        <v>2546.7199999999998</v>
      </c>
    </row>
    <row r="211" spans="1:11" ht="14.4" customHeight="1" x14ac:dyDescent="0.3">
      <c r="A211" s="486" t="s">
        <v>455</v>
      </c>
      <c r="B211" s="487" t="s">
        <v>456</v>
      </c>
      <c r="C211" s="488" t="s">
        <v>460</v>
      </c>
      <c r="D211" s="489" t="s">
        <v>3334</v>
      </c>
      <c r="E211" s="488" t="s">
        <v>4095</v>
      </c>
      <c r="F211" s="489" t="s">
        <v>4096</v>
      </c>
      <c r="G211" s="488" t="s">
        <v>3792</v>
      </c>
      <c r="H211" s="488" t="s">
        <v>3793</v>
      </c>
      <c r="I211" s="490">
        <v>1203.0899999999999</v>
      </c>
      <c r="J211" s="490">
        <v>2</v>
      </c>
      <c r="K211" s="491">
        <v>2406.1799999999998</v>
      </c>
    </row>
    <row r="212" spans="1:11" ht="14.4" customHeight="1" x14ac:dyDescent="0.3">
      <c r="A212" s="486" t="s">
        <v>455</v>
      </c>
      <c r="B212" s="487" t="s">
        <v>456</v>
      </c>
      <c r="C212" s="488" t="s">
        <v>460</v>
      </c>
      <c r="D212" s="489" t="s">
        <v>3334</v>
      </c>
      <c r="E212" s="488" t="s">
        <v>4095</v>
      </c>
      <c r="F212" s="489" t="s">
        <v>4096</v>
      </c>
      <c r="G212" s="488" t="s">
        <v>3794</v>
      </c>
      <c r="H212" s="488" t="s">
        <v>3795</v>
      </c>
      <c r="I212" s="490">
        <v>2546.7199999999998</v>
      </c>
      <c r="J212" s="490">
        <v>10</v>
      </c>
      <c r="K212" s="491">
        <v>25467.25</v>
      </c>
    </row>
    <row r="213" spans="1:11" ht="14.4" customHeight="1" x14ac:dyDescent="0.3">
      <c r="A213" s="486" t="s">
        <v>455</v>
      </c>
      <c r="B213" s="487" t="s">
        <v>456</v>
      </c>
      <c r="C213" s="488" t="s">
        <v>460</v>
      </c>
      <c r="D213" s="489" t="s">
        <v>3334</v>
      </c>
      <c r="E213" s="488" t="s">
        <v>4095</v>
      </c>
      <c r="F213" s="489" t="s">
        <v>4096</v>
      </c>
      <c r="G213" s="488" t="s">
        <v>3796</v>
      </c>
      <c r="H213" s="488" t="s">
        <v>3797</v>
      </c>
      <c r="I213" s="490">
        <v>2546.7199999999998</v>
      </c>
      <c r="J213" s="490">
        <v>14</v>
      </c>
      <c r="K213" s="491">
        <v>35654.130000000005</v>
      </c>
    </row>
    <row r="214" spans="1:11" ht="14.4" customHeight="1" x14ac:dyDescent="0.3">
      <c r="A214" s="486" t="s">
        <v>455</v>
      </c>
      <c r="B214" s="487" t="s">
        <v>456</v>
      </c>
      <c r="C214" s="488" t="s">
        <v>460</v>
      </c>
      <c r="D214" s="489" t="s">
        <v>3334</v>
      </c>
      <c r="E214" s="488" t="s">
        <v>4095</v>
      </c>
      <c r="F214" s="489" t="s">
        <v>4096</v>
      </c>
      <c r="G214" s="488" t="s">
        <v>3798</v>
      </c>
      <c r="H214" s="488" t="s">
        <v>3799</v>
      </c>
      <c r="I214" s="490">
        <v>60475.8</v>
      </c>
      <c r="J214" s="490">
        <v>4</v>
      </c>
      <c r="K214" s="491">
        <v>241903.2</v>
      </c>
    </row>
    <row r="215" spans="1:11" ht="14.4" customHeight="1" x14ac:dyDescent="0.3">
      <c r="A215" s="486" t="s">
        <v>455</v>
      </c>
      <c r="B215" s="487" t="s">
        <v>456</v>
      </c>
      <c r="C215" s="488" t="s">
        <v>460</v>
      </c>
      <c r="D215" s="489" t="s">
        <v>3334</v>
      </c>
      <c r="E215" s="488" t="s">
        <v>4095</v>
      </c>
      <c r="F215" s="489" t="s">
        <v>4096</v>
      </c>
      <c r="G215" s="488" t="s">
        <v>3800</v>
      </c>
      <c r="H215" s="488" t="s">
        <v>3801</v>
      </c>
      <c r="I215" s="490">
        <v>3993</v>
      </c>
      <c r="J215" s="490">
        <v>2</v>
      </c>
      <c r="K215" s="491">
        <v>7986</v>
      </c>
    </row>
    <row r="216" spans="1:11" ht="14.4" customHeight="1" x14ac:dyDescent="0.3">
      <c r="A216" s="486" t="s">
        <v>455</v>
      </c>
      <c r="B216" s="487" t="s">
        <v>456</v>
      </c>
      <c r="C216" s="488" t="s">
        <v>460</v>
      </c>
      <c r="D216" s="489" t="s">
        <v>3334</v>
      </c>
      <c r="E216" s="488" t="s">
        <v>4095</v>
      </c>
      <c r="F216" s="489" t="s">
        <v>4096</v>
      </c>
      <c r="G216" s="488" t="s">
        <v>3802</v>
      </c>
      <c r="H216" s="488" t="s">
        <v>3803</v>
      </c>
      <c r="I216" s="490">
        <v>0.02</v>
      </c>
      <c r="J216" s="490">
        <v>90000</v>
      </c>
      <c r="K216" s="491">
        <v>2133</v>
      </c>
    </row>
    <row r="217" spans="1:11" ht="14.4" customHeight="1" x14ac:dyDescent="0.3">
      <c r="A217" s="486" t="s">
        <v>455</v>
      </c>
      <c r="B217" s="487" t="s">
        <v>456</v>
      </c>
      <c r="C217" s="488" t="s">
        <v>460</v>
      </c>
      <c r="D217" s="489" t="s">
        <v>3334</v>
      </c>
      <c r="E217" s="488" t="s">
        <v>4095</v>
      </c>
      <c r="F217" s="489" t="s">
        <v>4096</v>
      </c>
      <c r="G217" s="488" t="s">
        <v>3804</v>
      </c>
      <c r="H217" s="488" t="s">
        <v>3805</v>
      </c>
      <c r="I217" s="490">
        <v>1741.04</v>
      </c>
      <c r="J217" s="490">
        <v>2</v>
      </c>
      <c r="K217" s="491">
        <v>3482.08</v>
      </c>
    </row>
    <row r="218" spans="1:11" ht="14.4" customHeight="1" x14ac:dyDescent="0.3">
      <c r="A218" s="486" t="s">
        <v>455</v>
      </c>
      <c r="B218" s="487" t="s">
        <v>456</v>
      </c>
      <c r="C218" s="488" t="s">
        <v>460</v>
      </c>
      <c r="D218" s="489" t="s">
        <v>3334</v>
      </c>
      <c r="E218" s="488" t="s">
        <v>4095</v>
      </c>
      <c r="F218" s="489" t="s">
        <v>4096</v>
      </c>
      <c r="G218" s="488" t="s">
        <v>3806</v>
      </c>
      <c r="H218" s="488" t="s">
        <v>3807</v>
      </c>
      <c r="I218" s="490">
        <v>16698</v>
      </c>
      <c r="J218" s="490">
        <v>12</v>
      </c>
      <c r="K218" s="491">
        <v>200376</v>
      </c>
    </row>
    <row r="219" spans="1:11" ht="14.4" customHeight="1" x14ac:dyDescent="0.3">
      <c r="A219" s="486" t="s">
        <v>455</v>
      </c>
      <c r="B219" s="487" t="s">
        <v>456</v>
      </c>
      <c r="C219" s="488" t="s">
        <v>460</v>
      </c>
      <c r="D219" s="489" t="s">
        <v>3334</v>
      </c>
      <c r="E219" s="488" t="s">
        <v>4095</v>
      </c>
      <c r="F219" s="489" t="s">
        <v>4096</v>
      </c>
      <c r="G219" s="488" t="s">
        <v>3808</v>
      </c>
      <c r="H219" s="488" t="s">
        <v>3809</v>
      </c>
      <c r="I219" s="490">
        <v>9374.0333333333328</v>
      </c>
      <c r="J219" s="490">
        <v>9</v>
      </c>
      <c r="K219" s="491">
        <v>84366.32</v>
      </c>
    </row>
    <row r="220" spans="1:11" ht="14.4" customHeight="1" x14ac:dyDescent="0.3">
      <c r="A220" s="486" t="s">
        <v>455</v>
      </c>
      <c r="B220" s="487" t="s">
        <v>456</v>
      </c>
      <c r="C220" s="488" t="s">
        <v>460</v>
      </c>
      <c r="D220" s="489" t="s">
        <v>3334</v>
      </c>
      <c r="E220" s="488" t="s">
        <v>4095</v>
      </c>
      <c r="F220" s="489" t="s">
        <v>4096</v>
      </c>
      <c r="G220" s="488" t="s">
        <v>3810</v>
      </c>
      <c r="H220" s="488" t="s">
        <v>3811</v>
      </c>
      <c r="I220" s="490">
        <v>40.67</v>
      </c>
      <c r="J220" s="490">
        <v>60</v>
      </c>
      <c r="K220" s="491">
        <v>2440</v>
      </c>
    </row>
    <row r="221" spans="1:11" ht="14.4" customHeight="1" x14ac:dyDescent="0.3">
      <c r="A221" s="486" t="s">
        <v>455</v>
      </c>
      <c r="B221" s="487" t="s">
        <v>456</v>
      </c>
      <c r="C221" s="488" t="s">
        <v>460</v>
      </c>
      <c r="D221" s="489" t="s">
        <v>3334</v>
      </c>
      <c r="E221" s="488" t="s">
        <v>4095</v>
      </c>
      <c r="F221" s="489" t="s">
        <v>4096</v>
      </c>
      <c r="G221" s="488" t="s">
        <v>3812</v>
      </c>
      <c r="H221" s="488" t="s">
        <v>3813</v>
      </c>
      <c r="I221" s="490">
        <v>24079</v>
      </c>
      <c r="J221" s="490">
        <v>4</v>
      </c>
      <c r="K221" s="491">
        <v>96316</v>
      </c>
    </row>
    <row r="222" spans="1:11" ht="14.4" customHeight="1" x14ac:dyDescent="0.3">
      <c r="A222" s="486" t="s">
        <v>455</v>
      </c>
      <c r="B222" s="487" t="s">
        <v>456</v>
      </c>
      <c r="C222" s="488" t="s">
        <v>460</v>
      </c>
      <c r="D222" s="489" t="s">
        <v>3334</v>
      </c>
      <c r="E222" s="488" t="s">
        <v>4095</v>
      </c>
      <c r="F222" s="489" t="s">
        <v>4096</v>
      </c>
      <c r="G222" s="488" t="s">
        <v>3814</v>
      </c>
      <c r="H222" s="488" t="s">
        <v>3815</v>
      </c>
      <c r="I222" s="490">
        <v>7056.5899999999992</v>
      </c>
      <c r="J222" s="490">
        <v>3</v>
      </c>
      <c r="K222" s="491">
        <v>21169.769999999997</v>
      </c>
    </row>
    <row r="223" spans="1:11" ht="14.4" customHeight="1" x14ac:dyDescent="0.3">
      <c r="A223" s="486" t="s">
        <v>455</v>
      </c>
      <c r="B223" s="487" t="s">
        <v>456</v>
      </c>
      <c r="C223" s="488" t="s">
        <v>460</v>
      </c>
      <c r="D223" s="489" t="s">
        <v>3334</v>
      </c>
      <c r="E223" s="488" t="s">
        <v>4095</v>
      </c>
      <c r="F223" s="489" t="s">
        <v>4096</v>
      </c>
      <c r="G223" s="488" t="s">
        <v>3816</v>
      </c>
      <c r="H223" s="488" t="s">
        <v>3817</v>
      </c>
      <c r="I223" s="490">
        <v>3993</v>
      </c>
      <c r="J223" s="490">
        <v>2</v>
      </c>
      <c r="K223" s="491">
        <v>7986</v>
      </c>
    </row>
    <row r="224" spans="1:11" ht="14.4" customHeight="1" x14ac:dyDescent="0.3">
      <c r="A224" s="486" t="s">
        <v>455</v>
      </c>
      <c r="B224" s="487" t="s">
        <v>456</v>
      </c>
      <c r="C224" s="488" t="s">
        <v>460</v>
      </c>
      <c r="D224" s="489" t="s">
        <v>3334</v>
      </c>
      <c r="E224" s="488" t="s">
        <v>4095</v>
      </c>
      <c r="F224" s="489" t="s">
        <v>4096</v>
      </c>
      <c r="G224" s="488" t="s">
        <v>3818</v>
      </c>
      <c r="H224" s="488" t="s">
        <v>3819</v>
      </c>
      <c r="I224" s="490">
        <v>2546.7199999999998</v>
      </c>
      <c r="J224" s="490">
        <v>3</v>
      </c>
      <c r="K224" s="491">
        <v>7640.16</v>
      </c>
    </row>
    <row r="225" spans="1:11" ht="14.4" customHeight="1" x14ac:dyDescent="0.3">
      <c r="A225" s="486" t="s">
        <v>455</v>
      </c>
      <c r="B225" s="487" t="s">
        <v>456</v>
      </c>
      <c r="C225" s="488" t="s">
        <v>460</v>
      </c>
      <c r="D225" s="489" t="s">
        <v>3334</v>
      </c>
      <c r="E225" s="488" t="s">
        <v>4095</v>
      </c>
      <c r="F225" s="489" t="s">
        <v>4096</v>
      </c>
      <c r="G225" s="488" t="s">
        <v>3820</v>
      </c>
      <c r="H225" s="488" t="s">
        <v>3821</v>
      </c>
      <c r="I225" s="490">
        <v>2546.7199999999998</v>
      </c>
      <c r="J225" s="490">
        <v>15</v>
      </c>
      <c r="K225" s="491">
        <v>38200.85</v>
      </c>
    </row>
    <row r="226" spans="1:11" ht="14.4" customHeight="1" x14ac:dyDescent="0.3">
      <c r="A226" s="486" t="s">
        <v>455</v>
      </c>
      <c r="B226" s="487" t="s">
        <v>456</v>
      </c>
      <c r="C226" s="488" t="s">
        <v>460</v>
      </c>
      <c r="D226" s="489" t="s">
        <v>3334</v>
      </c>
      <c r="E226" s="488" t="s">
        <v>4095</v>
      </c>
      <c r="F226" s="489" t="s">
        <v>4096</v>
      </c>
      <c r="G226" s="488" t="s">
        <v>3822</v>
      </c>
      <c r="H226" s="488" t="s">
        <v>3823</v>
      </c>
      <c r="I226" s="490">
        <v>2546.7199999999998</v>
      </c>
      <c r="J226" s="490">
        <v>12</v>
      </c>
      <c r="K226" s="491">
        <v>30560.68</v>
      </c>
    </row>
    <row r="227" spans="1:11" ht="14.4" customHeight="1" x14ac:dyDescent="0.3">
      <c r="A227" s="486" t="s">
        <v>455</v>
      </c>
      <c r="B227" s="487" t="s">
        <v>456</v>
      </c>
      <c r="C227" s="488" t="s">
        <v>460</v>
      </c>
      <c r="D227" s="489" t="s">
        <v>3334</v>
      </c>
      <c r="E227" s="488" t="s">
        <v>4095</v>
      </c>
      <c r="F227" s="489" t="s">
        <v>4096</v>
      </c>
      <c r="G227" s="488" t="s">
        <v>3824</v>
      </c>
      <c r="H227" s="488" t="s">
        <v>3825</v>
      </c>
      <c r="I227" s="490">
        <v>330.11333333333334</v>
      </c>
      <c r="J227" s="490">
        <v>14</v>
      </c>
      <c r="K227" s="491">
        <v>4638.2</v>
      </c>
    </row>
    <row r="228" spans="1:11" ht="14.4" customHeight="1" x14ac:dyDescent="0.3">
      <c r="A228" s="486" t="s">
        <v>455</v>
      </c>
      <c r="B228" s="487" t="s">
        <v>456</v>
      </c>
      <c r="C228" s="488" t="s">
        <v>460</v>
      </c>
      <c r="D228" s="489" t="s">
        <v>3334</v>
      </c>
      <c r="E228" s="488" t="s">
        <v>4095</v>
      </c>
      <c r="F228" s="489" t="s">
        <v>4096</v>
      </c>
      <c r="G228" s="488" t="s">
        <v>3826</v>
      </c>
      <c r="H228" s="488" t="s">
        <v>3827</v>
      </c>
      <c r="I228" s="490">
        <v>16940</v>
      </c>
      <c r="J228" s="490">
        <v>2</v>
      </c>
      <c r="K228" s="491">
        <v>33880</v>
      </c>
    </row>
    <row r="229" spans="1:11" ht="14.4" customHeight="1" x14ac:dyDescent="0.3">
      <c r="A229" s="486" t="s">
        <v>455</v>
      </c>
      <c r="B229" s="487" t="s">
        <v>456</v>
      </c>
      <c r="C229" s="488" t="s">
        <v>460</v>
      </c>
      <c r="D229" s="489" t="s">
        <v>3334</v>
      </c>
      <c r="E229" s="488" t="s">
        <v>4095</v>
      </c>
      <c r="F229" s="489" t="s">
        <v>4096</v>
      </c>
      <c r="G229" s="488" t="s">
        <v>3828</v>
      </c>
      <c r="H229" s="488" t="s">
        <v>3829</v>
      </c>
      <c r="I229" s="490">
        <v>11650.75375</v>
      </c>
      <c r="J229" s="490">
        <v>29</v>
      </c>
      <c r="K229" s="491">
        <v>337871.96</v>
      </c>
    </row>
    <row r="230" spans="1:11" ht="14.4" customHeight="1" x14ac:dyDescent="0.3">
      <c r="A230" s="486" t="s">
        <v>455</v>
      </c>
      <c r="B230" s="487" t="s">
        <v>456</v>
      </c>
      <c r="C230" s="488" t="s">
        <v>460</v>
      </c>
      <c r="D230" s="489" t="s">
        <v>3334</v>
      </c>
      <c r="E230" s="488" t="s">
        <v>4095</v>
      </c>
      <c r="F230" s="489" t="s">
        <v>4096</v>
      </c>
      <c r="G230" s="488" t="s">
        <v>3830</v>
      </c>
      <c r="H230" s="488" t="s">
        <v>3831</v>
      </c>
      <c r="I230" s="490">
        <v>55612.81</v>
      </c>
      <c r="J230" s="490">
        <v>3</v>
      </c>
      <c r="K230" s="491">
        <v>166838.43</v>
      </c>
    </row>
    <row r="231" spans="1:11" ht="14.4" customHeight="1" x14ac:dyDescent="0.3">
      <c r="A231" s="486" t="s">
        <v>455</v>
      </c>
      <c r="B231" s="487" t="s">
        <v>456</v>
      </c>
      <c r="C231" s="488" t="s">
        <v>460</v>
      </c>
      <c r="D231" s="489" t="s">
        <v>3334</v>
      </c>
      <c r="E231" s="488" t="s">
        <v>4095</v>
      </c>
      <c r="F231" s="489" t="s">
        <v>4096</v>
      </c>
      <c r="G231" s="488" t="s">
        <v>3832</v>
      </c>
      <c r="H231" s="488" t="s">
        <v>3833</v>
      </c>
      <c r="I231" s="490">
        <v>6292</v>
      </c>
      <c r="J231" s="490">
        <v>1</v>
      </c>
      <c r="K231" s="491">
        <v>6292</v>
      </c>
    </row>
    <row r="232" spans="1:11" ht="14.4" customHeight="1" x14ac:dyDescent="0.3">
      <c r="A232" s="486" t="s">
        <v>455</v>
      </c>
      <c r="B232" s="487" t="s">
        <v>456</v>
      </c>
      <c r="C232" s="488" t="s">
        <v>460</v>
      </c>
      <c r="D232" s="489" t="s">
        <v>3334</v>
      </c>
      <c r="E232" s="488" t="s">
        <v>4095</v>
      </c>
      <c r="F232" s="489" t="s">
        <v>4096</v>
      </c>
      <c r="G232" s="488" t="s">
        <v>3834</v>
      </c>
      <c r="H232" s="488" t="s">
        <v>3835</v>
      </c>
      <c r="I232" s="490">
        <v>2546.7199999999998</v>
      </c>
      <c r="J232" s="490">
        <v>3</v>
      </c>
      <c r="K232" s="491">
        <v>7640.17</v>
      </c>
    </row>
    <row r="233" spans="1:11" ht="14.4" customHeight="1" x14ac:dyDescent="0.3">
      <c r="A233" s="486" t="s">
        <v>455</v>
      </c>
      <c r="B233" s="487" t="s">
        <v>456</v>
      </c>
      <c r="C233" s="488" t="s">
        <v>460</v>
      </c>
      <c r="D233" s="489" t="s">
        <v>3334</v>
      </c>
      <c r="E233" s="488" t="s">
        <v>4095</v>
      </c>
      <c r="F233" s="489" t="s">
        <v>4096</v>
      </c>
      <c r="G233" s="488" t="s">
        <v>3836</v>
      </c>
      <c r="H233" s="488" t="s">
        <v>3837</v>
      </c>
      <c r="I233" s="490">
        <v>11650.75</v>
      </c>
      <c r="J233" s="490">
        <v>22</v>
      </c>
      <c r="K233" s="491">
        <v>256316.52000000002</v>
      </c>
    </row>
    <row r="234" spans="1:11" ht="14.4" customHeight="1" x14ac:dyDescent="0.3">
      <c r="A234" s="486" t="s">
        <v>455</v>
      </c>
      <c r="B234" s="487" t="s">
        <v>456</v>
      </c>
      <c r="C234" s="488" t="s">
        <v>460</v>
      </c>
      <c r="D234" s="489" t="s">
        <v>3334</v>
      </c>
      <c r="E234" s="488" t="s">
        <v>4095</v>
      </c>
      <c r="F234" s="489" t="s">
        <v>4096</v>
      </c>
      <c r="G234" s="488" t="s">
        <v>3838</v>
      </c>
      <c r="H234" s="488" t="s">
        <v>3839</v>
      </c>
      <c r="I234" s="490">
        <v>5929</v>
      </c>
      <c r="J234" s="490">
        <v>8</v>
      </c>
      <c r="K234" s="491">
        <v>47432</v>
      </c>
    </row>
    <row r="235" spans="1:11" ht="14.4" customHeight="1" x14ac:dyDescent="0.3">
      <c r="A235" s="486" t="s">
        <v>455</v>
      </c>
      <c r="B235" s="487" t="s">
        <v>456</v>
      </c>
      <c r="C235" s="488" t="s">
        <v>460</v>
      </c>
      <c r="D235" s="489" t="s">
        <v>3334</v>
      </c>
      <c r="E235" s="488" t="s">
        <v>4095</v>
      </c>
      <c r="F235" s="489" t="s">
        <v>4096</v>
      </c>
      <c r="G235" s="488" t="s">
        <v>3840</v>
      </c>
      <c r="H235" s="488" t="s">
        <v>3841</v>
      </c>
      <c r="I235" s="490">
        <v>3335.22</v>
      </c>
      <c r="J235" s="490">
        <v>2</v>
      </c>
      <c r="K235" s="491">
        <v>6670.44</v>
      </c>
    </row>
    <row r="236" spans="1:11" ht="14.4" customHeight="1" x14ac:dyDescent="0.3">
      <c r="A236" s="486" t="s">
        <v>455</v>
      </c>
      <c r="B236" s="487" t="s">
        <v>456</v>
      </c>
      <c r="C236" s="488" t="s">
        <v>460</v>
      </c>
      <c r="D236" s="489" t="s">
        <v>3334</v>
      </c>
      <c r="E236" s="488" t="s">
        <v>4095</v>
      </c>
      <c r="F236" s="489" t="s">
        <v>4096</v>
      </c>
      <c r="G236" s="488" t="s">
        <v>3842</v>
      </c>
      <c r="H236" s="488" t="s">
        <v>3843</v>
      </c>
      <c r="I236" s="490">
        <v>2546.7199999999998</v>
      </c>
      <c r="J236" s="490">
        <v>7</v>
      </c>
      <c r="K236" s="491">
        <v>17827.07</v>
      </c>
    </row>
    <row r="237" spans="1:11" ht="14.4" customHeight="1" x14ac:dyDescent="0.3">
      <c r="A237" s="486" t="s">
        <v>455</v>
      </c>
      <c r="B237" s="487" t="s">
        <v>456</v>
      </c>
      <c r="C237" s="488" t="s">
        <v>460</v>
      </c>
      <c r="D237" s="489" t="s">
        <v>3334</v>
      </c>
      <c r="E237" s="488" t="s">
        <v>4095</v>
      </c>
      <c r="F237" s="489" t="s">
        <v>4096</v>
      </c>
      <c r="G237" s="488" t="s">
        <v>3844</v>
      </c>
      <c r="H237" s="488" t="s">
        <v>3845</v>
      </c>
      <c r="I237" s="490">
        <v>20509.5</v>
      </c>
      <c r="J237" s="490">
        <v>1</v>
      </c>
      <c r="K237" s="491">
        <v>20509.5</v>
      </c>
    </row>
    <row r="238" spans="1:11" ht="14.4" customHeight="1" x14ac:dyDescent="0.3">
      <c r="A238" s="486" t="s">
        <v>455</v>
      </c>
      <c r="B238" s="487" t="s">
        <v>456</v>
      </c>
      <c r="C238" s="488" t="s">
        <v>460</v>
      </c>
      <c r="D238" s="489" t="s">
        <v>3334</v>
      </c>
      <c r="E238" s="488" t="s">
        <v>4095</v>
      </c>
      <c r="F238" s="489" t="s">
        <v>4096</v>
      </c>
      <c r="G238" s="488" t="s">
        <v>3846</v>
      </c>
      <c r="H238" s="488" t="s">
        <v>3847</v>
      </c>
      <c r="I238" s="490">
        <v>5140.0749999999998</v>
      </c>
      <c r="J238" s="490">
        <v>2</v>
      </c>
      <c r="K238" s="491">
        <v>10280.15</v>
      </c>
    </row>
    <row r="239" spans="1:11" ht="14.4" customHeight="1" x14ac:dyDescent="0.3">
      <c r="A239" s="486" t="s">
        <v>455</v>
      </c>
      <c r="B239" s="487" t="s">
        <v>456</v>
      </c>
      <c r="C239" s="488" t="s">
        <v>460</v>
      </c>
      <c r="D239" s="489" t="s">
        <v>3334</v>
      </c>
      <c r="E239" s="488" t="s">
        <v>4095</v>
      </c>
      <c r="F239" s="489" t="s">
        <v>4096</v>
      </c>
      <c r="G239" s="488" t="s">
        <v>3848</v>
      </c>
      <c r="H239" s="488" t="s">
        <v>3849</v>
      </c>
      <c r="I239" s="490">
        <v>6134.7</v>
      </c>
      <c r="J239" s="490">
        <v>2</v>
      </c>
      <c r="K239" s="491">
        <v>12269.4</v>
      </c>
    </row>
    <row r="240" spans="1:11" ht="14.4" customHeight="1" x14ac:dyDescent="0.3">
      <c r="A240" s="486" t="s">
        <v>455</v>
      </c>
      <c r="B240" s="487" t="s">
        <v>456</v>
      </c>
      <c r="C240" s="488" t="s">
        <v>460</v>
      </c>
      <c r="D240" s="489" t="s">
        <v>3334</v>
      </c>
      <c r="E240" s="488" t="s">
        <v>4095</v>
      </c>
      <c r="F240" s="489" t="s">
        <v>4096</v>
      </c>
      <c r="G240" s="488" t="s">
        <v>3850</v>
      </c>
      <c r="H240" s="488" t="s">
        <v>3851</v>
      </c>
      <c r="I240" s="490">
        <v>2546.7199999999998</v>
      </c>
      <c r="J240" s="490">
        <v>3</v>
      </c>
      <c r="K240" s="491">
        <v>7640.16</v>
      </c>
    </row>
    <row r="241" spans="1:11" ht="14.4" customHeight="1" x14ac:dyDescent="0.3">
      <c r="A241" s="486" t="s">
        <v>455</v>
      </c>
      <c r="B241" s="487" t="s">
        <v>456</v>
      </c>
      <c r="C241" s="488" t="s">
        <v>460</v>
      </c>
      <c r="D241" s="489" t="s">
        <v>3334</v>
      </c>
      <c r="E241" s="488" t="s">
        <v>4095</v>
      </c>
      <c r="F241" s="489" t="s">
        <v>4096</v>
      </c>
      <c r="G241" s="488" t="s">
        <v>3852</v>
      </c>
      <c r="H241" s="488" t="s">
        <v>3853</v>
      </c>
      <c r="I241" s="490">
        <v>55612.81</v>
      </c>
      <c r="J241" s="490">
        <v>3</v>
      </c>
      <c r="K241" s="491">
        <v>166838.43</v>
      </c>
    </row>
    <row r="242" spans="1:11" ht="14.4" customHeight="1" x14ac:dyDescent="0.3">
      <c r="A242" s="486" t="s">
        <v>455</v>
      </c>
      <c r="B242" s="487" t="s">
        <v>456</v>
      </c>
      <c r="C242" s="488" t="s">
        <v>460</v>
      </c>
      <c r="D242" s="489" t="s">
        <v>3334</v>
      </c>
      <c r="E242" s="488" t="s">
        <v>4095</v>
      </c>
      <c r="F242" s="489" t="s">
        <v>4096</v>
      </c>
      <c r="G242" s="488" t="s">
        <v>3854</v>
      </c>
      <c r="H242" s="488" t="s">
        <v>3855</v>
      </c>
      <c r="I242" s="490">
        <v>3335.22</v>
      </c>
      <c r="J242" s="490">
        <v>2</v>
      </c>
      <c r="K242" s="491">
        <v>6670.44</v>
      </c>
    </row>
    <row r="243" spans="1:11" ht="14.4" customHeight="1" x14ac:dyDescent="0.3">
      <c r="A243" s="486" t="s">
        <v>455</v>
      </c>
      <c r="B243" s="487" t="s">
        <v>456</v>
      </c>
      <c r="C243" s="488" t="s">
        <v>460</v>
      </c>
      <c r="D243" s="489" t="s">
        <v>3334</v>
      </c>
      <c r="E243" s="488" t="s">
        <v>4095</v>
      </c>
      <c r="F243" s="489" t="s">
        <v>4096</v>
      </c>
      <c r="G243" s="488" t="s">
        <v>3856</v>
      </c>
      <c r="H243" s="488" t="s">
        <v>3857</v>
      </c>
      <c r="I243" s="490">
        <v>2546.7199999999998</v>
      </c>
      <c r="J243" s="490">
        <v>4</v>
      </c>
      <c r="K243" s="491">
        <v>10186.9</v>
      </c>
    </row>
    <row r="244" spans="1:11" ht="14.4" customHeight="1" x14ac:dyDescent="0.3">
      <c r="A244" s="486" t="s">
        <v>455</v>
      </c>
      <c r="B244" s="487" t="s">
        <v>456</v>
      </c>
      <c r="C244" s="488" t="s">
        <v>460</v>
      </c>
      <c r="D244" s="489" t="s">
        <v>3334</v>
      </c>
      <c r="E244" s="488" t="s">
        <v>4095</v>
      </c>
      <c r="F244" s="489" t="s">
        <v>4096</v>
      </c>
      <c r="G244" s="488" t="s">
        <v>3858</v>
      </c>
      <c r="H244" s="488" t="s">
        <v>3859</v>
      </c>
      <c r="I244" s="490">
        <v>6526.02</v>
      </c>
      <c r="J244" s="490">
        <v>2</v>
      </c>
      <c r="K244" s="491">
        <v>13052.03</v>
      </c>
    </row>
    <row r="245" spans="1:11" ht="14.4" customHeight="1" x14ac:dyDescent="0.3">
      <c r="A245" s="486" t="s">
        <v>455</v>
      </c>
      <c r="B245" s="487" t="s">
        <v>456</v>
      </c>
      <c r="C245" s="488" t="s">
        <v>460</v>
      </c>
      <c r="D245" s="489" t="s">
        <v>3334</v>
      </c>
      <c r="E245" s="488" t="s">
        <v>4095</v>
      </c>
      <c r="F245" s="489" t="s">
        <v>4096</v>
      </c>
      <c r="G245" s="488" t="s">
        <v>3860</v>
      </c>
      <c r="H245" s="488" t="s">
        <v>3861</v>
      </c>
      <c r="I245" s="490">
        <v>2065.3000000000002</v>
      </c>
      <c r="J245" s="490">
        <v>1</v>
      </c>
      <c r="K245" s="491">
        <v>2065.3000000000002</v>
      </c>
    </row>
    <row r="246" spans="1:11" ht="14.4" customHeight="1" x14ac:dyDescent="0.3">
      <c r="A246" s="486" t="s">
        <v>455</v>
      </c>
      <c r="B246" s="487" t="s">
        <v>456</v>
      </c>
      <c r="C246" s="488" t="s">
        <v>460</v>
      </c>
      <c r="D246" s="489" t="s">
        <v>3334</v>
      </c>
      <c r="E246" s="488" t="s">
        <v>4095</v>
      </c>
      <c r="F246" s="489" t="s">
        <v>4096</v>
      </c>
      <c r="G246" s="488" t="s">
        <v>3862</v>
      </c>
      <c r="H246" s="488" t="s">
        <v>3863</v>
      </c>
      <c r="I246" s="490">
        <v>2546.7199999999998</v>
      </c>
      <c r="J246" s="490">
        <v>1</v>
      </c>
      <c r="K246" s="491">
        <v>2546.7199999999998</v>
      </c>
    </row>
    <row r="247" spans="1:11" ht="14.4" customHeight="1" x14ac:dyDescent="0.3">
      <c r="A247" s="486" t="s">
        <v>455</v>
      </c>
      <c r="B247" s="487" t="s">
        <v>456</v>
      </c>
      <c r="C247" s="488" t="s">
        <v>460</v>
      </c>
      <c r="D247" s="489" t="s">
        <v>3334</v>
      </c>
      <c r="E247" s="488" t="s">
        <v>4095</v>
      </c>
      <c r="F247" s="489" t="s">
        <v>4096</v>
      </c>
      <c r="G247" s="488" t="s">
        <v>3864</v>
      </c>
      <c r="H247" s="488" t="s">
        <v>3865</v>
      </c>
      <c r="I247" s="490">
        <v>2546.7199999999998</v>
      </c>
      <c r="J247" s="490">
        <v>1</v>
      </c>
      <c r="K247" s="491">
        <v>2546.7199999999998</v>
      </c>
    </row>
    <row r="248" spans="1:11" ht="14.4" customHeight="1" x14ac:dyDescent="0.3">
      <c r="A248" s="486" t="s">
        <v>455</v>
      </c>
      <c r="B248" s="487" t="s">
        <v>456</v>
      </c>
      <c r="C248" s="488" t="s">
        <v>460</v>
      </c>
      <c r="D248" s="489" t="s">
        <v>3334</v>
      </c>
      <c r="E248" s="488" t="s">
        <v>4095</v>
      </c>
      <c r="F248" s="489" t="s">
        <v>4096</v>
      </c>
      <c r="G248" s="488" t="s">
        <v>3866</v>
      </c>
      <c r="H248" s="488" t="s">
        <v>3867</v>
      </c>
      <c r="I248" s="490">
        <v>17720.45</v>
      </c>
      <c r="J248" s="490">
        <v>2</v>
      </c>
      <c r="K248" s="491">
        <v>35440.9</v>
      </c>
    </row>
    <row r="249" spans="1:11" ht="14.4" customHeight="1" x14ac:dyDescent="0.3">
      <c r="A249" s="486" t="s">
        <v>455</v>
      </c>
      <c r="B249" s="487" t="s">
        <v>456</v>
      </c>
      <c r="C249" s="488" t="s">
        <v>460</v>
      </c>
      <c r="D249" s="489" t="s">
        <v>3334</v>
      </c>
      <c r="E249" s="488" t="s">
        <v>4095</v>
      </c>
      <c r="F249" s="489" t="s">
        <v>4096</v>
      </c>
      <c r="G249" s="488" t="s">
        <v>3868</v>
      </c>
      <c r="H249" s="488" t="s">
        <v>3869</v>
      </c>
      <c r="I249" s="490">
        <v>2065.3000000000002</v>
      </c>
      <c r="J249" s="490">
        <v>4</v>
      </c>
      <c r="K249" s="491">
        <v>8261.2000000000007</v>
      </c>
    </row>
    <row r="250" spans="1:11" ht="14.4" customHeight="1" x14ac:dyDescent="0.3">
      <c r="A250" s="486" t="s">
        <v>455</v>
      </c>
      <c r="B250" s="487" t="s">
        <v>456</v>
      </c>
      <c r="C250" s="488" t="s">
        <v>460</v>
      </c>
      <c r="D250" s="489" t="s">
        <v>3334</v>
      </c>
      <c r="E250" s="488" t="s">
        <v>4095</v>
      </c>
      <c r="F250" s="489" t="s">
        <v>4096</v>
      </c>
      <c r="G250" s="488" t="s">
        <v>3870</v>
      </c>
      <c r="H250" s="488" t="s">
        <v>3871</v>
      </c>
      <c r="I250" s="490">
        <v>1983.68</v>
      </c>
      <c r="J250" s="490">
        <v>6</v>
      </c>
      <c r="K250" s="491">
        <v>11902.11</v>
      </c>
    </row>
    <row r="251" spans="1:11" ht="14.4" customHeight="1" x14ac:dyDescent="0.3">
      <c r="A251" s="486" t="s">
        <v>455</v>
      </c>
      <c r="B251" s="487" t="s">
        <v>456</v>
      </c>
      <c r="C251" s="488" t="s">
        <v>460</v>
      </c>
      <c r="D251" s="489" t="s">
        <v>3334</v>
      </c>
      <c r="E251" s="488" t="s">
        <v>4095</v>
      </c>
      <c r="F251" s="489" t="s">
        <v>4096</v>
      </c>
      <c r="G251" s="488" t="s">
        <v>3872</v>
      </c>
      <c r="H251" s="488" t="s">
        <v>3873</v>
      </c>
      <c r="I251" s="490">
        <v>2065.3000000000002</v>
      </c>
      <c r="J251" s="490">
        <v>9</v>
      </c>
      <c r="K251" s="491">
        <v>18587.699999999997</v>
      </c>
    </row>
    <row r="252" spans="1:11" ht="14.4" customHeight="1" x14ac:dyDescent="0.3">
      <c r="A252" s="486" t="s">
        <v>455</v>
      </c>
      <c r="B252" s="487" t="s">
        <v>456</v>
      </c>
      <c r="C252" s="488" t="s">
        <v>460</v>
      </c>
      <c r="D252" s="489" t="s">
        <v>3334</v>
      </c>
      <c r="E252" s="488" t="s">
        <v>4095</v>
      </c>
      <c r="F252" s="489" t="s">
        <v>4096</v>
      </c>
      <c r="G252" s="488" t="s">
        <v>3874</v>
      </c>
      <c r="H252" s="488" t="s">
        <v>3875</v>
      </c>
      <c r="I252" s="490">
        <v>5324</v>
      </c>
      <c r="J252" s="490">
        <v>1</v>
      </c>
      <c r="K252" s="491">
        <v>5324</v>
      </c>
    </row>
    <row r="253" spans="1:11" ht="14.4" customHeight="1" x14ac:dyDescent="0.3">
      <c r="A253" s="486" t="s">
        <v>455</v>
      </c>
      <c r="B253" s="487" t="s">
        <v>456</v>
      </c>
      <c r="C253" s="488" t="s">
        <v>460</v>
      </c>
      <c r="D253" s="489" t="s">
        <v>3334</v>
      </c>
      <c r="E253" s="488" t="s">
        <v>4095</v>
      </c>
      <c r="F253" s="489" t="s">
        <v>4096</v>
      </c>
      <c r="G253" s="488" t="s">
        <v>3876</v>
      </c>
      <c r="H253" s="488" t="s">
        <v>3877</v>
      </c>
      <c r="I253" s="490">
        <v>13018.395</v>
      </c>
      <c r="J253" s="490">
        <v>3</v>
      </c>
      <c r="K253" s="491">
        <v>39055.19</v>
      </c>
    </row>
    <row r="254" spans="1:11" ht="14.4" customHeight="1" x14ac:dyDescent="0.3">
      <c r="A254" s="486" t="s">
        <v>455</v>
      </c>
      <c r="B254" s="487" t="s">
        <v>456</v>
      </c>
      <c r="C254" s="488" t="s">
        <v>460</v>
      </c>
      <c r="D254" s="489" t="s">
        <v>3334</v>
      </c>
      <c r="E254" s="488" t="s">
        <v>4095</v>
      </c>
      <c r="F254" s="489" t="s">
        <v>4096</v>
      </c>
      <c r="G254" s="488" t="s">
        <v>3878</v>
      </c>
      <c r="H254" s="488" t="s">
        <v>3879</v>
      </c>
      <c r="I254" s="490">
        <v>5637.3950000000004</v>
      </c>
      <c r="J254" s="490">
        <v>6</v>
      </c>
      <c r="K254" s="491">
        <v>33824.36</v>
      </c>
    </row>
    <row r="255" spans="1:11" ht="14.4" customHeight="1" x14ac:dyDescent="0.3">
      <c r="A255" s="486" t="s">
        <v>455</v>
      </c>
      <c r="B255" s="487" t="s">
        <v>456</v>
      </c>
      <c r="C255" s="488" t="s">
        <v>460</v>
      </c>
      <c r="D255" s="489" t="s">
        <v>3334</v>
      </c>
      <c r="E255" s="488" t="s">
        <v>4095</v>
      </c>
      <c r="F255" s="489" t="s">
        <v>4096</v>
      </c>
      <c r="G255" s="488" t="s">
        <v>3880</v>
      </c>
      <c r="H255" s="488" t="s">
        <v>3881</v>
      </c>
      <c r="I255" s="490">
        <v>2065.3000000000002</v>
      </c>
      <c r="J255" s="490">
        <v>8</v>
      </c>
      <c r="K255" s="491">
        <v>16522.400000000001</v>
      </c>
    </row>
    <row r="256" spans="1:11" ht="14.4" customHeight="1" x14ac:dyDescent="0.3">
      <c r="A256" s="486" t="s">
        <v>455</v>
      </c>
      <c r="B256" s="487" t="s">
        <v>456</v>
      </c>
      <c r="C256" s="488" t="s">
        <v>460</v>
      </c>
      <c r="D256" s="489" t="s">
        <v>3334</v>
      </c>
      <c r="E256" s="488" t="s">
        <v>4095</v>
      </c>
      <c r="F256" s="489" t="s">
        <v>4096</v>
      </c>
      <c r="G256" s="488" t="s">
        <v>3882</v>
      </c>
      <c r="H256" s="488" t="s">
        <v>3883</v>
      </c>
      <c r="I256" s="490">
        <v>2065.3000000000002</v>
      </c>
      <c r="J256" s="490">
        <v>4</v>
      </c>
      <c r="K256" s="491">
        <v>8261.2000000000007</v>
      </c>
    </row>
    <row r="257" spans="1:11" ht="14.4" customHeight="1" x14ac:dyDescent="0.3">
      <c r="A257" s="486" t="s">
        <v>455</v>
      </c>
      <c r="B257" s="487" t="s">
        <v>456</v>
      </c>
      <c r="C257" s="488" t="s">
        <v>460</v>
      </c>
      <c r="D257" s="489" t="s">
        <v>3334</v>
      </c>
      <c r="E257" s="488" t="s">
        <v>4095</v>
      </c>
      <c r="F257" s="489" t="s">
        <v>4096</v>
      </c>
      <c r="G257" s="488" t="s">
        <v>3884</v>
      </c>
      <c r="H257" s="488" t="s">
        <v>3885</v>
      </c>
      <c r="I257" s="490">
        <v>4588.32</v>
      </c>
      <c r="J257" s="490">
        <v>5</v>
      </c>
      <c r="K257" s="491">
        <v>22941.61</v>
      </c>
    </row>
    <row r="258" spans="1:11" ht="14.4" customHeight="1" x14ac:dyDescent="0.3">
      <c r="A258" s="486" t="s">
        <v>455</v>
      </c>
      <c r="B258" s="487" t="s">
        <v>456</v>
      </c>
      <c r="C258" s="488" t="s">
        <v>460</v>
      </c>
      <c r="D258" s="489" t="s">
        <v>3334</v>
      </c>
      <c r="E258" s="488" t="s">
        <v>4095</v>
      </c>
      <c r="F258" s="489" t="s">
        <v>4096</v>
      </c>
      <c r="G258" s="488" t="s">
        <v>3886</v>
      </c>
      <c r="H258" s="488" t="s">
        <v>3887</v>
      </c>
      <c r="I258" s="490">
        <v>2480.5</v>
      </c>
      <c r="J258" s="490">
        <v>2</v>
      </c>
      <c r="K258" s="491">
        <v>4961</v>
      </c>
    </row>
    <row r="259" spans="1:11" ht="14.4" customHeight="1" x14ac:dyDescent="0.3">
      <c r="A259" s="486" t="s">
        <v>455</v>
      </c>
      <c r="B259" s="487" t="s">
        <v>456</v>
      </c>
      <c r="C259" s="488" t="s">
        <v>460</v>
      </c>
      <c r="D259" s="489" t="s">
        <v>3334</v>
      </c>
      <c r="E259" s="488" t="s">
        <v>4095</v>
      </c>
      <c r="F259" s="489" t="s">
        <v>4096</v>
      </c>
      <c r="G259" s="488" t="s">
        <v>3888</v>
      </c>
      <c r="H259" s="488" t="s">
        <v>3889</v>
      </c>
      <c r="I259" s="490">
        <v>29230.7</v>
      </c>
      <c r="J259" s="490">
        <v>3</v>
      </c>
      <c r="K259" s="491">
        <v>87692.1</v>
      </c>
    </row>
    <row r="260" spans="1:11" ht="14.4" customHeight="1" x14ac:dyDescent="0.3">
      <c r="A260" s="486" t="s">
        <v>455</v>
      </c>
      <c r="B260" s="487" t="s">
        <v>456</v>
      </c>
      <c r="C260" s="488" t="s">
        <v>460</v>
      </c>
      <c r="D260" s="489" t="s">
        <v>3334</v>
      </c>
      <c r="E260" s="488" t="s">
        <v>4095</v>
      </c>
      <c r="F260" s="489" t="s">
        <v>4096</v>
      </c>
      <c r="G260" s="488" t="s">
        <v>3890</v>
      </c>
      <c r="H260" s="488" t="s">
        <v>3891</v>
      </c>
      <c r="I260" s="490">
        <v>26086.41</v>
      </c>
      <c r="J260" s="490">
        <v>1</v>
      </c>
      <c r="K260" s="491">
        <v>26086.41</v>
      </c>
    </row>
    <row r="261" spans="1:11" ht="14.4" customHeight="1" x14ac:dyDescent="0.3">
      <c r="A261" s="486" t="s">
        <v>455</v>
      </c>
      <c r="B261" s="487" t="s">
        <v>456</v>
      </c>
      <c r="C261" s="488" t="s">
        <v>460</v>
      </c>
      <c r="D261" s="489" t="s">
        <v>3334</v>
      </c>
      <c r="E261" s="488" t="s">
        <v>4095</v>
      </c>
      <c r="F261" s="489" t="s">
        <v>4096</v>
      </c>
      <c r="G261" s="488" t="s">
        <v>3892</v>
      </c>
      <c r="H261" s="488" t="s">
        <v>3893</v>
      </c>
      <c r="I261" s="490">
        <v>12325.07</v>
      </c>
      <c r="J261" s="490">
        <v>1</v>
      </c>
      <c r="K261" s="491">
        <v>12325.07</v>
      </c>
    </row>
    <row r="262" spans="1:11" ht="14.4" customHeight="1" x14ac:dyDescent="0.3">
      <c r="A262" s="486" t="s">
        <v>455</v>
      </c>
      <c r="B262" s="487" t="s">
        <v>456</v>
      </c>
      <c r="C262" s="488" t="s">
        <v>460</v>
      </c>
      <c r="D262" s="489" t="s">
        <v>3334</v>
      </c>
      <c r="E262" s="488" t="s">
        <v>4095</v>
      </c>
      <c r="F262" s="489" t="s">
        <v>4096</v>
      </c>
      <c r="G262" s="488" t="s">
        <v>3894</v>
      </c>
      <c r="H262" s="488" t="s">
        <v>3895</v>
      </c>
      <c r="I262" s="490">
        <v>15193.95</v>
      </c>
      <c r="J262" s="490">
        <v>4</v>
      </c>
      <c r="K262" s="491">
        <v>60775.82</v>
      </c>
    </row>
    <row r="263" spans="1:11" ht="14.4" customHeight="1" x14ac:dyDescent="0.3">
      <c r="A263" s="486" t="s">
        <v>455</v>
      </c>
      <c r="B263" s="487" t="s">
        <v>456</v>
      </c>
      <c r="C263" s="488" t="s">
        <v>460</v>
      </c>
      <c r="D263" s="489" t="s">
        <v>3334</v>
      </c>
      <c r="E263" s="488" t="s">
        <v>4095</v>
      </c>
      <c r="F263" s="489" t="s">
        <v>4096</v>
      </c>
      <c r="G263" s="488" t="s">
        <v>3896</v>
      </c>
      <c r="H263" s="488" t="s">
        <v>3897</v>
      </c>
      <c r="I263" s="490">
        <v>2546.7199999999998</v>
      </c>
      <c r="J263" s="490">
        <v>6</v>
      </c>
      <c r="K263" s="491">
        <v>15280.349999999999</v>
      </c>
    </row>
    <row r="264" spans="1:11" ht="14.4" customHeight="1" x14ac:dyDescent="0.3">
      <c r="A264" s="486" t="s">
        <v>455</v>
      </c>
      <c r="B264" s="487" t="s">
        <v>456</v>
      </c>
      <c r="C264" s="488" t="s">
        <v>460</v>
      </c>
      <c r="D264" s="489" t="s">
        <v>3334</v>
      </c>
      <c r="E264" s="488" t="s">
        <v>4095</v>
      </c>
      <c r="F264" s="489" t="s">
        <v>4096</v>
      </c>
      <c r="G264" s="488" t="s">
        <v>3898</v>
      </c>
      <c r="H264" s="488" t="s">
        <v>3899</v>
      </c>
      <c r="I264" s="490">
        <v>2065.3000000000002</v>
      </c>
      <c r="J264" s="490">
        <v>1</v>
      </c>
      <c r="K264" s="491">
        <v>2065.3000000000002</v>
      </c>
    </row>
    <row r="265" spans="1:11" ht="14.4" customHeight="1" x14ac:dyDescent="0.3">
      <c r="A265" s="486" t="s">
        <v>455</v>
      </c>
      <c r="B265" s="487" t="s">
        <v>456</v>
      </c>
      <c r="C265" s="488" t="s">
        <v>460</v>
      </c>
      <c r="D265" s="489" t="s">
        <v>3334</v>
      </c>
      <c r="E265" s="488" t="s">
        <v>4095</v>
      </c>
      <c r="F265" s="489" t="s">
        <v>4096</v>
      </c>
      <c r="G265" s="488" t="s">
        <v>3900</v>
      </c>
      <c r="H265" s="488" t="s">
        <v>3901</v>
      </c>
      <c r="I265" s="490">
        <v>5993.2</v>
      </c>
      <c r="J265" s="490">
        <v>1</v>
      </c>
      <c r="K265" s="491">
        <v>5993.2</v>
      </c>
    </row>
    <row r="266" spans="1:11" ht="14.4" customHeight="1" x14ac:dyDescent="0.3">
      <c r="A266" s="486" t="s">
        <v>455</v>
      </c>
      <c r="B266" s="487" t="s">
        <v>456</v>
      </c>
      <c r="C266" s="488" t="s">
        <v>460</v>
      </c>
      <c r="D266" s="489" t="s">
        <v>3334</v>
      </c>
      <c r="E266" s="488" t="s">
        <v>4095</v>
      </c>
      <c r="F266" s="489" t="s">
        <v>4096</v>
      </c>
      <c r="G266" s="488" t="s">
        <v>3902</v>
      </c>
      <c r="H266" s="488" t="s">
        <v>3903</v>
      </c>
      <c r="I266" s="490">
        <v>2065.3000000000002</v>
      </c>
      <c r="J266" s="490">
        <v>2</v>
      </c>
      <c r="K266" s="491">
        <v>4130.6000000000004</v>
      </c>
    </row>
    <row r="267" spans="1:11" ht="14.4" customHeight="1" x14ac:dyDescent="0.3">
      <c r="A267" s="486" t="s">
        <v>455</v>
      </c>
      <c r="B267" s="487" t="s">
        <v>456</v>
      </c>
      <c r="C267" s="488" t="s">
        <v>460</v>
      </c>
      <c r="D267" s="489" t="s">
        <v>3334</v>
      </c>
      <c r="E267" s="488" t="s">
        <v>4095</v>
      </c>
      <c r="F267" s="489" t="s">
        <v>4096</v>
      </c>
      <c r="G267" s="488" t="s">
        <v>3904</v>
      </c>
      <c r="H267" s="488" t="s">
        <v>3905</v>
      </c>
      <c r="I267" s="490">
        <v>3129.05</v>
      </c>
      <c r="J267" s="490">
        <v>2</v>
      </c>
      <c r="K267" s="491">
        <v>6258.1</v>
      </c>
    </row>
    <row r="268" spans="1:11" ht="14.4" customHeight="1" x14ac:dyDescent="0.3">
      <c r="A268" s="486" t="s">
        <v>455</v>
      </c>
      <c r="B268" s="487" t="s">
        <v>456</v>
      </c>
      <c r="C268" s="488" t="s">
        <v>460</v>
      </c>
      <c r="D268" s="489" t="s">
        <v>3334</v>
      </c>
      <c r="E268" s="488" t="s">
        <v>4095</v>
      </c>
      <c r="F268" s="489" t="s">
        <v>4096</v>
      </c>
      <c r="G268" s="488" t="s">
        <v>3906</v>
      </c>
      <c r="H268" s="488" t="s">
        <v>3907</v>
      </c>
      <c r="I268" s="490">
        <v>4362.5</v>
      </c>
      <c r="J268" s="490">
        <v>2</v>
      </c>
      <c r="K268" s="491">
        <v>8725</v>
      </c>
    </row>
    <row r="269" spans="1:11" ht="14.4" customHeight="1" x14ac:dyDescent="0.3">
      <c r="A269" s="486" t="s">
        <v>455</v>
      </c>
      <c r="B269" s="487" t="s">
        <v>456</v>
      </c>
      <c r="C269" s="488" t="s">
        <v>460</v>
      </c>
      <c r="D269" s="489" t="s">
        <v>3334</v>
      </c>
      <c r="E269" s="488" t="s">
        <v>4095</v>
      </c>
      <c r="F269" s="489" t="s">
        <v>4096</v>
      </c>
      <c r="G269" s="488" t="s">
        <v>3908</v>
      </c>
      <c r="H269" s="488" t="s">
        <v>3909</v>
      </c>
      <c r="I269" s="490">
        <v>73632</v>
      </c>
      <c r="J269" s="490">
        <v>2</v>
      </c>
      <c r="K269" s="491">
        <v>147264</v>
      </c>
    </row>
    <row r="270" spans="1:11" ht="14.4" customHeight="1" x14ac:dyDescent="0.3">
      <c r="A270" s="486" t="s">
        <v>455</v>
      </c>
      <c r="B270" s="487" t="s">
        <v>456</v>
      </c>
      <c r="C270" s="488" t="s">
        <v>460</v>
      </c>
      <c r="D270" s="489" t="s">
        <v>3334</v>
      </c>
      <c r="E270" s="488" t="s">
        <v>4095</v>
      </c>
      <c r="F270" s="489" t="s">
        <v>4096</v>
      </c>
      <c r="G270" s="488" t="s">
        <v>3910</v>
      </c>
      <c r="H270" s="488" t="s">
        <v>3911</v>
      </c>
      <c r="I270" s="490">
        <v>2950.7</v>
      </c>
      <c r="J270" s="490">
        <v>2</v>
      </c>
      <c r="K270" s="491">
        <v>5901.41</v>
      </c>
    </row>
    <row r="271" spans="1:11" ht="14.4" customHeight="1" x14ac:dyDescent="0.3">
      <c r="A271" s="486" t="s">
        <v>455</v>
      </c>
      <c r="B271" s="487" t="s">
        <v>456</v>
      </c>
      <c r="C271" s="488" t="s">
        <v>460</v>
      </c>
      <c r="D271" s="489" t="s">
        <v>3334</v>
      </c>
      <c r="E271" s="488" t="s">
        <v>4095</v>
      </c>
      <c r="F271" s="489" t="s">
        <v>4096</v>
      </c>
      <c r="G271" s="488" t="s">
        <v>3912</v>
      </c>
      <c r="H271" s="488" t="s">
        <v>3913</v>
      </c>
      <c r="I271" s="490">
        <v>4588.32</v>
      </c>
      <c r="J271" s="490">
        <v>2</v>
      </c>
      <c r="K271" s="491">
        <v>9176.65</v>
      </c>
    </row>
    <row r="272" spans="1:11" ht="14.4" customHeight="1" x14ac:dyDescent="0.3">
      <c r="A272" s="486" t="s">
        <v>455</v>
      </c>
      <c r="B272" s="487" t="s">
        <v>456</v>
      </c>
      <c r="C272" s="488" t="s">
        <v>460</v>
      </c>
      <c r="D272" s="489" t="s">
        <v>3334</v>
      </c>
      <c r="E272" s="488" t="s">
        <v>4095</v>
      </c>
      <c r="F272" s="489" t="s">
        <v>4096</v>
      </c>
      <c r="G272" s="488" t="s">
        <v>3914</v>
      </c>
      <c r="H272" s="488" t="s">
        <v>3915</v>
      </c>
      <c r="I272" s="490">
        <v>2156.2199999999998</v>
      </c>
      <c r="J272" s="490">
        <v>1</v>
      </c>
      <c r="K272" s="491">
        <v>2156.2199999999998</v>
      </c>
    </row>
    <row r="273" spans="1:11" ht="14.4" customHeight="1" x14ac:dyDescent="0.3">
      <c r="A273" s="486" t="s">
        <v>455</v>
      </c>
      <c r="B273" s="487" t="s">
        <v>456</v>
      </c>
      <c r="C273" s="488" t="s">
        <v>460</v>
      </c>
      <c r="D273" s="489" t="s">
        <v>3334</v>
      </c>
      <c r="E273" s="488" t="s">
        <v>4095</v>
      </c>
      <c r="F273" s="489" t="s">
        <v>4096</v>
      </c>
      <c r="G273" s="488" t="s">
        <v>3916</v>
      </c>
      <c r="H273" s="488" t="s">
        <v>3917</v>
      </c>
      <c r="I273" s="490">
        <v>19841.59</v>
      </c>
      <c r="J273" s="490">
        <v>2</v>
      </c>
      <c r="K273" s="491">
        <v>39683.18</v>
      </c>
    </row>
    <row r="274" spans="1:11" ht="14.4" customHeight="1" x14ac:dyDescent="0.3">
      <c r="A274" s="486" t="s">
        <v>455</v>
      </c>
      <c r="B274" s="487" t="s">
        <v>456</v>
      </c>
      <c r="C274" s="488" t="s">
        <v>460</v>
      </c>
      <c r="D274" s="489" t="s">
        <v>3334</v>
      </c>
      <c r="E274" s="488" t="s">
        <v>4095</v>
      </c>
      <c r="F274" s="489" t="s">
        <v>4096</v>
      </c>
      <c r="G274" s="488" t="s">
        <v>3918</v>
      </c>
      <c r="H274" s="488" t="s">
        <v>3919</v>
      </c>
      <c r="I274" s="490">
        <v>1694</v>
      </c>
      <c r="J274" s="490">
        <v>6</v>
      </c>
      <c r="K274" s="491">
        <v>10164</v>
      </c>
    </row>
    <row r="275" spans="1:11" ht="14.4" customHeight="1" x14ac:dyDescent="0.3">
      <c r="A275" s="486" t="s">
        <v>455</v>
      </c>
      <c r="B275" s="487" t="s">
        <v>456</v>
      </c>
      <c r="C275" s="488" t="s">
        <v>460</v>
      </c>
      <c r="D275" s="489" t="s">
        <v>3334</v>
      </c>
      <c r="E275" s="488" t="s">
        <v>4095</v>
      </c>
      <c r="F275" s="489" t="s">
        <v>4096</v>
      </c>
      <c r="G275" s="488" t="s">
        <v>3920</v>
      </c>
      <c r="H275" s="488" t="s">
        <v>3921</v>
      </c>
      <c r="I275" s="490">
        <v>1996.5</v>
      </c>
      <c r="J275" s="490">
        <v>2</v>
      </c>
      <c r="K275" s="491">
        <v>3993</v>
      </c>
    </row>
    <row r="276" spans="1:11" ht="14.4" customHeight="1" x14ac:dyDescent="0.3">
      <c r="A276" s="486" t="s">
        <v>455</v>
      </c>
      <c r="B276" s="487" t="s">
        <v>456</v>
      </c>
      <c r="C276" s="488" t="s">
        <v>460</v>
      </c>
      <c r="D276" s="489" t="s">
        <v>3334</v>
      </c>
      <c r="E276" s="488" t="s">
        <v>4095</v>
      </c>
      <c r="F276" s="489" t="s">
        <v>4096</v>
      </c>
      <c r="G276" s="488" t="s">
        <v>3922</v>
      </c>
      <c r="H276" s="488" t="s">
        <v>3923</v>
      </c>
      <c r="I276" s="490">
        <v>695.75</v>
      </c>
      <c r="J276" s="490">
        <v>1</v>
      </c>
      <c r="K276" s="491">
        <v>695.75</v>
      </c>
    </row>
    <row r="277" spans="1:11" ht="14.4" customHeight="1" x14ac:dyDescent="0.3">
      <c r="A277" s="486" t="s">
        <v>455</v>
      </c>
      <c r="B277" s="487" t="s">
        <v>456</v>
      </c>
      <c r="C277" s="488" t="s">
        <v>460</v>
      </c>
      <c r="D277" s="489" t="s">
        <v>3334</v>
      </c>
      <c r="E277" s="488" t="s">
        <v>4095</v>
      </c>
      <c r="F277" s="489" t="s">
        <v>4096</v>
      </c>
      <c r="G277" s="488" t="s">
        <v>3924</v>
      </c>
      <c r="H277" s="488" t="s">
        <v>3925</v>
      </c>
      <c r="I277" s="490">
        <v>55612.81</v>
      </c>
      <c r="J277" s="490">
        <v>2</v>
      </c>
      <c r="K277" s="491">
        <v>111225.62</v>
      </c>
    </row>
    <row r="278" spans="1:11" ht="14.4" customHeight="1" x14ac:dyDescent="0.3">
      <c r="A278" s="486" t="s">
        <v>455</v>
      </c>
      <c r="B278" s="487" t="s">
        <v>456</v>
      </c>
      <c r="C278" s="488" t="s">
        <v>460</v>
      </c>
      <c r="D278" s="489" t="s">
        <v>3334</v>
      </c>
      <c r="E278" s="488" t="s">
        <v>4095</v>
      </c>
      <c r="F278" s="489" t="s">
        <v>4096</v>
      </c>
      <c r="G278" s="488" t="s">
        <v>3926</v>
      </c>
      <c r="H278" s="488" t="s">
        <v>3927</v>
      </c>
      <c r="I278" s="490">
        <v>1731.51</v>
      </c>
      <c r="J278" s="490">
        <v>1</v>
      </c>
      <c r="K278" s="491">
        <v>1731.51</v>
      </c>
    </row>
    <row r="279" spans="1:11" ht="14.4" customHeight="1" x14ac:dyDescent="0.3">
      <c r="A279" s="486" t="s">
        <v>455</v>
      </c>
      <c r="B279" s="487" t="s">
        <v>456</v>
      </c>
      <c r="C279" s="488" t="s">
        <v>460</v>
      </c>
      <c r="D279" s="489" t="s">
        <v>3334</v>
      </c>
      <c r="E279" s="488" t="s">
        <v>4095</v>
      </c>
      <c r="F279" s="489" t="s">
        <v>4096</v>
      </c>
      <c r="G279" s="488" t="s">
        <v>3928</v>
      </c>
      <c r="H279" s="488" t="s">
        <v>3929</v>
      </c>
      <c r="I279" s="490">
        <v>55612.81</v>
      </c>
      <c r="J279" s="490">
        <v>2</v>
      </c>
      <c r="K279" s="491">
        <v>111225.62</v>
      </c>
    </row>
    <row r="280" spans="1:11" ht="14.4" customHeight="1" x14ac:dyDescent="0.3">
      <c r="A280" s="486" t="s">
        <v>455</v>
      </c>
      <c r="B280" s="487" t="s">
        <v>456</v>
      </c>
      <c r="C280" s="488" t="s">
        <v>460</v>
      </c>
      <c r="D280" s="489" t="s">
        <v>3334</v>
      </c>
      <c r="E280" s="488" t="s">
        <v>4095</v>
      </c>
      <c r="F280" s="489" t="s">
        <v>4096</v>
      </c>
      <c r="G280" s="488" t="s">
        <v>3930</v>
      </c>
      <c r="H280" s="488" t="s">
        <v>3931</v>
      </c>
      <c r="I280" s="490">
        <v>7516.53</v>
      </c>
      <c r="J280" s="490">
        <v>1</v>
      </c>
      <c r="K280" s="491">
        <v>7516.53</v>
      </c>
    </row>
    <row r="281" spans="1:11" ht="14.4" customHeight="1" x14ac:dyDescent="0.3">
      <c r="A281" s="486" t="s">
        <v>455</v>
      </c>
      <c r="B281" s="487" t="s">
        <v>456</v>
      </c>
      <c r="C281" s="488" t="s">
        <v>460</v>
      </c>
      <c r="D281" s="489" t="s">
        <v>3334</v>
      </c>
      <c r="E281" s="488" t="s">
        <v>4095</v>
      </c>
      <c r="F281" s="489" t="s">
        <v>4096</v>
      </c>
      <c r="G281" s="488" t="s">
        <v>3932</v>
      </c>
      <c r="H281" s="488" t="s">
        <v>3933</v>
      </c>
      <c r="I281" s="490">
        <v>2546.7199999999998</v>
      </c>
      <c r="J281" s="490">
        <v>3</v>
      </c>
      <c r="K281" s="491">
        <v>7640.17</v>
      </c>
    </row>
    <row r="282" spans="1:11" ht="14.4" customHeight="1" x14ac:dyDescent="0.3">
      <c r="A282" s="486" t="s">
        <v>455</v>
      </c>
      <c r="B282" s="487" t="s">
        <v>456</v>
      </c>
      <c r="C282" s="488" t="s">
        <v>460</v>
      </c>
      <c r="D282" s="489" t="s">
        <v>3334</v>
      </c>
      <c r="E282" s="488" t="s">
        <v>4095</v>
      </c>
      <c r="F282" s="489" t="s">
        <v>4096</v>
      </c>
      <c r="G282" s="488" t="s">
        <v>3934</v>
      </c>
      <c r="H282" s="488" t="s">
        <v>3935</v>
      </c>
      <c r="I282" s="490">
        <v>2546.7199999999998</v>
      </c>
      <c r="J282" s="490">
        <v>1</v>
      </c>
      <c r="K282" s="491">
        <v>2546.7199999999998</v>
      </c>
    </row>
    <row r="283" spans="1:11" ht="14.4" customHeight="1" x14ac:dyDescent="0.3">
      <c r="A283" s="486" t="s">
        <v>455</v>
      </c>
      <c r="B283" s="487" t="s">
        <v>456</v>
      </c>
      <c r="C283" s="488" t="s">
        <v>460</v>
      </c>
      <c r="D283" s="489" t="s">
        <v>3334</v>
      </c>
      <c r="E283" s="488" t="s">
        <v>4095</v>
      </c>
      <c r="F283" s="489" t="s">
        <v>4096</v>
      </c>
      <c r="G283" s="488" t="s">
        <v>3936</v>
      </c>
      <c r="H283" s="488" t="s">
        <v>3937</v>
      </c>
      <c r="I283" s="490">
        <v>3536.83</v>
      </c>
      <c r="J283" s="490">
        <v>1</v>
      </c>
      <c r="K283" s="491">
        <v>3536.83</v>
      </c>
    </row>
    <row r="284" spans="1:11" ht="14.4" customHeight="1" x14ac:dyDescent="0.3">
      <c r="A284" s="486" t="s">
        <v>455</v>
      </c>
      <c r="B284" s="487" t="s">
        <v>456</v>
      </c>
      <c r="C284" s="488" t="s">
        <v>460</v>
      </c>
      <c r="D284" s="489" t="s">
        <v>3334</v>
      </c>
      <c r="E284" s="488" t="s">
        <v>4095</v>
      </c>
      <c r="F284" s="489" t="s">
        <v>4096</v>
      </c>
      <c r="G284" s="488" t="s">
        <v>3938</v>
      </c>
      <c r="H284" s="488" t="s">
        <v>3939</v>
      </c>
      <c r="I284" s="490">
        <v>1185.98</v>
      </c>
      <c r="J284" s="490">
        <v>1</v>
      </c>
      <c r="K284" s="491">
        <v>1185.98</v>
      </c>
    </row>
    <row r="285" spans="1:11" ht="14.4" customHeight="1" x14ac:dyDescent="0.3">
      <c r="A285" s="486" t="s">
        <v>455</v>
      </c>
      <c r="B285" s="487" t="s">
        <v>456</v>
      </c>
      <c r="C285" s="488" t="s">
        <v>460</v>
      </c>
      <c r="D285" s="489" t="s">
        <v>3334</v>
      </c>
      <c r="E285" s="488" t="s">
        <v>4095</v>
      </c>
      <c r="F285" s="489" t="s">
        <v>4096</v>
      </c>
      <c r="G285" s="488" t="s">
        <v>3940</v>
      </c>
      <c r="H285" s="488" t="s">
        <v>3941</v>
      </c>
      <c r="I285" s="490">
        <v>4867.8999999999996</v>
      </c>
      <c r="J285" s="490">
        <v>1</v>
      </c>
      <c r="K285" s="491">
        <v>4867.8999999999996</v>
      </c>
    </row>
    <row r="286" spans="1:11" ht="14.4" customHeight="1" x14ac:dyDescent="0.3">
      <c r="A286" s="486" t="s">
        <v>455</v>
      </c>
      <c r="B286" s="487" t="s">
        <v>456</v>
      </c>
      <c r="C286" s="488" t="s">
        <v>460</v>
      </c>
      <c r="D286" s="489" t="s">
        <v>3334</v>
      </c>
      <c r="E286" s="488" t="s">
        <v>4095</v>
      </c>
      <c r="F286" s="489" t="s">
        <v>4096</v>
      </c>
      <c r="G286" s="488" t="s">
        <v>3942</v>
      </c>
      <c r="H286" s="488" t="s">
        <v>3943</v>
      </c>
      <c r="I286" s="490">
        <v>3589.21</v>
      </c>
      <c r="J286" s="490">
        <v>3</v>
      </c>
      <c r="K286" s="491">
        <v>10767.63</v>
      </c>
    </row>
    <row r="287" spans="1:11" ht="14.4" customHeight="1" x14ac:dyDescent="0.3">
      <c r="A287" s="486" t="s">
        <v>455</v>
      </c>
      <c r="B287" s="487" t="s">
        <v>456</v>
      </c>
      <c r="C287" s="488" t="s">
        <v>460</v>
      </c>
      <c r="D287" s="489" t="s">
        <v>3334</v>
      </c>
      <c r="E287" s="488" t="s">
        <v>4095</v>
      </c>
      <c r="F287" s="489" t="s">
        <v>4096</v>
      </c>
      <c r="G287" s="488" t="s">
        <v>3944</v>
      </c>
      <c r="H287" s="488" t="s">
        <v>3945</v>
      </c>
      <c r="I287" s="490">
        <v>2065.3000000000002</v>
      </c>
      <c r="J287" s="490">
        <v>1</v>
      </c>
      <c r="K287" s="491">
        <v>2065.3000000000002</v>
      </c>
    </row>
    <row r="288" spans="1:11" ht="14.4" customHeight="1" x14ac:dyDescent="0.3">
      <c r="A288" s="486" t="s">
        <v>455</v>
      </c>
      <c r="B288" s="487" t="s">
        <v>456</v>
      </c>
      <c r="C288" s="488" t="s">
        <v>460</v>
      </c>
      <c r="D288" s="489" t="s">
        <v>3334</v>
      </c>
      <c r="E288" s="488" t="s">
        <v>4095</v>
      </c>
      <c r="F288" s="489" t="s">
        <v>4096</v>
      </c>
      <c r="G288" s="488" t="s">
        <v>3946</v>
      </c>
      <c r="H288" s="488" t="s">
        <v>3947</v>
      </c>
      <c r="I288" s="490">
        <v>2065.3000000000002</v>
      </c>
      <c r="J288" s="490">
        <v>2</v>
      </c>
      <c r="K288" s="491">
        <v>4130.6000000000004</v>
      </c>
    </row>
    <row r="289" spans="1:11" ht="14.4" customHeight="1" x14ac:dyDescent="0.3">
      <c r="A289" s="486" t="s">
        <v>455</v>
      </c>
      <c r="B289" s="487" t="s">
        <v>456</v>
      </c>
      <c r="C289" s="488" t="s">
        <v>460</v>
      </c>
      <c r="D289" s="489" t="s">
        <v>3334</v>
      </c>
      <c r="E289" s="488" t="s">
        <v>4095</v>
      </c>
      <c r="F289" s="489" t="s">
        <v>4096</v>
      </c>
      <c r="G289" s="488" t="s">
        <v>3948</v>
      </c>
      <c r="H289" s="488" t="s">
        <v>3949</v>
      </c>
      <c r="I289" s="490">
        <v>1983.69</v>
      </c>
      <c r="J289" s="490">
        <v>2</v>
      </c>
      <c r="K289" s="491">
        <v>3967.38</v>
      </c>
    </row>
    <row r="290" spans="1:11" ht="14.4" customHeight="1" x14ac:dyDescent="0.3">
      <c r="A290" s="486" t="s">
        <v>455</v>
      </c>
      <c r="B290" s="487" t="s">
        <v>456</v>
      </c>
      <c r="C290" s="488" t="s">
        <v>460</v>
      </c>
      <c r="D290" s="489" t="s">
        <v>3334</v>
      </c>
      <c r="E290" s="488" t="s">
        <v>4095</v>
      </c>
      <c r="F290" s="489" t="s">
        <v>4096</v>
      </c>
      <c r="G290" s="488" t="s">
        <v>3950</v>
      </c>
      <c r="H290" s="488" t="s">
        <v>3951</v>
      </c>
      <c r="I290" s="490">
        <v>2065.3000000000002</v>
      </c>
      <c r="J290" s="490">
        <v>1</v>
      </c>
      <c r="K290" s="491">
        <v>2065.3000000000002</v>
      </c>
    </row>
    <row r="291" spans="1:11" ht="14.4" customHeight="1" x14ac:dyDescent="0.3">
      <c r="A291" s="486" t="s">
        <v>455</v>
      </c>
      <c r="B291" s="487" t="s">
        <v>456</v>
      </c>
      <c r="C291" s="488" t="s">
        <v>460</v>
      </c>
      <c r="D291" s="489" t="s">
        <v>3334</v>
      </c>
      <c r="E291" s="488" t="s">
        <v>4095</v>
      </c>
      <c r="F291" s="489" t="s">
        <v>4096</v>
      </c>
      <c r="G291" s="488" t="s">
        <v>3952</v>
      </c>
      <c r="H291" s="488" t="s">
        <v>3953</v>
      </c>
      <c r="I291" s="490">
        <v>2980.8</v>
      </c>
      <c r="J291" s="490">
        <v>1</v>
      </c>
      <c r="K291" s="491">
        <v>2980.8</v>
      </c>
    </row>
    <row r="292" spans="1:11" ht="14.4" customHeight="1" x14ac:dyDescent="0.3">
      <c r="A292" s="486" t="s">
        <v>455</v>
      </c>
      <c r="B292" s="487" t="s">
        <v>456</v>
      </c>
      <c r="C292" s="488" t="s">
        <v>460</v>
      </c>
      <c r="D292" s="489" t="s">
        <v>3334</v>
      </c>
      <c r="E292" s="488" t="s">
        <v>4095</v>
      </c>
      <c r="F292" s="489" t="s">
        <v>4096</v>
      </c>
      <c r="G292" s="488" t="s">
        <v>3954</v>
      </c>
      <c r="H292" s="488" t="s">
        <v>3955</v>
      </c>
      <c r="I292" s="490">
        <v>21417</v>
      </c>
      <c r="J292" s="490">
        <v>1</v>
      </c>
      <c r="K292" s="491">
        <v>21417</v>
      </c>
    </row>
    <row r="293" spans="1:11" ht="14.4" customHeight="1" x14ac:dyDescent="0.3">
      <c r="A293" s="486" t="s">
        <v>455</v>
      </c>
      <c r="B293" s="487" t="s">
        <v>456</v>
      </c>
      <c r="C293" s="488" t="s">
        <v>460</v>
      </c>
      <c r="D293" s="489" t="s">
        <v>3334</v>
      </c>
      <c r="E293" s="488" t="s">
        <v>4095</v>
      </c>
      <c r="F293" s="489" t="s">
        <v>4096</v>
      </c>
      <c r="G293" s="488" t="s">
        <v>3956</v>
      </c>
      <c r="H293" s="488" t="s">
        <v>3957</v>
      </c>
      <c r="I293" s="490">
        <v>900.29</v>
      </c>
      <c r="J293" s="490">
        <v>1</v>
      </c>
      <c r="K293" s="491">
        <v>900.29</v>
      </c>
    </row>
    <row r="294" spans="1:11" ht="14.4" customHeight="1" x14ac:dyDescent="0.3">
      <c r="A294" s="486" t="s">
        <v>455</v>
      </c>
      <c r="B294" s="487" t="s">
        <v>456</v>
      </c>
      <c r="C294" s="488" t="s">
        <v>460</v>
      </c>
      <c r="D294" s="489" t="s">
        <v>3334</v>
      </c>
      <c r="E294" s="488" t="s">
        <v>4095</v>
      </c>
      <c r="F294" s="489" t="s">
        <v>4096</v>
      </c>
      <c r="G294" s="488" t="s">
        <v>3958</v>
      </c>
      <c r="H294" s="488" t="s">
        <v>3959</v>
      </c>
      <c r="I294" s="490">
        <v>7358.87</v>
      </c>
      <c r="J294" s="490">
        <v>1</v>
      </c>
      <c r="K294" s="491">
        <v>7358.87</v>
      </c>
    </row>
    <row r="295" spans="1:11" ht="14.4" customHeight="1" x14ac:dyDescent="0.3">
      <c r="A295" s="486" t="s">
        <v>455</v>
      </c>
      <c r="B295" s="487" t="s">
        <v>456</v>
      </c>
      <c r="C295" s="488" t="s">
        <v>460</v>
      </c>
      <c r="D295" s="489" t="s">
        <v>3334</v>
      </c>
      <c r="E295" s="488" t="s">
        <v>4095</v>
      </c>
      <c r="F295" s="489" t="s">
        <v>4096</v>
      </c>
      <c r="G295" s="488" t="s">
        <v>3960</v>
      </c>
      <c r="H295" s="488" t="s">
        <v>3961</v>
      </c>
      <c r="I295" s="490">
        <v>2546.7199999999998</v>
      </c>
      <c r="J295" s="490">
        <v>1</v>
      </c>
      <c r="K295" s="491">
        <v>2546.7199999999998</v>
      </c>
    </row>
    <row r="296" spans="1:11" ht="14.4" customHeight="1" x14ac:dyDescent="0.3">
      <c r="A296" s="486" t="s">
        <v>455</v>
      </c>
      <c r="B296" s="487" t="s">
        <v>456</v>
      </c>
      <c r="C296" s="488" t="s">
        <v>460</v>
      </c>
      <c r="D296" s="489" t="s">
        <v>3334</v>
      </c>
      <c r="E296" s="488" t="s">
        <v>4095</v>
      </c>
      <c r="F296" s="489" t="s">
        <v>4096</v>
      </c>
      <c r="G296" s="488" t="s">
        <v>3962</v>
      </c>
      <c r="H296" s="488" t="s">
        <v>3963</v>
      </c>
      <c r="I296" s="490">
        <v>29867.599999999999</v>
      </c>
      <c r="J296" s="490">
        <v>1</v>
      </c>
      <c r="K296" s="491">
        <v>29867.599999999999</v>
      </c>
    </row>
    <row r="297" spans="1:11" ht="14.4" customHeight="1" x14ac:dyDescent="0.3">
      <c r="A297" s="486" t="s">
        <v>455</v>
      </c>
      <c r="B297" s="487" t="s">
        <v>456</v>
      </c>
      <c r="C297" s="488" t="s">
        <v>460</v>
      </c>
      <c r="D297" s="489" t="s">
        <v>3334</v>
      </c>
      <c r="E297" s="488" t="s">
        <v>4095</v>
      </c>
      <c r="F297" s="489" t="s">
        <v>4096</v>
      </c>
      <c r="G297" s="488" t="s">
        <v>3964</v>
      </c>
      <c r="H297" s="488" t="s">
        <v>3965</v>
      </c>
      <c r="I297" s="490">
        <v>3729.64</v>
      </c>
      <c r="J297" s="490">
        <v>1</v>
      </c>
      <c r="K297" s="491">
        <v>3729.64</v>
      </c>
    </row>
    <row r="298" spans="1:11" ht="14.4" customHeight="1" x14ac:dyDescent="0.3">
      <c r="A298" s="486" t="s">
        <v>455</v>
      </c>
      <c r="B298" s="487" t="s">
        <v>456</v>
      </c>
      <c r="C298" s="488" t="s">
        <v>460</v>
      </c>
      <c r="D298" s="489" t="s">
        <v>3334</v>
      </c>
      <c r="E298" s="488" t="s">
        <v>4095</v>
      </c>
      <c r="F298" s="489" t="s">
        <v>4096</v>
      </c>
      <c r="G298" s="488" t="s">
        <v>3966</v>
      </c>
      <c r="H298" s="488" t="s">
        <v>3967</v>
      </c>
      <c r="I298" s="490">
        <v>2065.3000000000002</v>
      </c>
      <c r="J298" s="490">
        <v>3</v>
      </c>
      <c r="K298" s="491">
        <v>6195.9000000000005</v>
      </c>
    </row>
    <row r="299" spans="1:11" ht="14.4" customHeight="1" x14ac:dyDescent="0.3">
      <c r="A299" s="486" t="s">
        <v>455</v>
      </c>
      <c r="B299" s="487" t="s">
        <v>456</v>
      </c>
      <c r="C299" s="488" t="s">
        <v>460</v>
      </c>
      <c r="D299" s="489" t="s">
        <v>3334</v>
      </c>
      <c r="E299" s="488" t="s">
        <v>4095</v>
      </c>
      <c r="F299" s="489" t="s">
        <v>4096</v>
      </c>
      <c r="G299" s="488" t="s">
        <v>3968</v>
      </c>
      <c r="H299" s="488" t="s">
        <v>3969</v>
      </c>
      <c r="I299" s="490">
        <v>1769.02</v>
      </c>
      <c r="J299" s="490">
        <v>1</v>
      </c>
      <c r="K299" s="491">
        <v>1769.02</v>
      </c>
    </row>
    <row r="300" spans="1:11" ht="14.4" customHeight="1" x14ac:dyDescent="0.3">
      <c r="A300" s="486" t="s">
        <v>455</v>
      </c>
      <c r="B300" s="487" t="s">
        <v>456</v>
      </c>
      <c r="C300" s="488" t="s">
        <v>460</v>
      </c>
      <c r="D300" s="489" t="s">
        <v>3334</v>
      </c>
      <c r="E300" s="488" t="s">
        <v>4095</v>
      </c>
      <c r="F300" s="489" t="s">
        <v>4096</v>
      </c>
      <c r="G300" s="488" t="s">
        <v>3970</v>
      </c>
      <c r="H300" s="488" t="s">
        <v>3971</v>
      </c>
      <c r="I300" s="490">
        <v>2546.7199999999998</v>
      </c>
      <c r="J300" s="490">
        <v>3</v>
      </c>
      <c r="K300" s="491">
        <v>7640.17</v>
      </c>
    </row>
    <row r="301" spans="1:11" ht="14.4" customHeight="1" x14ac:dyDescent="0.3">
      <c r="A301" s="486" t="s">
        <v>455</v>
      </c>
      <c r="B301" s="487" t="s">
        <v>456</v>
      </c>
      <c r="C301" s="488" t="s">
        <v>460</v>
      </c>
      <c r="D301" s="489" t="s">
        <v>3334</v>
      </c>
      <c r="E301" s="488" t="s">
        <v>4095</v>
      </c>
      <c r="F301" s="489" t="s">
        <v>4096</v>
      </c>
      <c r="G301" s="488" t="s">
        <v>3972</v>
      </c>
      <c r="H301" s="488" t="s">
        <v>3973</v>
      </c>
      <c r="I301" s="490">
        <v>2065.3000000000002</v>
      </c>
      <c r="J301" s="490">
        <v>2</v>
      </c>
      <c r="K301" s="491">
        <v>4130.6000000000004</v>
      </c>
    </row>
    <row r="302" spans="1:11" ht="14.4" customHeight="1" x14ac:dyDescent="0.3">
      <c r="A302" s="486" t="s">
        <v>455</v>
      </c>
      <c r="B302" s="487" t="s">
        <v>456</v>
      </c>
      <c r="C302" s="488" t="s">
        <v>460</v>
      </c>
      <c r="D302" s="489" t="s">
        <v>3334</v>
      </c>
      <c r="E302" s="488" t="s">
        <v>4095</v>
      </c>
      <c r="F302" s="489" t="s">
        <v>4096</v>
      </c>
      <c r="G302" s="488" t="s">
        <v>3974</v>
      </c>
      <c r="H302" s="488" t="s">
        <v>3975</v>
      </c>
      <c r="I302" s="490">
        <v>2065.3000000000002</v>
      </c>
      <c r="J302" s="490">
        <v>1</v>
      </c>
      <c r="K302" s="491">
        <v>2065.3000000000002</v>
      </c>
    </row>
    <row r="303" spans="1:11" ht="14.4" customHeight="1" x14ac:dyDescent="0.3">
      <c r="A303" s="486" t="s">
        <v>455</v>
      </c>
      <c r="B303" s="487" t="s">
        <v>456</v>
      </c>
      <c r="C303" s="488" t="s">
        <v>460</v>
      </c>
      <c r="D303" s="489" t="s">
        <v>3334</v>
      </c>
      <c r="E303" s="488" t="s">
        <v>4095</v>
      </c>
      <c r="F303" s="489" t="s">
        <v>4096</v>
      </c>
      <c r="G303" s="488" t="s">
        <v>3976</v>
      </c>
      <c r="H303" s="488" t="s">
        <v>3977</v>
      </c>
      <c r="I303" s="490">
        <v>1016.4</v>
      </c>
      <c r="J303" s="490">
        <v>1</v>
      </c>
      <c r="K303" s="491">
        <v>1016.4</v>
      </c>
    </row>
    <row r="304" spans="1:11" ht="14.4" customHeight="1" x14ac:dyDescent="0.3">
      <c r="A304" s="486" t="s">
        <v>455</v>
      </c>
      <c r="B304" s="487" t="s">
        <v>456</v>
      </c>
      <c r="C304" s="488" t="s">
        <v>460</v>
      </c>
      <c r="D304" s="489" t="s">
        <v>3334</v>
      </c>
      <c r="E304" s="488" t="s">
        <v>4095</v>
      </c>
      <c r="F304" s="489" t="s">
        <v>4096</v>
      </c>
      <c r="G304" s="488" t="s">
        <v>3978</v>
      </c>
      <c r="H304" s="488" t="s">
        <v>3979</v>
      </c>
      <c r="I304" s="490">
        <v>2546.7199999999998</v>
      </c>
      <c r="J304" s="490">
        <v>1</v>
      </c>
      <c r="K304" s="491">
        <v>2546.7199999999998</v>
      </c>
    </row>
    <row r="305" spans="1:11" ht="14.4" customHeight="1" x14ac:dyDescent="0.3">
      <c r="A305" s="486" t="s">
        <v>455</v>
      </c>
      <c r="B305" s="487" t="s">
        <v>456</v>
      </c>
      <c r="C305" s="488" t="s">
        <v>460</v>
      </c>
      <c r="D305" s="489" t="s">
        <v>3334</v>
      </c>
      <c r="E305" s="488" t="s">
        <v>4095</v>
      </c>
      <c r="F305" s="489" t="s">
        <v>4096</v>
      </c>
      <c r="G305" s="488" t="s">
        <v>3980</v>
      </c>
      <c r="H305" s="488" t="s">
        <v>3981</v>
      </c>
      <c r="I305" s="490">
        <v>6134.71</v>
      </c>
      <c r="J305" s="490">
        <v>1</v>
      </c>
      <c r="K305" s="491">
        <v>6134.71</v>
      </c>
    </row>
    <row r="306" spans="1:11" ht="14.4" customHeight="1" x14ac:dyDescent="0.3">
      <c r="A306" s="486" t="s">
        <v>455</v>
      </c>
      <c r="B306" s="487" t="s">
        <v>456</v>
      </c>
      <c r="C306" s="488" t="s">
        <v>460</v>
      </c>
      <c r="D306" s="489" t="s">
        <v>3334</v>
      </c>
      <c r="E306" s="488" t="s">
        <v>4095</v>
      </c>
      <c r="F306" s="489" t="s">
        <v>4096</v>
      </c>
      <c r="G306" s="488" t="s">
        <v>3982</v>
      </c>
      <c r="H306" s="488" t="s">
        <v>3983</v>
      </c>
      <c r="I306" s="490">
        <v>7452.39</v>
      </c>
      <c r="J306" s="490">
        <v>1</v>
      </c>
      <c r="K306" s="491">
        <v>7452.39</v>
      </c>
    </row>
    <row r="307" spans="1:11" ht="14.4" customHeight="1" x14ac:dyDescent="0.3">
      <c r="A307" s="486" t="s">
        <v>455</v>
      </c>
      <c r="B307" s="487" t="s">
        <v>456</v>
      </c>
      <c r="C307" s="488" t="s">
        <v>460</v>
      </c>
      <c r="D307" s="489" t="s">
        <v>3334</v>
      </c>
      <c r="E307" s="488" t="s">
        <v>4095</v>
      </c>
      <c r="F307" s="489" t="s">
        <v>4096</v>
      </c>
      <c r="G307" s="488" t="s">
        <v>3984</v>
      </c>
      <c r="H307" s="488" t="s">
        <v>3985</v>
      </c>
      <c r="I307" s="490">
        <v>13823.04</v>
      </c>
      <c r="J307" s="490">
        <v>1</v>
      </c>
      <c r="K307" s="491">
        <v>13823.04</v>
      </c>
    </row>
    <row r="308" spans="1:11" ht="14.4" customHeight="1" x14ac:dyDescent="0.3">
      <c r="A308" s="486" t="s">
        <v>455</v>
      </c>
      <c r="B308" s="487" t="s">
        <v>456</v>
      </c>
      <c r="C308" s="488" t="s">
        <v>460</v>
      </c>
      <c r="D308" s="489" t="s">
        <v>3334</v>
      </c>
      <c r="E308" s="488" t="s">
        <v>4095</v>
      </c>
      <c r="F308" s="489" t="s">
        <v>4096</v>
      </c>
      <c r="G308" s="488" t="s">
        <v>3986</v>
      </c>
      <c r="H308" s="488" t="s">
        <v>3987</v>
      </c>
      <c r="I308" s="490">
        <v>4588.32</v>
      </c>
      <c r="J308" s="490">
        <v>5</v>
      </c>
      <c r="K308" s="491">
        <v>22941.62</v>
      </c>
    </row>
    <row r="309" spans="1:11" ht="14.4" customHeight="1" x14ac:dyDescent="0.3">
      <c r="A309" s="486" t="s">
        <v>455</v>
      </c>
      <c r="B309" s="487" t="s">
        <v>456</v>
      </c>
      <c r="C309" s="488" t="s">
        <v>460</v>
      </c>
      <c r="D309" s="489" t="s">
        <v>3334</v>
      </c>
      <c r="E309" s="488" t="s">
        <v>4095</v>
      </c>
      <c r="F309" s="489" t="s">
        <v>4096</v>
      </c>
      <c r="G309" s="488" t="s">
        <v>3988</v>
      </c>
      <c r="H309" s="488" t="s">
        <v>3989</v>
      </c>
      <c r="I309" s="490">
        <v>3092</v>
      </c>
      <c r="J309" s="490">
        <v>1</v>
      </c>
      <c r="K309" s="491">
        <v>3092</v>
      </c>
    </row>
    <row r="310" spans="1:11" ht="14.4" customHeight="1" x14ac:dyDescent="0.3">
      <c r="A310" s="486" t="s">
        <v>455</v>
      </c>
      <c r="B310" s="487" t="s">
        <v>456</v>
      </c>
      <c r="C310" s="488" t="s">
        <v>460</v>
      </c>
      <c r="D310" s="489" t="s">
        <v>3334</v>
      </c>
      <c r="E310" s="488" t="s">
        <v>4095</v>
      </c>
      <c r="F310" s="489" t="s">
        <v>4096</v>
      </c>
      <c r="G310" s="488" t="s">
        <v>3990</v>
      </c>
      <c r="H310" s="488" t="s">
        <v>3991</v>
      </c>
      <c r="I310" s="490">
        <v>37249.89</v>
      </c>
      <c r="J310" s="490">
        <v>1</v>
      </c>
      <c r="K310" s="491">
        <v>37249.89</v>
      </c>
    </row>
    <row r="311" spans="1:11" ht="14.4" customHeight="1" x14ac:dyDescent="0.3">
      <c r="A311" s="486" t="s">
        <v>455</v>
      </c>
      <c r="B311" s="487" t="s">
        <v>456</v>
      </c>
      <c r="C311" s="488" t="s">
        <v>460</v>
      </c>
      <c r="D311" s="489" t="s">
        <v>3334</v>
      </c>
      <c r="E311" s="488" t="s">
        <v>4095</v>
      </c>
      <c r="F311" s="489" t="s">
        <v>4096</v>
      </c>
      <c r="G311" s="488" t="s">
        <v>3992</v>
      </c>
      <c r="H311" s="488" t="s">
        <v>3993</v>
      </c>
      <c r="I311" s="490">
        <v>2041.9</v>
      </c>
      <c r="J311" s="490">
        <v>1</v>
      </c>
      <c r="K311" s="491">
        <v>2041.9</v>
      </c>
    </row>
    <row r="312" spans="1:11" ht="14.4" customHeight="1" x14ac:dyDescent="0.3">
      <c r="A312" s="486" t="s">
        <v>455</v>
      </c>
      <c r="B312" s="487" t="s">
        <v>456</v>
      </c>
      <c r="C312" s="488" t="s">
        <v>460</v>
      </c>
      <c r="D312" s="489" t="s">
        <v>3334</v>
      </c>
      <c r="E312" s="488" t="s">
        <v>4095</v>
      </c>
      <c r="F312" s="489" t="s">
        <v>4096</v>
      </c>
      <c r="G312" s="488" t="s">
        <v>3994</v>
      </c>
      <c r="H312" s="488" t="s">
        <v>3995</v>
      </c>
      <c r="I312" s="490">
        <v>2065.3000000000002</v>
      </c>
      <c r="J312" s="490">
        <v>1</v>
      </c>
      <c r="K312" s="491">
        <v>2065.3000000000002</v>
      </c>
    </row>
    <row r="313" spans="1:11" ht="14.4" customHeight="1" x14ac:dyDescent="0.3">
      <c r="A313" s="486" t="s">
        <v>455</v>
      </c>
      <c r="B313" s="487" t="s">
        <v>456</v>
      </c>
      <c r="C313" s="488" t="s">
        <v>460</v>
      </c>
      <c r="D313" s="489" t="s">
        <v>3334</v>
      </c>
      <c r="E313" s="488" t="s">
        <v>4095</v>
      </c>
      <c r="F313" s="489" t="s">
        <v>4096</v>
      </c>
      <c r="G313" s="488" t="s">
        <v>3996</v>
      </c>
      <c r="H313" s="488" t="s">
        <v>3997</v>
      </c>
      <c r="I313" s="490">
        <v>2065.3000000000002</v>
      </c>
      <c r="J313" s="490">
        <v>2</v>
      </c>
      <c r="K313" s="491">
        <v>4130.6000000000004</v>
      </c>
    </row>
    <row r="314" spans="1:11" ht="14.4" customHeight="1" x14ac:dyDescent="0.3">
      <c r="A314" s="486" t="s">
        <v>455</v>
      </c>
      <c r="B314" s="487" t="s">
        <v>456</v>
      </c>
      <c r="C314" s="488" t="s">
        <v>460</v>
      </c>
      <c r="D314" s="489" t="s">
        <v>3334</v>
      </c>
      <c r="E314" s="488" t="s">
        <v>4095</v>
      </c>
      <c r="F314" s="489" t="s">
        <v>4096</v>
      </c>
      <c r="G314" s="488" t="s">
        <v>3998</v>
      </c>
      <c r="H314" s="488" t="s">
        <v>3999</v>
      </c>
      <c r="I314" s="490">
        <v>3335.22</v>
      </c>
      <c r="J314" s="490">
        <v>1</v>
      </c>
      <c r="K314" s="491">
        <v>3335.22</v>
      </c>
    </row>
    <row r="315" spans="1:11" ht="14.4" customHeight="1" x14ac:dyDescent="0.3">
      <c r="A315" s="486" t="s">
        <v>455</v>
      </c>
      <c r="B315" s="487" t="s">
        <v>456</v>
      </c>
      <c r="C315" s="488" t="s">
        <v>460</v>
      </c>
      <c r="D315" s="489" t="s">
        <v>3334</v>
      </c>
      <c r="E315" s="488" t="s">
        <v>4095</v>
      </c>
      <c r="F315" s="489" t="s">
        <v>4096</v>
      </c>
      <c r="G315" s="488" t="s">
        <v>4000</v>
      </c>
      <c r="H315" s="488" t="s">
        <v>4001</v>
      </c>
      <c r="I315" s="490">
        <v>918.05</v>
      </c>
      <c r="J315" s="490">
        <v>2</v>
      </c>
      <c r="K315" s="491">
        <v>1836.1</v>
      </c>
    </row>
    <row r="316" spans="1:11" ht="14.4" customHeight="1" x14ac:dyDescent="0.3">
      <c r="A316" s="486" t="s">
        <v>455</v>
      </c>
      <c r="B316" s="487" t="s">
        <v>456</v>
      </c>
      <c r="C316" s="488" t="s">
        <v>460</v>
      </c>
      <c r="D316" s="489" t="s">
        <v>3334</v>
      </c>
      <c r="E316" s="488" t="s">
        <v>4095</v>
      </c>
      <c r="F316" s="489" t="s">
        <v>4096</v>
      </c>
      <c r="G316" s="488" t="s">
        <v>4002</v>
      </c>
      <c r="H316" s="488" t="s">
        <v>4003</v>
      </c>
      <c r="I316" s="490">
        <v>3335.22</v>
      </c>
      <c r="J316" s="490">
        <v>1</v>
      </c>
      <c r="K316" s="491">
        <v>3335.22</v>
      </c>
    </row>
    <row r="317" spans="1:11" ht="14.4" customHeight="1" x14ac:dyDescent="0.3">
      <c r="A317" s="486" t="s">
        <v>455</v>
      </c>
      <c r="B317" s="487" t="s">
        <v>456</v>
      </c>
      <c r="C317" s="488" t="s">
        <v>460</v>
      </c>
      <c r="D317" s="489" t="s">
        <v>3334</v>
      </c>
      <c r="E317" s="488" t="s">
        <v>4095</v>
      </c>
      <c r="F317" s="489" t="s">
        <v>4096</v>
      </c>
      <c r="G317" s="488" t="s">
        <v>4004</v>
      </c>
      <c r="H317" s="488" t="s">
        <v>4005</v>
      </c>
      <c r="I317" s="490">
        <v>2235.2399999999998</v>
      </c>
      <c r="J317" s="490">
        <v>2</v>
      </c>
      <c r="K317" s="491">
        <v>4470.47</v>
      </c>
    </row>
    <row r="318" spans="1:11" ht="14.4" customHeight="1" x14ac:dyDescent="0.3">
      <c r="A318" s="486" t="s">
        <v>455</v>
      </c>
      <c r="B318" s="487" t="s">
        <v>456</v>
      </c>
      <c r="C318" s="488" t="s">
        <v>460</v>
      </c>
      <c r="D318" s="489" t="s">
        <v>3334</v>
      </c>
      <c r="E318" s="488" t="s">
        <v>4095</v>
      </c>
      <c r="F318" s="489" t="s">
        <v>4096</v>
      </c>
      <c r="G318" s="488" t="s">
        <v>4006</v>
      </c>
      <c r="H318" s="488" t="s">
        <v>4007</v>
      </c>
      <c r="I318" s="490">
        <v>2372.75</v>
      </c>
      <c r="J318" s="490">
        <v>1</v>
      </c>
      <c r="K318" s="491">
        <v>2372.75</v>
      </c>
    </row>
    <row r="319" spans="1:11" ht="14.4" customHeight="1" x14ac:dyDescent="0.3">
      <c r="A319" s="486" t="s">
        <v>455</v>
      </c>
      <c r="B319" s="487" t="s">
        <v>456</v>
      </c>
      <c r="C319" s="488" t="s">
        <v>460</v>
      </c>
      <c r="D319" s="489" t="s">
        <v>3334</v>
      </c>
      <c r="E319" s="488" t="s">
        <v>4095</v>
      </c>
      <c r="F319" s="489" t="s">
        <v>4096</v>
      </c>
      <c r="G319" s="488" t="s">
        <v>4008</v>
      </c>
      <c r="H319" s="488" t="s">
        <v>4009</v>
      </c>
      <c r="I319" s="490">
        <v>2065.3000000000002</v>
      </c>
      <c r="J319" s="490">
        <v>2</v>
      </c>
      <c r="K319" s="491">
        <v>4130.6000000000004</v>
      </c>
    </row>
    <row r="320" spans="1:11" ht="14.4" customHeight="1" x14ac:dyDescent="0.3">
      <c r="A320" s="486" t="s">
        <v>455</v>
      </c>
      <c r="B320" s="487" t="s">
        <v>456</v>
      </c>
      <c r="C320" s="488" t="s">
        <v>460</v>
      </c>
      <c r="D320" s="489" t="s">
        <v>3334</v>
      </c>
      <c r="E320" s="488" t="s">
        <v>4095</v>
      </c>
      <c r="F320" s="489" t="s">
        <v>4096</v>
      </c>
      <c r="G320" s="488" t="s">
        <v>4010</v>
      </c>
      <c r="H320" s="488" t="s">
        <v>3621</v>
      </c>
      <c r="I320" s="490">
        <v>38103.654999999999</v>
      </c>
      <c r="J320" s="490">
        <v>4</v>
      </c>
      <c r="K320" s="491">
        <v>106690.23999999999</v>
      </c>
    </row>
    <row r="321" spans="1:11" ht="14.4" customHeight="1" x14ac:dyDescent="0.3">
      <c r="A321" s="486" t="s">
        <v>455</v>
      </c>
      <c r="B321" s="487" t="s">
        <v>456</v>
      </c>
      <c r="C321" s="488" t="s">
        <v>460</v>
      </c>
      <c r="D321" s="489" t="s">
        <v>3334</v>
      </c>
      <c r="E321" s="488" t="s">
        <v>4095</v>
      </c>
      <c r="F321" s="489" t="s">
        <v>4096</v>
      </c>
      <c r="G321" s="488" t="s">
        <v>4011</v>
      </c>
      <c r="H321" s="488" t="s">
        <v>4012</v>
      </c>
      <c r="I321" s="490">
        <v>3334.99</v>
      </c>
      <c r="J321" s="490">
        <v>1</v>
      </c>
      <c r="K321" s="491">
        <v>3334.99</v>
      </c>
    </row>
    <row r="322" spans="1:11" ht="14.4" customHeight="1" x14ac:dyDescent="0.3">
      <c r="A322" s="486" t="s">
        <v>455</v>
      </c>
      <c r="B322" s="487" t="s">
        <v>456</v>
      </c>
      <c r="C322" s="488" t="s">
        <v>460</v>
      </c>
      <c r="D322" s="489" t="s">
        <v>3334</v>
      </c>
      <c r="E322" s="488" t="s">
        <v>4095</v>
      </c>
      <c r="F322" s="489" t="s">
        <v>4096</v>
      </c>
      <c r="G322" s="488" t="s">
        <v>4013</v>
      </c>
      <c r="H322" s="488" t="s">
        <v>4014</v>
      </c>
      <c r="I322" s="490">
        <v>2065.3000000000002</v>
      </c>
      <c r="J322" s="490">
        <v>1</v>
      </c>
      <c r="K322" s="491">
        <v>2065.3000000000002</v>
      </c>
    </row>
    <row r="323" spans="1:11" ht="14.4" customHeight="1" x14ac:dyDescent="0.3">
      <c r="A323" s="486" t="s">
        <v>455</v>
      </c>
      <c r="B323" s="487" t="s">
        <v>456</v>
      </c>
      <c r="C323" s="488" t="s">
        <v>460</v>
      </c>
      <c r="D323" s="489" t="s">
        <v>3334</v>
      </c>
      <c r="E323" s="488" t="s">
        <v>4095</v>
      </c>
      <c r="F323" s="489" t="s">
        <v>4096</v>
      </c>
      <c r="G323" s="488" t="s">
        <v>4015</v>
      </c>
      <c r="H323" s="488" t="s">
        <v>4016</v>
      </c>
      <c r="I323" s="490">
        <v>11933.5</v>
      </c>
      <c r="J323" s="490">
        <v>1</v>
      </c>
      <c r="K323" s="491">
        <v>11933.5</v>
      </c>
    </row>
    <row r="324" spans="1:11" ht="14.4" customHeight="1" x14ac:dyDescent="0.3">
      <c r="A324" s="486" t="s">
        <v>455</v>
      </c>
      <c r="B324" s="487" t="s">
        <v>456</v>
      </c>
      <c r="C324" s="488" t="s">
        <v>460</v>
      </c>
      <c r="D324" s="489" t="s">
        <v>3334</v>
      </c>
      <c r="E324" s="488" t="s">
        <v>4095</v>
      </c>
      <c r="F324" s="489" t="s">
        <v>4096</v>
      </c>
      <c r="G324" s="488" t="s">
        <v>4017</v>
      </c>
      <c r="H324" s="488" t="s">
        <v>4018</v>
      </c>
      <c r="I324" s="490">
        <v>1936</v>
      </c>
      <c r="J324" s="490">
        <v>1</v>
      </c>
      <c r="K324" s="491">
        <v>1936</v>
      </c>
    </row>
    <row r="325" spans="1:11" ht="14.4" customHeight="1" x14ac:dyDescent="0.3">
      <c r="A325" s="486" t="s">
        <v>455</v>
      </c>
      <c r="B325" s="487" t="s">
        <v>456</v>
      </c>
      <c r="C325" s="488" t="s">
        <v>460</v>
      </c>
      <c r="D325" s="489" t="s">
        <v>3334</v>
      </c>
      <c r="E325" s="488" t="s">
        <v>4095</v>
      </c>
      <c r="F325" s="489" t="s">
        <v>4096</v>
      </c>
      <c r="G325" s="488" t="s">
        <v>4019</v>
      </c>
      <c r="H325" s="488" t="s">
        <v>4020</v>
      </c>
      <c r="I325" s="490">
        <v>2662</v>
      </c>
      <c r="J325" s="490">
        <v>1</v>
      </c>
      <c r="K325" s="491">
        <v>2662</v>
      </c>
    </row>
    <row r="326" spans="1:11" ht="14.4" customHeight="1" x14ac:dyDescent="0.3">
      <c r="A326" s="486" t="s">
        <v>455</v>
      </c>
      <c r="B326" s="487" t="s">
        <v>456</v>
      </c>
      <c r="C326" s="488" t="s">
        <v>460</v>
      </c>
      <c r="D326" s="489" t="s">
        <v>3334</v>
      </c>
      <c r="E326" s="488" t="s">
        <v>4095</v>
      </c>
      <c r="F326" s="489" t="s">
        <v>4096</v>
      </c>
      <c r="G326" s="488" t="s">
        <v>4021</v>
      </c>
      <c r="H326" s="488" t="s">
        <v>4022</v>
      </c>
      <c r="I326" s="490">
        <v>1936</v>
      </c>
      <c r="J326" s="490">
        <v>1</v>
      </c>
      <c r="K326" s="491">
        <v>1936</v>
      </c>
    </row>
    <row r="327" spans="1:11" ht="14.4" customHeight="1" x14ac:dyDescent="0.3">
      <c r="A327" s="486" t="s">
        <v>455</v>
      </c>
      <c r="B327" s="487" t="s">
        <v>456</v>
      </c>
      <c r="C327" s="488" t="s">
        <v>460</v>
      </c>
      <c r="D327" s="489" t="s">
        <v>3334</v>
      </c>
      <c r="E327" s="488" t="s">
        <v>4095</v>
      </c>
      <c r="F327" s="489" t="s">
        <v>4096</v>
      </c>
      <c r="G327" s="488" t="s">
        <v>4023</v>
      </c>
      <c r="H327" s="488" t="s">
        <v>4024</v>
      </c>
      <c r="I327" s="490">
        <v>3146</v>
      </c>
      <c r="J327" s="490">
        <v>1</v>
      </c>
      <c r="K327" s="491">
        <v>3146</v>
      </c>
    </row>
    <row r="328" spans="1:11" ht="14.4" customHeight="1" x14ac:dyDescent="0.3">
      <c r="A328" s="486" t="s">
        <v>455</v>
      </c>
      <c r="B328" s="487" t="s">
        <v>456</v>
      </c>
      <c r="C328" s="488" t="s">
        <v>460</v>
      </c>
      <c r="D328" s="489" t="s">
        <v>3334</v>
      </c>
      <c r="E328" s="488" t="s">
        <v>4095</v>
      </c>
      <c r="F328" s="489" t="s">
        <v>4096</v>
      </c>
      <c r="G328" s="488" t="s">
        <v>4025</v>
      </c>
      <c r="H328" s="488" t="s">
        <v>4026</v>
      </c>
      <c r="I328" s="490">
        <v>7572.19</v>
      </c>
      <c r="J328" s="490">
        <v>2</v>
      </c>
      <c r="K328" s="491">
        <v>15144.38</v>
      </c>
    </row>
    <row r="329" spans="1:11" ht="14.4" customHeight="1" x14ac:dyDescent="0.3">
      <c r="A329" s="486" t="s">
        <v>455</v>
      </c>
      <c r="B329" s="487" t="s">
        <v>456</v>
      </c>
      <c r="C329" s="488" t="s">
        <v>460</v>
      </c>
      <c r="D329" s="489" t="s">
        <v>3334</v>
      </c>
      <c r="E329" s="488" t="s">
        <v>4095</v>
      </c>
      <c r="F329" s="489" t="s">
        <v>4096</v>
      </c>
      <c r="G329" s="488" t="s">
        <v>4027</v>
      </c>
      <c r="H329" s="488" t="s">
        <v>4028</v>
      </c>
      <c r="I329" s="490">
        <v>13225.3</v>
      </c>
      <c r="J329" s="490">
        <v>1</v>
      </c>
      <c r="K329" s="491">
        <v>13225.3</v>
      </c>
    </row>
    <row r="330" spans="1:11" ht="14.4" customHeight="1" x14ac:dyDescent="0.3">
      <c r="A330" s="486" t="s">
        <v>455</v>
      </c>
      <c r="B330" s="487" t="s">
        <v>456</v>
      </c>
      <c r="C330" s="488" t="s">
        <v>460</v>
      </c>
      <c r="D330" s="489" t="s">
        <v>3334</v>
      </c>
      <c r="E330" s="488" t="s">
        <v>4095</v>
      </c>
      <c r="F330" s="489" t="s">
        <v>4096</v>
      </c>
      <c r="G330" s="488" t="s">
        <v>4029</v>
      </c>
      <c r="H330" s="488" t="s">
        <v>4030</v>
      </c>
      <c r="I330" s="490">
        <v>7163.2</v>
      </c>
      <c r="J330" s="490">
        <v>1</v>
      </c>
      <c r="K330" s="491">
        <v>7163.2</v>
      </c>
    </row>
    <row r="331" spans="1:11" ht="14.4" customHeight="1" x14ac:dyDescent="0.3">
      <c r="A331" s="486" t="s">
        <v>455</v>
      </c>
      <c r="B331" s="487" t="s">
        <v>456</v>
      </c>
      <c r="C331" s="488" t="s">
        <v>460</v>
      </c>
      <c r="D331" s="489" t="s">
        <v>3334</v>
      </c>
      <c r="E331" s="488" t="s">
        <v>4095</v>
      </c>
      <c r="F331" s="489" t="s">
        <v>4096</v>
      </c>
      <c r="G331" s="488" t="s">
        <v>4031</v>
      </c>
      <c r="H331" s="488" t="s">
        <v>4032</v>
      </c>
      <c r="I331" s="490">
        <v>40209</v>
      </c>
      <c r="J331" s="490">
        <v>1</v>
      </c>
      <c r="K331" s="491">
        <v>40209</v>
      </c>
    </row>
    <row r="332" spans="1:11" ht="14.4" customHeight="1" x14ac:dyDescent="0.3">
      <c r="A332" s="486" t="s">
        <v>455</v>
      </c>
      <c r="B332" s="487" t="s">
        <v>456</v>
      </c>
      <c r="C332" s="488" t="s">
        <v>460</v>
      </c>
      <c r="D332" s="489" t="s">
        <v>3334</v>
      </c>
      <c r="E332" s="488" t="s">
        <v>4095</v>
      </c>
      <c r="F332" s="489" t="s">
        <v>4096</v>
      </c>
      <c r="G332" s="488" t="s">
        <v>4033</v>
      </c>
      <c r="H332" s="488" t="s">
        <v>4034</v>
      </c>
      <c r="I332" s="490">
        <v>16727</v>
      </c>
      <c r="J332" s="490">
        <v>1</v>
      </c>
      <c r="K332" s="491">
        <v>16727</v>
      </c>
    </row>
    <row r="333" spans="1:11" ht="14.4" customHeight="1" x14ac:dyDescent="0.3">
      <c r="A333" s="486" t="s">
        <v>455</v>
      </c>
      <c r="B333" s="487" t="s">
        <v>456</v>
      </c>
      <c r="C333" s="488" t="s">
        <v>460</v>
      </c>
      <c r="D333" s="489" t="s">
        <v>3334</v>
      </c>
      <c r="E333" s="488" t="s">
        <v>4095</v>
      </c>
      <c r="F333" s="489" t="s">
        <v>4096</v>
      </c>
      <c r="G333" s="488" t="s">
        <v>4035</v>
      </c>
      <c r="H333" s="488" t="s">
        <v>4036</v>
      </c>
      <c r="I333" s="490">
        <v>4588.32</v>
      </c>
      <c r="J333" s="490">
        <v>3</v>
      </c>
      <c r="K333" s="491">
        <v>13764.97</v>
      </c>
    </row>
    <row r="334" spans="1:11" ht="14.4" customHeight="1" x14ac:dyDescent="0.3">
      <c r="A334" s="486" t="s">
        <v>455</v>
      </c>
      <c r="B334" s="487" t="s">
        <v>456</v>
      </c>
      <c r="C334" s="488" t="s">
        <v>460</v>
      </c>
      <c r="D334" s="489" t="s">
        <v>3334</v>
      </c>
      <c r="E334" s="488" t="s">
        <v>4095</v>
      </c>
      <c r="F334" s="489" t="s">
        <v>4096</v>
      </c>
      <c r="G334" s="488" t="s">
        <v>4037</v>
      </c>
      <c r="H334" s="488" t="s">
        <v>4038</v>
      </c>
      <c r="I334" s="490">
        <v>8808.7999999999993</v>
      </c>
      <c r="J334" s="490">
        <v>2</v>
      </c>
      <c r="K334" s="491">
        <v>17617.599999999999</v>
      </c>
    </row>
    <row r="335" spans="1:11" ht="14.4" customHeight="1" x14ac:dyDescent="0.3">
      <c r="A335" s="486" t="s">
        <v>455</v>
      </c>
      <c r="B335" s="487" t="s">
        <v>456</v>
      </c>
      <c r="C335" s="488" t="s">
        <v>460</v>
      </c>
      <c r="D335" s="489" t="s">
        <v>3334</v>
      </c>
      <c r="E335" s="488" t="s">
        <v>4095</v>
      </c>
      <c r="F335" s="489" t="s">
        <v>4096</v>
      </c>
      <c r="G335" s="488" t="s">
        <v>4039</v>
      </c>
      <c r="H335" s="488" t="s">
        <v>4040</v>
      </c>
      <c r="I335" s="490">
        <v>2546.7199999999998</v>
      </c>
      <c r="J335" s="490">
        <v>1</v>
      </c>
      <c r="K335" s="491">
        <v>2546.7199999999998</v>
      </c>
    </row>
    <row r="336" spans="1:11" ht="14.4" customHeight="1" x14ac:dyDescent="0.3">
      <c r="A336" s="486" t="s">
        <v>455</v>
      </c>
      <c r="B336" s="487" t="s">
        <v>456</v>
      </c>
      <c r="C336" s="488" t="s">
        <v>460</v>
      </c>
      <c r="D336" s="489" t="s">
        <v>3334</v>
      </c>
      <c r="E336" s="488" t="s">
        <v>4095</v>
      </c>
      <c r="F336" s="489" t="s">
        <v>4096</v>
      </c>
      <c r="G336" s="488" t="s">
        <v>4041</v>
      </c>
      <c r="H336" s="488" t="s">
        <v>4042</v>
      </c>
      <c r="I336" s="490">
        <v>2065.3000000000002</v>
      </c>
      <c r="J336" s="490">
        <v>1</v>
      </c>
      <c r="K336" s="491">
        <v>2065.3000000000002</v>
      </c>
    </row>
    <row r="337" spans="1:11" ht="14.4" customHeight="1" x14ac:dyDescent="0.3">
      <c r="A337" s="486" t="s">
        <v>455</v>
      </c>
      <c r="B337" s="487" t="s">
        <v>456</v>
      </c>
      <c r="C337" s="488" t="s">
        <v>460</v>
      </c>
      <c r="D337" s="489" t="s">
        <v>3334</v>
      </c>
      <c r="E337" s="488" t="s">
        <v>4095</v>
      </c>
      <c r="F337" s="489" t="s">
        <v>4096</v>
      </c>
      <c r="G337" s="488" t="s">
        <v>4043</v>
      </c>
      <c r="H337" s="488" t="s">
        <v>4044</v>
      </c>
      <c r="I337" s="490">
        <v>2156.2199999999998</v>
      </c>
      <c r="J337" s="490">
        <v>1</v>
      </c>
      <c r="K337" s="491">
        <v>2156.2199999999998</v>
      </c>
    </row>
    <row r="338" spans="1:11" ht="14.4" customHeight="1" x14ac:dyDescent="0.3">
      <c r="A338" s="486" t="s">
        <v>455</v>
      </c>
      <c r="B338" s="487" t="s">
        <v>456</v>
      </c>
      <c r="C338" s="488" t="s">
        <v>460</v>
      </c>
      <c r="D338" s="489" t="s">
        <v>3334</v>
      </c>
      <c r="E338" s="488" t="s">
        <v>4095</v>
      </c>
      <c r="F338" s="489" t="s">
        <v>4096</v>
      </c>
      <c r="G338" s="488" t="s">
        <v>4045</v>
      </c>
      <c r="H338" s="488" t="s">
        <v>4046</v>
      </c>
      <c r="I338" s="490">
        <v>28313.77</v>
      </c>
      <c r="J338" s="490">
        <v>1</v>
      </c>
      <c r="K338" s="491">
        <v>28313.77</v>
      </c>
    </row>
    <row r="339" spans="1:11" ht="14.4" customHeight="1" x14ac:dyDescent="0.3">
      <c r="A339" s="486" t="s">
        <v>455</v>
      </c>
      <c r="B339" s="487" t="s">
        <v>456</v>
      </c>
      <c r="C339" s="488" t="s">
        <v>460</v>
      </c>
      <c r="D339" s="489" t="s">
        <v>3334</v>
      </c>
      <c r="E339" s="488" t="s">
        <v>4095</v>
      </c>
      <c r="F339" s="489" t="s">
        <v>4096</v>
      </c>
      <c r="G339" s="488" t="s">
        <v>4047</v>
      </c>
      <c r="H339" s="488" t="s">
        <v>4048</v>
      </c>
      <c r="I339" s="490">
        <v>2546.7199999999998</v>
      </c>
      <c r="J339" s="490">
        <v>1</v>
      </c>
      <c r="K339" s="491">
        <v>2546.7199999999998</v>
      </c>
    </row>
    <row r="340" spans="1:11" ht="14.4" customHeight="1" x14ac:dyDescent="0.3">
      <c r="A340" s="486" t="s">
        <v>455</v>
      </c>
      <c r="B340" s="487" t="s">
        <v>456</v>
      </c>
      <c r="C340" s="488" t="s">
        <v>460</v>
      </c>
      <c r="D340" s="489" t="s">
        <v>3334</v>
      </c>
      <c r="E340" s="488" t="s">
        <v>4095</v>
      </c>
      <c r="F340" s="489" t="s">
        <v>4096</v>
      </c>
      <c r="G340" s="488" t="s">
        <v>4049</v>
      </c>
      <c r="H340" s="488" t="s">
        <v>4050</v>
      </c>
      <c r="I340" s="490">
        <v>2065.3000000000002</v>
      </c>
      <c r="J340" s="490">
        <v>2</v>
      </c>
      <c r="K340" s="491">
        <v>4130.6000000000004</v>
      </c>
    </row>
    <row r="341" spans="1:11" ht="14.4" customHeight="1" x14ac:dyDescent="0.3">
      <c r="A341" s="486" t="s">
        <v>455</v>
      </c>
      <c r="B341" s="487" t="s">
        <v>456</v>
      </c>
      <c r="C341" s="488" t="s">
        <v>460</v>
      </c>
      <c r="D341" s="489" t="s">
        <v>3334</v>
      </c>
      <c r="E341" s="488" t="s">
        <v>4095</v>
      </c>
      <c r="F341" s="489" t="s">
        <v>4096</v>
      </c>
      <c r="G341" s="488" t="s">
        <v>4051</v>
      </c>
      <c r="H341" s="488" t="s">
        <v>4052</v>
      </c>
      <c r="I341" s="490">
        <v>5637.39</v>
      </c>
      <c r="J341" s="490">
        <v>4</v>
      </c>
      <c r="K341" s="491">
        <v>22549.56</v>
      </c>
    </row>
    <row r="342" spans="1:11" ht="14.4" customHeight="1" x14ac:dyDescent="0.3">
      <c r="A342" s="486" t="s">
        <v>455</v>
      </c>
      <c r="B342" s="487" t="s">
        <v>456</v>
      </c>
      <c r="C342" s="488" t="s">
        <v>460</v>
      </c>
      <c r="D342" s="489" t="s">
        <v>3334</v>
      </c>
      <c r="E342" s="488" t="s">
        <v>4095</v>
      </c>
      <c r="F342" s="489" t="s">
        <v>4096</v>
      </c>
      <c r="G342" s="488" t="s">
        <v>4053</v>
      </c>
      <c r="H342" s="488" t="s">
        <v>4054</v>
      </c>
      <c r="I342" s="490">
        <v>22383.87</v>
      </c>
      <c r="J342" s="490">
        <v>1</v>
      </c>
      <c r="K342" s="491">
        <v>22383.87</v>
      </c>
    </row>
    <row r="343" spans="1:11" ht="14.4" customHeight="1" x14ac:dyDescent="0.3">
      <c r="A343" s="486" t="s">
        <v>455</v>
      </c>
      <c r="B343" s="487" t="s">
        <v>456</v>
      </c>
      <c r="C343" s="488" t="s">
        <v>460</v>
      </c>
      <c r="D343" s="489" t="s">
        <v>3334</v>
      </c>
      <c r="E343" s="488" t="s">
        <v>4095</v>
      </c>
      <c r="F343" s="489" t="s">
        <v>4096</v>
      </c>
      <c r="G343" s="488" t="s">
        <v>4055</v>
      </c>
      <c r="H343" s="488" t="s">
        <v>4056</v>
      </c>
      <c r="I343" s="490">
        <v>5140.08</v>
      </c>
      <c r="J343" s="490">
        <v>1</v>
      </c>
      <c r="K343" s="491">
        <v>5140.08</v>
      </c>
    </row>
    <row r="344" spans="1:11" ht="14.4" customHeight="1" x14ac:dyDescent="0.3">
      <c r="A344" s="486" t="s">
        <v>455</v>
      </c>
      <c r="B344" s="487" t="s">
        <v>456</v>
      </c>
      <c r="C344" s="488" t="s">
        <v>460</v>
      </c>
      <c r="D344" s="489" t="s">
        <v>3334</v>
      </c>
      <c r="E344" s="488" t="s">
        <v>4095</v>
      </c>
      <c r="F344" s="489" t="s">
        <v>4096</v>
      </c>
      <c r="G344" s="488" t="s">
        <v>4057</v>
      </c>
      <c r="H344" s="488" t="s">
        <v>4058</v>
      </c>
      <c r="I344" s="490">
        <v>6655</v>
      </c>
      <c r="J344" s="490">
        <v>1</v>
      </c>
      <c r="K344" s="491">
        <v>6655</v>
      </c>
    </row>
    <row r="345" spans="1:11" ht="14.4" customHeight="1" x14ac:dyDescent="0.3">
      <c r="A345" s="486" t="s">
        <v>455</v>
      </c>
      <c r="B345" s="487" t="s">
        <v>456</v>
      </c>
      <c r="C345" s="488" t="s">
        <v>460</v>
      </c>
      <c r="D345" s="489" t="s">
        <v>3334</v>
      </c>
      <c r="E345" s="488" t="s">
        <v>4095</v>
      </c>
      <c r="F345" s="489" t="s">
        <v>4096</v>
      </c>
      <c r="G345" s="488" t="s">
        <v>4059</v>
      </c>
      <c r="H345" s="488" t="s">
        <v>4060</v>
      </c>
      <c r="I345" s="490">
        <v>28314.12</v>
      </c>
      <c r="J345" s="490">
        <v>2</v>
      </c>
      <c r="K345" s="491">
        <v>56628.23</v>
      </c>
    </row>
    <row r="346" spans="1:11" ht="14.4" customHeight="1" x14ac:dyDescent="0.3">
      <c r="A346" s="486" t="s">
        <v>455</v>
      </c>
      <c r="B346" s="487" t="s">
        <v>456</v>
      </c>
      <c r="C346" s="488" t="s">
        <v>460</v>
      </c>
      <c r="D346" s="489" t="s">
        <v>3334</v>
      </c>
      <c r="E346" s="488" t="s">
        <v>4095</v>
      </c>
      <c r="F346" s="489" t="s">
        <v>4096</v>
      </c>
      <c r="G346" s="488" t="s">
        <v>4061</v>
      </c>
      <c r="H346" s="488" t="s">
        <v>4062</v>
      </c>
      <c r="I346" s="490">
        <v>23104</v>
      </c>
      <c r="J346" s="490">
        <v>1</v>
      </c>
      <c r="K346" s="491">
        <v>23104</v>
      </c>
    </row>
    <row r="347" spans="1:11" ht="14.4" customHeight="1" x14ac:dyDescent="0.3">
      <c r="A347" s="486" t="s">
        <v>455</v>
      </c>
      <c r="B347" s="487" t="s">
        <v>456</v>
      </c>
      <c r="C347" s="488" t="s">
        <v>460</v>
      </c>
      <c r="D347" s="489" t="s">
        <v>3334</v>
      </c>
      <c r="E347" s="488" t="s">
        <v>4095</v>
      </c>
      <c r="F347" s="489" t="s">
        <v>4096</v>
      </c>
      <c r="G347" s="488" t="s">
        <v>4063</v>
      </c>
      <c r="H347" s="488" t="s">
        <v>4064</v>
      </c>
      <c r="I347" s="490">
        <v>13018.4</v>
      </c>
      <c r="J347" s="490">
        <v>1</v>
      </c>
      <c r="K347" s="491">
        <v>13018.4</v>
      </c>
    </row>
    <row r="348" spans="1:11" ht="14.4" customHeight="1" x14ac:dyDescent="0.3">
      <c r="A348" s="486" t="s">
        <v>455</v>
      </c>
      <c r="B348" s="487" t="s">
        <v>456</v>
      </c>
      <c r="C348" s="488" t="s">
        <v>460</v>
      </c>
      <c r="D348" s="489" t="s">
        <v>3334</v>
      </c>
      <c r="E348" s="488" t="s">
        <v>4095</v>
      </c>
      <c r="F348" s="489" t="s">
        <v>4096</v>
      </c>
      <c r="G348" s="488" t="s">
        <v>4065</v>
      </c>
      <c r="H348" s="488" t="s">
        <v>4066</v>
      </c>
      <c r="I348" s="490">
        <v>2546.7199999999998</v>
      </c>
      <c r="J348" s="490">
        <v>2</v>
      </c>
      <c r="K348" s="491">
        <v>5093.45</v>
      </c>
    </row>
    <row r="349" spans="1:11" ht="14.4" customHeight="1" x14ac:dyDescent="0.3">
      <c r="A349" s="486" t="s">
        <v>455</v>
      </c>
      <c r="B349" s="487" t="s">
        <v>456</v>
      </c>
      <c r="C349" s="488" t="s">
        <v>460</v>
      </c>
      <c r="D349" s="489" t="s">
        <v>3334</v>
      </c>
      <c r="E349" s="488" t="s">
        <v>4095</v>
      </c>
      <c r="F349" s="489" t="s">
        <v>4096</v>
      </c>
      <c r="G349" s="488" t="s">
        <v>4067</v>
      </c>
      <c r="H349" s="488" t="s">
        <v>4068</v>
      </c>
      <c r="I349" s="490">
        <v>10397.530000000001</v>
      </c>
      <c r="J349" s="490">
        <v>1</v>
      </c>
      <c r="K349" s="491">
        <v>10397.530000000001</v>
      </c>
    </row>
    <row r="350" spans="1:11" ht="14.4" customHeight="1" x14ac:dyDescent="0.3">
      <c r="A350" s="486" t="s">
        <v>455</v>
      </c>
      <c r="B350" s="487" t="s">
        <v>456</v>
      </c>
      <c r="C350" s="488" t="s">
        <v>460</v>
      </c>
      <c r="D350" s="489" t="s">
        <v>3334</v>
      </c>
      <c r="E350" s="488" t="s">
        <v>4095</v>
      </c>
      <c r="F350" s="489" t="s">
        <v>4096</v>
      </c>
      <c r="G350" s="488" t="s">
        <v>4069</v>
      </c>
      <c r="H350" s="488" t="s">
        <v>4070</v>
      </c>
      <c r="I350" s="490">
        <v>92983</v>
      </c>
      <c r="J350" s="490">
        <v>1</v>
      </c>
      <c r="K350" s="491">
        <v>92983</v>
      </c>
    </row>
    <row r="351" spans="1:11" ht="14.4" customHeight="1" x14ac:dyDescent="0.3">
      <c r="A351" s="486" t="s">
        <v>455</v>
      </c>
      <c r="B351" s="487" t="s">
        <v>456</v>
      </c>
      <c r="C351" s="488" t="s">
        <v>460</v>
      </c>
      <c r="D351" s="489" t="s">
        <v>3334</v>
      </c>
      <c r="E351" s="488" t="s">
        <v>4095</v>
      </c>
      <c r="F351" s="489" t="s">
        <v>4096</v>
      </c>
      <c r="G351" s="488" t="s">
        <v>4071</v>
      </c>
      <c r="H351" s="488" t="s">
        <v>4072</v>
      </c>
      <c r="I351" s="490">
        <v>27436.3</v>
      </c>
      <c r="J351" s="490">
        <v>1</v>
      </c>
      <c r="K351" s="491">
        <v>27436.3</v>
      </c>
    </row>
    <row r="352" spans="1:11" ht="14.4" customHeight="1" x14ac:dyDescent="0.3">
      <c r="A352" s="486" t="s">
        <v>455</v>
      </c>
      <c r="B352" s="487" t="s">
        <v>456</v>
      </c>
      <c r="C352" s="488" t="s">
        <v>460</v>
      </c>
      <c r="D352" s="489" t="s">
        <v>3334</v>
      </c>
      <c r="E352" s="488" t="s">
        <v>4095</v>
      </c>
      <c r="F352" s="489" t="s">
        <v>4096</v>
      </c>
      <c r="G352" s="488" t="s">
        <v>4073</v>
      </c>
      <c r="H352" s="488" t="s">
        <v>4074</v>
      </c>
      <c r="I352" s="490">
        <v>10397.530000000001</v>
      </c>
      <c r="J352" s="490">
        <v>1</v>
      </c>
      <c r="K352" s="491">
        <v>10397.530000000001</v>
      </c>
    </row>
    <row r="353" spans="1:11" ht="14.4" customHeight="1" x14ac:dyDescent="0.3">
      <c r="A353" s="486" t="s">
        <v>455</v>
      </c>
      <c r="B353" s="487" t="s">
        <v>456</v>
      </c>
      <c r="C353" s="488" t="s">
        <v>460</v>
      </c>
      <c r="D353" s="489" t="s">
        <v>3334</v>
      </c>
      <c r="E353" s="488" t="s">
        <v>4095</v>
      </c>
      <c r="F353" s="489" t="s">
        <v>4096</v>
      </c>
      <c r="G353" s="488" t="s">
        <v>4075</v>
      </c>
      <c r="H353" s="488" t="s">
        <v>4076</v>
      </c>
      <c r="I353" s="490">
        <v>752.1400000000001</v>
      </c>
      <c r="J353" s="490">
        <v>5</v>
      </c>
      <c r="K353" s="491">
        <v>3760.7000000000003</v>
      </c>
    </row>
    <row r="354" spans="1:11" ht="14.4" customHeight="1" x14ac:dyDescent="0.3">
      <c r="A354" s="486" t="s">
        <v>455</v>
      </c>
      <c r="B354" s="487" t="s">
        <v>456</v>
      </c>
      <c r="C354" s="488" t="s">
        <v>460</v>
      </c>
      <c r="D354" s="489" t="s">
        <v>3334</v>
      </c>
      <c r="E354" s="488" t="s">
        <v>4095</v>
      </c>
      <c r="F354" s="489" t="s">
        <v>4096</v>
      </c>
      <c r="G354" s="488" t="s">
        <v>4077</v>
      </c>
      <c r="H354" s="488" t="s">
        <v>4078</v>
      </c>
      <c r="I354" s="490">
        <v>1488.2950000000001</v>
      </c>
      <c r="J354" s="490">
        <v>10</v>
      </c>
      <c r="K354" s="491">
        <v>14783.73</v>
      </c>
    </row>
    <row r="355" spans="1:11" ht="14.4" customHeight="1" x14ac:dyDescent="0.3">
      <c r="A355" s="486" t="s">
        <v>455</v>
      </c>
      <c r="B355" s="487" t="s">
        <v>456</v>
      </c>
      <c r="C355" s="488" t="s">
        <v>460</v>
      </c>
      <c r="D355" s="489" t="s">
        <v>3334</v>
      </c>
      <c r="E355" s="488" t="s">
        <v>4095</v>
      </c>
      <c r="F355" s="489" t="s">
        <v>4096</v>
      </c>
      <c r="G355" s="488" t="s">
        <v>4079</v>
      </c>
      <c r="H355" s="488" t="s">
        <v>4080</v>
      </c>
      <c r="I355" s="490">
        <v>13018.39</v>
      </c>
      <c r="J355" s="490">
        <v>5</v>
      </c>
      <c r="K355" s="491">
        <v>65091.96</v>
      </c>
    </row>
    <row r="356" spans="1:11" ht="14.4" customHeight="1" x14ac:dyDescent="0.3">
      <c r="A356" s="486" t="s">
        <v>455</v>
      </c>
      <c r="B356" s="487" t="s">
        <v>456</v>
      </c>
      <c r="C356" s="488" t="s">
        <v>460</v>
      </c>
      <c r="D356" s="489" t="s">
        <v>3334</v>
      </c>
      <c r="E356" s="488" t="s">
        <v>4095</v>
      </c>
      <c r="F356" s="489" t="s">
        <v>4096</v>
      </c>
      <c r="G356" s="488" t="s">
        <v>4081</v>
      </c>
      <c r="H356" s="488" t="s">
        <v>4082</v>
      </c>
      <c r="I356" s="490">
        <v>15194</v>
      </c>
      <c r="J356" s="490">
        <v>3</v>
      </c>
      <c r="K356" s="491">
        <v>45582</v>
      </c>
    </row>
    <row r="357" spans="1:11" ht="14.4" customHeight="1" thickBot="1" x14ac:dyDescent="0.35">
      <c r="A357" s="492" t="s">
        <v>455</v>
      </c>
      <c r="B357" s="493" t="s">
        <v>456</v>
      </c>
      <c r="C357" s="494" t="s">
        <v>460</v>
      </c>
      <c r="D357" s="495" t="s">
        <v>3334</v>
      </c>
      <c r="E357" s="494" t="s">
        <v>4095</v>
      </c>
      <c r="F357" s="495" t="s">
        <v>4096</v>
      </c>
      <c r="G357" s="494" t="s">
        <v>4083</v>
      </c>
      <c r="H357" s="494" t="s">
        <v>4084</v>
      </c>
      <c r="I357" s="496">
        <v>726</v>
      </c>
      <c r="J357" s="496">
        <v>2</v>
      </c>
      <c r="K357" s="497">
        <v>1452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4" width="13.109375" hidden="1" customWidth="1"/>
    <col min="25" max="25" width="13.109375" customWidth="1"/>
    <col min="26" max="28" width="13.109375" hidden="1" customWidth="1"/>
    <col min="29" max="29" width="13.109375" customWidth="1"/>
    <col min="30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66" t="s">
        <v>107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</row>
    <row r="2" spans="1:34" ht="15" thickBot="1" x14ac:dyDescent="0.35">
      <c r="A2" s="224" t="s">
        <v>265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</row>
    <row r="3" spans="1:34" x14ac:dyDescent="0.3">
      <c r="A3" s="243" t="s">
        <v>213</v>
      </c>
      <c r="B3" s="367" t="s">
        <v>194</v>
      </c>
      <c r="C3" s="226">
        <v>0</v>
      </c>
      <c r="D3" s="227">
        <v>101</v>
      </c>
      <c r="E3" s="227">
        <v>102</v>
      </c>
      <c r="F3" s="246">
        <v>305</v>
      </c>
      <c r="G3" s="246">
        <v>306</v>
      </c>
      <c r="H3" s="246">
        <v>408</v>
      </c>
      <c r="I3" s="246">
        <v>409</v>
      </c>
      <c r="J3" s="246">
        <v>410</v>
      </c>
      <c r="K3" s="246">
        <v>415</v>
      </c>
      <c r="L3" s="246">
        <v>416</v>
      </c>
      <c r="M3" s="246">
        <v>418</v>
      </c>
      <c r="N3" s="246">
        <v>419</v>
      </c>
      <c r="O3" s="246">
        <v>420</v>
      </c>
      <c r="P3" s="246">
        <v>421</v>
      </c>
      <c r="Q3" s="246">
        <v>522</v>
      </c>
      <c r="R3" s="246">
        <v>523</v>
      </c>
      <c r="S3" s="246">
        <v>524</v>
      </c>
      <c r="T3" s="246">
        <v>525</v>
      </c>
      <c r="U3" s="246">
        <v>526</v>
      </c>
      <c r="V3" s="246">
        <v>527</v>
      </c>
      <c r="W3" s="246">
        <v>528</v>
      </c>
      <c r="X3" s="246">
        <v>629</v>
      </c>
      <c r="Y3" s="246">
        <v>630</v>
      </c>
      <c r="Z3" s="246">
        <v>636</v>
      </c>
      <c r="AA3" s="246">
        <v>637</v>
      </c>
      <c r="AB3" s="246">
        <v>640</v>
      </c>
      <c r="AC3" s="246">
        <v>642</v>
      </c>
      <c r="AD3" s="246">
        <v>743</v>
      </c>
      <c r="AE3" s="227">
        <v>745</v>
      </c>
      <c r="AF3" s="227">
        <v>746</v>
      </c>
      <c r="AG3" s="507">
        <v>930</v>
      </c>
      <c r="AH3" s="522"/>
    </row>
    <row r="4" spans="1:34" ht="36.6" outlineLevel="1" thickBot="1" x14ac:dyDescent="0.35">
      <c r="A4" s="244">
        <v>2014</v>
      </c>
      <c r="B4" s="368"/>
      <c r="C4" s="228" t="s">
        <v>195</v>
      </c>
      <c r="D4" s="229" t="s">
        <v>196</v>
      </c>
      <c r="E4" s="229" t="s">
        <v>197</v>
      </c>
      <c r="F4" s="247" t="s">
        <v>225</v>
      </c>
      <c r="G4" s="247" t="s">
        <v>226</v>
      </c>
      <c r="H4" s="247" t="s">
        <v>227</v>
      </c>
      <c r="I4" s="247" t="s">
        <v>228</v>
      </c>
      <c r="J4" s="247" t="s">
        <v>229</v>
      </c>
      <c r="K4" s="247" t="s">
        <v>230</v>
      </c>
      <c r="L4" s="247" t="s">
        <v>231</v>
      </c>
      <c r="M4" s="247" t="s">
        <v>232</v>
      </c>
      <c r="N4" s="247" t="s">
        <v>233</v>
      </c>
      <c r="O4" s="247" t="s">
        <v>234</v>
      </c>
      <c r="P4" s="247" t="s">
        <v>235</v>
      </c>
      <c r="Q4" s="247" t="s">
        <v>236</v>
      </c>
      <c r="R4" s="247" t="s">
        <v>237</v>
      </c>
      <c r="S4" s="247" t="s">
        <v>238</v>
      </c>
      <c r="T4" s="247" t="s">
        <v>239</v>
      </c>
      <c r="U4" s="247" t="s">
        <v>240</v>
      </c>
      <c r="V4" s="247" t="s">
        <v>241</v>
      </c>
      <c r="W4" s="247" t="s">
        <v>250</v>
      </c>
      <c r="X4" s="247" t="s">
        <v>242</v>
      </c>
      <c r="Y4" s="247" t="s">
        <v>251</v>
      </c>
      <c r="Z4" s="247" t="s">
        <v>243</v>
      </c>
      <c r="AA4" s="247" t="s">
        <v>244</v>
      </c>
      <c r="AB4" s="247" t="s">
        <v>245</v>
      </c>
      <c r="AC4" s="247" t="s">
        <v>246</v>
      </c>
      <c r="AD4" s="247" t="s">
        <v>247</v>
      </c>
      <c r="AE4" s="229" t="s">
        <v>248</v>
      </c>
      <c r="AF4" s="229" t="s">
        <v>249</v>
      </c>
      <c r="AG4" s="508" t="s">
        <v>215</v>
      </c>
      <c r="AH4" s="522"/>
    </row>
    <row r="5" spans="1:34" x14ac:dyDescent="0.3">
      <c r="A5" s="230" t="s">
        <v>198</v>
      </c>
      <c r="B5" s="266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509"/>
      <c r="AH5" s="522"/>
    </row>
    <row r="6" spans="1:34" ht="15" collapsed="1" thickBot="1" x14ac:dyDescent="0.35">
      <c r="A6" s="231" t="s">
        <v>73</v>
      </c>
      <c r="B6" s="269">
        <f xml:space="preserve">
TRUNC(IF($A$4&lt;=12,SUMIFS('ON Data'!F:F,'ON Data'!$D:$D,$A$4,'ON Data'!$E:$E,1),SUMIFS('ON Data'!F:F,'ON Data'!$E:$E,1)/'ON Data'!$D$3),1)</f>
        <v>26.3</v>
      </c>
      <c r="C6" s="270">
        <f xml:space="preserve">
TRUNC(IF($A$4&lt;=12,SUMIFS('ON Data'!G:G,'ON Data'!$D:$D,$A$4,'ON Data'!$E:$E,1),SUMIFS('ON Data'!G:G,'ON Data'!$E:$E,1)/'ON Data'!$D$3),1)</f>
        <v>0</v>
      </c>
      <c r="D6" s="271">
        <f xml:space="preserve">
TRUNC(IF($A$4&lt;=12,SUMIFS('ON Data'!H:H,'ON Data'!$D:$D,$A$4,'ON Data'!$E:$E,1),SUMIFS('ON Data'!H:H,'ON Data'!$E:$E,1)/'ON Data'!$D$3),1)</f>
        <v>3.3</v>
      </c>
      <c r="E6" s="271">
        <f xml:space="preserve">
TRUNC(IF($A$4&lt;=12,SUMIFS('ON Data'!I:I,'ON Data'!$D:$D,$A$4,'ON Data'!$E:$E,1),SUMIFS('ON Data'!I:I,'ON Data'!$E:$E,1)/'ON Data'!$D$3),1)</f>
        <v>0</v>
      </c>
      <c r="F6" s="271">
        <f xml:space="preserve">
TRUNC(IF($A$4&lt;=12,SUMIFS('ON Data'!K:K,'ON Data'!$D:$D,$A$4,'ON Data'!$E:$E,1),SUMIFS('ON Data'!K:K,'ON Data'!$E:$E,1)/'ON Data'!$D$3),1)</f>
        <v>1</v>
      </c>
      <c r="G6" s="271">
        <f xml:space="preserve">
TRUNC(IF($A$4&lt;=12,SUMIFS('ON Data'!L:L,'ON Data'!$D:$D,$A$4,'ON Data'!$E:$E,1),SUMIFS('ON Data'!L:L,'ON Data'!$E:$E,1)/'ON Data'!$D$3),1)</f>
        <v>0</v>
      </c>
      <c r="H6" s="271">
        <f xml:space="preserve">
TRUNC(IF($A$4&lt;=12,SUMIFS('ON Data'!M:M,'ON Data'!$D:$D,$A$4,'ON Data'!$E:$E,1),SUMIFS('ON Data'!M:M,'ON Data'!$E:$E,1)/'ON Data'!$D$3),1)</f>
        <v>0</v>
      </c>
      <c r="I6" s="271">
        <f xml:space="preserve">
TRUNC(IF($A$4&lt;=12,SUMIFS('ON Data'!N:N,'ON Data'!$D:$D,$A$4,'ON Data'!$E:$E,1),SUMIFS('ON Data'!N:N,'ON Data'!$E:$E,1)/'ON Data'!$D$3),1)</f>
        <v>11.6</v>
      </c>
      <c r="J6" s="271">
        <f xml:space="preserve">
TRUNC(IF($A$4&lt;=12,SUMIFS('ON Data'!O:O,'ON Data'!$D:$D,$A$4,'ON Data'!$E:$E,1),SUMIFS('ON Data'!O:O,'ON Data'!$E:$E,1)/'ON Data'!$D$3),1)</f>
        <v>0</v>
      </c>
      <c r="K6" s="271">
        <f xml:space="preserve">
TRUNC(IF($A$4&lt;=12,SUMIFS('ON Data'!P:P,'ON Data'!$D:$D,$A$4,'ON Data'!$E:$E,1),SUMIFS('ON Data'!P:P,'ON Data'!$E:$E,1)/'ON Data'!$D$3),1)</f>
        <v>0</v>
      </c>
      <c r="L6" s="271">
        <f xml:space="preserve">
TRUNC(IF($A$4&lt;=12,SUMIFS('ON Data'!Q:Q,'ON Data'!$D:$D,$A$4,'ON Data'!$E:$E,1),SUMIFS('ON Data'!Q:Q,'ON Data'!$E:$E,1)/'ON Data'!$D$3),1)</f>
        <v>0</v>
      </c>
      <c r="M6" s="271">
        <f xml:space="preserve">
TRUNC(IF($A$4&lt;=12,SUMIFS('ON Data'!R:R,'ON Data'!$D:$D,$A$4,'ON Data'!$E:$E,1),SUMIFS('ON Data'!R:R,'ON Data'!$E:$E,1)/'ON Data'!$D$3),1)</f>
        <v>0</v>
      </c>
      <c r="N6" s="271">
        <f xml:space="preserve">
TRUNC(IF($A$4&lt;=12,SUMIFS('ON Data'!S:S,'ON Data'!$D:$D,$A$4,'ON Data'!$E:$E,1),SUMIFS('ON Data'!S:S,'ON Data'!$E:$E,1)/'ON Data'!$D$3),1)</f>
        <v>0</v>
      </c>
      <c r="O6" s="271">
        <f xml:space="preserve">
TRUNC(IF($A$4&lt;=12,SUMIFS('ON Data'!T:T,'ON Data'!$D:$D,$A$4,'ON Data'!$E:$E,1),SUMIFS('ON Data'!T:T,'ON Data'!$E:$E,1)/'ON Data'!$D$3),1)</f>
        <v>0</v>
      </c>
      <c r="P6" s="271">
        <f xml:space="preserve">
TRUNC(IF($A$4&lt;=12,SUMIFS('ON Data'!U:U,'ON Data'!$D:$D,$A$4,'ON Data'!$E:$E,1),SUMIFS('ON Data'!U:U,'ON Data'!$E:$E,1)/'ON Data'!$D$3),1)</f>
        <v>0</v>
      </c>
      <c r="Q6" s="271">
        <f xml:space="preserve">
TRUNC(IF($A$4&lt;=12,SUMIFS('ON Data'!V:V,'ON Data'!$D:$D,$A$4,'ON Data'!$E:$E,1),SUMIFS('ON Data'!V:V,'ON Data'!$E:$E,1)/'ON Data'!$D$3),1)</f>
        <v>0</v>
      </c>
      <c r="R6" s="271">
        <f xml:space="preserve">
TRUNC(IF($A$4&lt;=12,SUMIFS('ON Data'!W:W,'ON Data'!$D:$D,$A$4,'ON Data'!$E:$E,1),SUMIFS('ON Data'!W:W,'ON Data'!$E:$E,1)/'ON Data'!$D$3),1)</f>
        <v>0</v>
      </c>
      <c r="S6" s="271">
        <f xml:space="preserve">
TRUNC(IF($A$4&lt;=12,SUMIFS('ON Data'!X:X,'ON Data'!$D:$D,$A$4,'ON Data'!$E:$E,1),SUMIFS('ON Data'!X:X,'ON Data'!$E:$E,1)/'ON Data'!$D$3),1)</f>
        <v>0</v>
      </c>
      <c r="T6" s="271">
        <f xml:space="preserve">
TRUNC(IF($A$4&lt;=12,SUMIFS('ON Data'!Y:Y,'ON Data'!$D:$D,$A$4,'ON Data'!$E:$E,1),SUMIFS('ON Data'!Y:Y,'ON Data'!$E:$E,1)/'ON Data'!$D$3),1)</f>
        <v>0</v>
      </c>
      <c r="U6" s="271">
        <f xml:space="preserve">
TRUNC(IF($A$4&lt;=12,SUMIFS('ON Data'!Z:Z,'ON Data'!$D:$D,$A$4,'ON Data'!$E:$E,1),SUMIFS('ON Data'!Z:Z,'ON Data'!$E:$E,1)/'ON Data'!$D$3),1)</f>
        <v>5.2</v>
      </c>
      <c r="V6" s="271">
        <f xml:space="preserve">
TRUNC(IF($A$4&lt;=12,SUMIFS('ON Data'!AA:AA,'ON Data'!$D:$D,$A$4,'ON Data'!$E:$E,1),SUMIFS('ON Data'!AA:AA,'ON Data'!$E:$E,1)/'ON Data'!$D$3),1)</f>
        <v>0</v>
      </c>
      <c r="W6" s="271">
        <f xml:space="preserve">
TRUNC(IF($A$4&lt;=12,SUMIFS('ON Data'!AB:AB,'ON Data'!$D:$D,$A$4,'ON Data'!$E:$E,1),SUMIFS('ON Data'!AB:AB,'ON Data'!$E:$E,1)/'ON Data'!$D$3),1)</f>
        <v>0</v>
      </c>
      <c r="X6" s="271">
        <f xml:space="preserve">
TRUNC(IF($A$4&lt;=12,SUMIFS('ON Data'!AC:AC,'ON Data'!$D:$D,$A$4,'ON Data'!$E:$E,1),SUMIFS('ON Data'!AC:AC,'ON Data'!$E:$E,1)/'ON Data'!$D$3),1)</f>
        <v>0</v>
      </c>
      <c r="Y6" s="271">
        <f xml:space="preserve">
TRUNC(IF($A$4&lt;=12,SUMIFS('ON Data'!AD:AD,'ON Data'!$D:$D,$A$4,'ON Data'!$E:$E,1),SUMIFS('ON Data'!AD:AD,'ON Data'!$E:$E,1)/'ON Data'!$D$3),1)</f>
        <v>2</v>
      </c>
      <c r="Z6" s="271">
        <f xml:space="preserve">
TRUNC(IF($A$4&lt;=12,SUMIFS('ON Data'!AE:AE,'ON Data'!$D:$D,$A$4,'ON Data'!$E:$E,1),SUMIFS('ON Data'!AE:AE,'ON Data'!$E:$E,1)/'ON Data'!$D$3),1)</f>
        <v>0</v>
      </c>
      <c r="AA6" s="271">
        <f xml:space="preserve">
TRUNC(IF($A$4&lt;=12,SUMIFS('ON Data'!AF:AF,'ON Data'!$D:$D,$A$4,'ON Data'!$E:$E,1),SUMIFS('ON Data'!AF:AF,'ON Data'!$E:$E,1)/'ON Data'!$D$3),1)</f>
        <v>0</v>
      </c>
      <c r="AB6" s="271">
        <f xml:space="preserve">
TRUNC(IF($A$4&lt;=12,SUMIFS('ON Data'!AG:AG,'ON Data'!$D:$D,$A$4,'ON Data'!$E:$E,1),SUMIFS('ON Data'!AG:AG,'ON Data'!$E:$E,1)/'ON Data'!$D$3),1)</f>
        <v>0</v>
      </c>
      <c r="AC6" s="271">
        <f xml:space="preserve">
TRUNC(IF($A$4&lt;=12,SUMIFS('ON Data'!AH:AH,'ON Data'!$D:$D,$A$4,'ON Data'!$E:$E,1),SUMIFS('ON Data'!AH:AH,'ON Data'!$E:$E,1)/'ON Data'!$D$3),1)</f>
        <v>2.2999999999999998</v>
      </c>
      <c r="AD6" s="271">
        <f xml:space="preserve">
TRUNC(IF($A$4&lt;=12,SUMIFS('ON Data'!AI:AI,'ON Data'!$D:$D,$A$4,'ON Data'!$E:$E,1),SUMIFS('ON Data'!AI:AI,'ON Data'!$E:$E,1)/'ON Data'!$D$3),1)</f>
        <v>0</v>
      </c>
      <c r="AE6" s="271">
        <f xml:space="preserve">
TRUNC(IF($A$4&lt;=12,SUMIFS('ON Data'!AJ:AJ,'ON Data'!$D:$D,$A$4,'ON Data'!$E:$E,1),SUMIFS('ON Data'!AJ:AJ,'ON Data'!$E:$E,1)/'ON Data'!$D$3),1)</f>
        <v>0</v>
      </c>
      <c r="AF6" s="271">
        <f xml:space="preserve">
TRUNC(IF($A$4&lt;=12,SUMIFS('ON Data'!AK:AK,'ON Data'!$D:$D,$A$4,'ON Data'!$E:$E,1),SUMIFS('ON Data'!AK:AK,'ON Data'!$E:$E,1)/'ON Data'!$D$3),1)</f>
        <v>0.7</v>
      </c>
      <c r="AG6" s="510">
        <f xml:space="preserve">
TRUNC(IF($A$4&lt;=12,SUMIFS('ON Data'!AM:AM,'ON Data'!$D:$D,$A$4,'ON Data'!$E:$E,1),SUMIFS('ON Data'!AM:AM,'ON Data'!$E:$E,1)/'ON Data'!$D$3),1)</f>
        <v>0</v>
      </c>
      <c r="AH6" s="522"/>
    </row>
    <row r="7" spans="1:34" ht="15" hidden="1" outlineLevel="1" thickBot="1" x14ac:dyDescent="0.35">
      <c r="A7" s="231" t="s">
        <v>108</v>
      </c>
      <c r="B7" s="269"/>
      <c r="C7" s="272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510"/>
      <c r="AH7" s="522"/>
    </row>
    <row r="8" spans="1:34" ht="15" hidden="1" outlineLevel="1" thickBot="1" x14ac:dyDescent="0.35">
      <c r="A8" s="231" t="s">
        <v>75</v>
      </c>
      <c r="B8" s="269"/>
      <c r="C8" s="272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510"/>
      <c r="AH8" s="522"/>
    </row>
    <row r="9" spans="1:34" ht="15" hidden="1" outlineLevel="1" thickBot="1" x14ac:dyDescent="0.35">
      <c r="A9" s="232" t="s">
        <v>68</v>
      </c>
      <c r="B9" s="273"/>
      <c r="C9" s="274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511"/>
      <c r="AH9" s="522"/>
    </row>
    <row r="10" spans="1:34" x14ac:dyDescent="0.3">
      <c r="A10" s="233" t="s">
        <v>199</v>
      </c>
      <c r="B10" s="248"/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512"/>
      <c r="AH10" s="522"/>
    </row>
    <row r="11" spans="1:34" x14ac:dyDescent="0.3">
      <c r="A11" s="234" t="s">
        <v>200</v>
      </c>
      <c r="B11" s="251">
        <f xml:space="preserve">
IF($A$4&lt;=12,SUMIFS('ON Data'!F:F,'ON Data'!$D:$D,$A$4,'ON Data'!$E:$E,2),SUMIFS('ON Data'!F:F,'ON Data'!$E:$E,2))</f>
        <v>23817.7</v>
      </c>
      <c r="C11" s="252">
        <f xml:space="preserve">
IF($A$4&lt;=12,SUMIFS('ON Data'!G:G,'ON Data'!$D:$D,$A$4,'ON Data'!$E:$E,2),SUMIFS('ON Data'!G:G,'ON Data'!$E:$E,2))</f>
        <v>0</v>
      </c>
      <c r="D11" s="253">
        <f xml:space="preserve">
IF($A$4&lt;=12,SUMIFS('ON Data'!H:H,'ON Data'!$D:$D,$A$4,'ON Data'!$E:$E,2),SUMIFS('ON Data'!H:H,'ON Data'!$E:$E,2))</f>
        <v>3093.6</v>
      </c>
      <c r="E11" s="253">
        <f xml:space="preserve">
IF($A$4&lt;=12,SUMIFS('ON Data'!I:I,'ON Data'!$D:$D,$A$4,'ON Data'!$E:$E,2),SUMIFS('ON Data'!I:I,'ON Data'!$E:$E,2))</f>
        <v>0</v>
      </c>
      <c r="F11" s="253">
        <f xml:space="preserve">
IF($A$4&lt;=12,SUMIFS('ON Data'!K:K,'ON Data'!$D:$D,$A$4,'ON Data'!$E:$E,2),SUMIFS('ON Data'!K:K,'ON Data'!$E:$E,2))</f>
        <v>968</v>
      </c>
      <c r="G11" s="253">
        <f xml:space="preserve">
IF($A$4&lt;=12,SUMIFS('ON Data'!L:L,'ON Data'!$D:$D,$A$4,'ON Data'!$E:$E,2),SUMIFS('ON Data'!L:L,'ON Data'!$E:$E,2))</f>
        <v>0</v>
      </c>
      <c r="H11" s="253">
        <f xml:space="preserve">
IF($A$4&lt;=12,SUMIFS('ON Data'!M:M,'ON Data'!$D:$D,$A$4,'ON Data'!$E:$E,2),SUMIFS('ON Data'!M:M,'ON Data'!$E:$E,2))</f>
        <v>0</v>
      </c>
      <c r="I11" s="253">
        <f xml:space="preserve">
IF($A$4&lt;=12,SUMIFS('ON Data'!N:N,'ON Data'!$D:$D,$A$4,'ON Data'!$E:$E,2),SUMIFS('ON Data'!N:N,'ON Data'!$E:$E,2))</f>
        <v>10180</v>
      </c>
      <c r="J11" s="253">
        <f xml:space="preserve">
IF($A$4&lt;=12,SUMIFS('ON Data'!O:O,'ON Data'!$D:$D,$A$4,'ON Data'!$E:$E,2),SUMIFS('ON Data'!O:O,'ON Data'!$E:$E,2))</f>
        <v>0</v>
      </c>
      <c r="K11" s="253">
        <f xml:space="preserve">
IF($A$4&lt;=12,SUMIFS('ON Data'!P:P,'ON Data'!$D:$D,$A$4,'ON Data'!$E:$E,2),SUMIFS('ON Data'!P:P,'ON Data'!$E:$E,2))</f>
        <v>0</v>
      </c>
      <c r="L11" s="253">
        <f xml:space="preserve">
IF($A$4&lt;=12,SUMIFS('ON Data'!Q:Q,'ON Data'!$D:$D,$A$4,'ON Data'!$E:$E,2),SUMIFS('ON Data'!Q:Q,'ON Data'!$E:$E,2))</f>
        <v>0</v>
      </c>
      <c r="M11" s="253">
        <f xml:space="preserve">
IF($A$4&lt;=12,SUMIFS('ON Data'!R:R,'ON Data'!$D:$D,$A$4,'ON Data'!$E:$E,2),SUMIFS('ON Data'!R:R,'ON Data'!$E:$E,2))</f>
        <v>0</v>
      </c>
      <c r="N11" s="253">
        <f xml:space="preserve">
IF($A$4&lt;=12,SUMIFS('ON Data'!S:S,'ON Data'!$D:$D,$A$4,'ON Data'!$E:$E,2),SUMIFS('ON Data'!S:S,'ON Data'!$E:$E,2))</f>
        <v>0</v>
      </c>
      <c r="O11" s="253">
        <f xml:space="preserve">
IF($A$4&lt;=12,SUMIFS('ON Data'!T:T,'ON Data'!$D:$D,$A$4,'ON Data'!$E:$E,2),SUMIFS('ON Data'!T:T,'ON Data'!$E:$E,2))</f>
        <v>0</v>
      </c>
      <c r="P11" s="253">
        <f xml:space="preserve">
IF($A$4&lt;=12,SUMIFS('ON Data'!U:U,'ON Data'!$D:$D,$A$4,'ON Data'!$E:$E,2),SUMIFS('ON Data'!U:U,'ON Data'!$E:$E,2))</f>
        <v>0</v>
      </c>
      <c r="Q11" s="253">
        <f xml:space="preserve">
IF($A$4&lt;=12,SUMIFS('ON Data'!V:V,'ON Data'!$D:$D,$A$4,'ON Data'!$E:$E,2),SUMIFS('ON Data'!V:V,'ON Data'!$E:$E,2))</f>
        <v>0</v>
      </c>
      <c r="R11" s="253">
        <f xml:space="preserve">
IF($A$4&lt;=12,SUMIFS('ON Data'!W:W,'ON Data'!$D:$D,$A$4,'ON Data'!$E:$E,2),SUMIFS('ON Data'!W:W,'ON Data'!$E:$E,2))</f>
        <v>0</v>
      </c>
      <c r="S11" s="253">
        <f xml:space="preserve">
IF($A$4&lt;=12,SUMIFS('ON Data'!X:X,'ON Data'!$D:$D,$A$4,'ON Data'!$E:$E,2),SUMIFS('ON Data'!X:X,'ON Data'!$E:$E,2))</f>
        <v>0</v>
      </c>
      <c r="T11" s="253">
        <f xml:space="preserve">
IF($A$4&lt;=12,SUMIFS('ON Data'!Y:Y,'ON Data'!$D:$D,$A$4,'ON Data'!$E:$E,2),SUMIFS('ON Data'!Y:Y,'ON Data'!$E:$E,2))</f>
        <v>0</v>
      </c>
      <c r="U11" s="253">
        <f xml:space="preserve">
IF($A$4&lt;=12,SUMIFS('ON Data'!Z:Z,'ON Data'!$D:$D,$A$4,'ON Data'!$E:$E,2),SUMIFS('ON Data'!Z:Z,'ON Data'!$E:$E,2))</f>
        <v>5174</v>
      </c>
      <c r="V11" s="253">
        <f xml:space="preserve">
IF($A$4&lt;=12,SUMIFS('ON Data'!AA:AA,'ON Data'!$D:$D,$A$4,'ON Data'!$E:$E,2),SUMIFS('ON Data'!AA:AA,'ON Data'!$E:$E,2))</f>
        <v>0</v>
      </c>
      <c r="W11" s="253">
        <f xml:space="preserve">
IF($A$4&lt;=12,SUMIFS('ON Data'!AB:AB,'ON Data'!$D:$D,$A$4,'ON Data'!$E:$E,2),SUMIFS('ON Data'!AB:AB,'ON Data'!$E:$E,2))</f>
        <v>0</v>
      </c>
      <c r="X11" s="253">
        <f xml:space="preserve">
IF($A$4&lt;=12,SUMIFS('ON Data'!AC:AC,'ON Data'!$D:$D,$A$4,'ON Data'!$E:$E,2),SUMIFS('ON Data'!AC:AC,'ON Data'!$E:$E,2))</f>
        <v>0</v>
      </c>
      <c r="Y11" s="253">
        <f xml:space="preserve">
IF($A$4&lt;=12,SUMIFS('ON Data'!AD:AD,'ON Data'!$D:$D,$A$4,'ON Data'!$E:$E,2),SUMIFS('ON Data'!AD:AD,'ON Data'!$E:$E,2))</f>
        <v>1976</v>
      </c>
      <c r="Z11" s="253">
        <f xml:space="preserve">
IF($A$4&lt;=12,SUMIFS('ON Data'!AE:AE,'ON Data'!$D:$D,$A$4,'ON Data'!$E:$E,2),SUMIFS('ON Data'!AE:AE,'ON Data'!$E:$E,2))</f>
        <v>0</v>
      </c>
      <c r="AA11" s="253">
        <f xml:space="preserve">
IF($A$4&lt;=12,SUMIFS('ON Data'!AF:AF,'ON Data'!$D:$D,$A$4,'ON Data'!$E:$E,2),SUMIFS('ON Data'!AF:AF,'ON Data'!$E:$E,2))</f>
        <v>0</v>
      </c>
      <c r="AB11" s="253">
        <f xml:space="preserve">
IF($A$4&lt;=12,SUMIFS('ON Data'!AG:AG,'ON Data'!$D:$D,$A$4,'ON Data'!$E:$E,2),SUMIFS('ON Data'!AG:AG,'ON Data'!$E:$E,2))</f>
        <v>0</v>
      </c>
      <c r="AC11" s="253">
        <f xml:space="preserve">
IF($A$4&lt;=12,SUMIFS('ON Data'!AH:AH,'ON Data'!$D:$D,$A$4,'ON Data'!$E:$E,2),SUMIFS('ON Data'!AH:AH,'ON Data'!$E:$E,2))</f>
        <v>1740.5</v>
      </c>
      <c r="AD11" s="253">
        <f xml:space="preserve">
IF($A$4&lt;=12,SUMIFS('ON Data'!AI:AI,'ON Data'!$D:$D,$A$4,'ON Data'!$E:$E,2),SUMIFS('ON Data'!AI:AI,'ON Data'!$E:$E,2))</f>
        <v>0</v>
      </c>
      <c r="AE11" s="253">
        <f xml:space="preserve">
IF($A$4&lt;=12,SUMIFS('ON Data'!AJ:AJ,'ON Data'!$D:$D,$A$4,'ON Data'!$E:$E,2),SUMIFS('ON Data'!AJ:AJ,'ON Data'!$E:$E,2))</f>
        <v>0</v>
      </c>
      <c r="AF11" s="253">
        <f xml:space="preserve">
IF($A$4&lt;=12,SUMIFS('ON Data'!AK:AK,'ON Data'!$D:$D,$A$4,'ON Data'!$E:$E,2),SUMIFS('ON Data'!AK:AK,'ON Data'!$E:$E,2))</f>
        <v>685.59999999999991</v>
      </c>
      <c r="AG11" s="513">
        <f xml:space="preserve">
IF($A$4&lt;=12,SUMIFS('ON Data'!AM:AM,'ON Data'!$D:$D,$A$4,'ON Data'!$E:$E,2),SUMIFS('ON Data'!AM:AM,'ON Data'!$E:$E,2))</f>
        <v>0</v>
      </c>
      <c r="AH11" s="522"/>
    </row>
    <row r="12" spans="1:34" x14ac:dyDescent="0.3">
      <c r="A12" s="234" t="s">
        <v>201</v>
      </c>
      <c r="B12" s="251">
        <f xml:space="preserve">
IF($A$4&lt;=12,SUMIFS('ON Data'!F:F,'ON Data'!$D:$D,$A$4,'ON Data'!$E:$E,3),SUMIFS('ON Data'!F:F,'ON Data'!$E:$E,3))</f>
        <v>0</v>
      </c>
      <c r="C12" s="252">
        <f xml:space="preserve">
IF($A$4&lt;=12,SUMIFS('ON Data'!G:G,'ON Data'!$D:$D,$A$4,'ON Data'!$E:$E,3),SUMIFS('ON Data'!G:G,'ON Data'!$E:$E,3))</f>
        <v>0</v>
      </c>
      <c r="D12" s="253">
        <f xml:space="preserve">
IF($A$4&lt;=12,SUMIFS('ON Data'!H:H,'ON Data'!$D:$D,$A$4,'ON Data'!$E:$E,3),SUMIFS('ON Data'!H:H,'ON Data'!$E:$E,3))</f>
        <v>0</v>
      </c>
      <c r="E12" s="253">
        <f xml:space="preserve">
IF($A$4&lt;=12,SUMIFS('ON Data'!I:I,'ON Data'!$D:$D,$A$4,'ON Data'!$E:$E,3),SUMIFS('ON Data'!I:I,'ON Data'!$E:$E,3))</f>
        <v>0</v>
      </c>
      <c r="F12" s="253">
        <f xml:space="preserve">
IF($A$4&lt;=12,SUMIFS('ON Data'!K:K,'ON Data'!$D:$D,$A$4,'ON Data'!$E:$E,3),SUMIFS('ON Data'!K:K,'ON Data'!$E:$E,3))</f>
        <v>0</v>
      </c>
      <c r="G12" s="253">
        <f xml:space="preserve">
IF($A$4&lt;=12,SUMIFS('ON Data'!L:L,'ON Data'!$D:$D,$A$4,'ON Data'!$E:$E,3),SUMIFS('ON Data'!L:L,'ON Data'!$E:$E,3))</f>
        <v>0</v>
      </c>
      <c r="H12" s="253">
        <f xml:space="preserve">
IF($A$4&lt;=12,SUMIFS('ON Data'!M:M,'ON Data'!$D:$D,$A$4,'ON Data'!$E:$E,3),SUMIFS('ON Data'!M:M,'ON Data'!$E:$E,3))</f>
        <v>0</v>
      </c>
      <c r="I12" s="253">
        <f xml:space="preserve">
IF($A$4&lt;=12,SUMIFS('ON Data'!N:N,'ON Data'!$D:$D,$A$4,'ON Data'!$E:$E,3),SUMIFS('ON Data'!N:N,'ON Data'!$E:$E,3))</f>
        <v>0</v>
      </c>
      <c r="J12" s="253">
        <f xml:space="preserve">
IF($A$4&lt;=12,SUMIFS('ON Data'!O:O,'ON Data'!$D:$D,$A$4,'ON Data'!$E:$E,3),SUMIFS('ON Data'!O:O,'ON Data'!$E:$E,3))</f>
        <v>0</v>
      </c>
      <c r="K12" s="253">
        <f xml:space="preserve">
IF($A$4&lt;=12,SUMIFS('ON Data'!P:P,'ON Data'!$D:$D,$A$4,'ON Data'!$E:$E,3),SUMIFS('ON Data'!P:P,'ON Data'!$E:$E,3))</f>
        <v>0</v>
      </c>
      <c r="L12" s="253">
        <f xml:space="preserve">
IF($A$4&lt;=12,SUMIFS('ON Data'!Q:Q,'ON Data'!$D:$D,$A$4,'ON Data'!$E:$E,3),SUMIFS('ON Data'!Q:Q,'ON Data'!$E:$E,3))</f>
        <v>0</v>
      </c>
      <c r="M12" s="253">
        <f xml:space="preserve">
IF($A$4&lt;=12,SUMIFS('ON Data'!R:R,'ON Data'!$D:$D,$A$4,'ON Data'!$E:$E,3),SUMIFS('ON Data'!R:R,'ON Data'!$E:$E,3))</f>
        <v>0</v>
      </c>
      <c r="N12" s="253">
        <f xml:space="preserve">
IF($A$4&lt;=12,SUMIFS('ON Data'!S:S,'ON Data'!$D:$D,$A$4,'ON Data'!$E:$E,3),SUMIFS('ON Data'!S:S,'ON Data'!$E:$E,3))</f>
        <v>0</v>
      </c>
      <c r="O12" s="253">
        <f xml:space="preserve">
IF($A$4&lt;=12,SUMIFS('ON Data'!T:T,'ON Data'!$D:$D,$A$4,'ON Data'!$E:$E,3),SUMIFS('ON Data'!T:T,'ON Data'!$E:$E,3))</f>
        <v>0</v>
      </c>
      <c r="P12" s="253">
        <f xml:space="preserve">
IF($A$4&lt;=12,SUMIFS('ON Data'!U:U,'ON Data'!$D:$D,$A$4,'ON Data'!$E:$E,3),SUMIFS('ON Data'!U:U,'ON Data'!$E:$E,3))</f>
        <v>0</v>
      </c>
      <c r="Q12" s="253">
        <f xml:space="preserve">
IF($A$4&lt;=12,SUMIFS('ON Data'!V:V,'ON Data'!$D:$D,$A$4,'ON Data'!$E:$E,3),SUMIFS('ON Data'!V:V,'ON Data'!$E:$E,3))</f>
        <v>0</v>
      </c>
      <c r="R12" s="253">
        <f xml:space="preserve">
IF($A$4&lt;=12,SUMIFS('ON Data'!W:W,'ON Data'!$D:$D,$A$4,'ON Data'!$E:$E,3),SUMIFS('ON Data'!W:W,'ON Data'!$E:$E,3))</f>
        <v>0</v>
      </c>
      <c r="S12" s="253">
        <f xml:space="preserve">
IF($A$4&lt;=12,SUMIFS('ON Data'!X:X,'ON Data'!$D:$D,$A$4,'ON Data'!$E:$E,3),SUMIFS('ON Data'!X:X,'ON Data'!$E:$E,3))</f>
        <v>0</v>
      </c>
      <c r="T12" s="253">
        <f xml:space="preserve">
IF($A$4&lt;=12,SUMIFS('ON Data'!Y:Y,'ON Data'!$D:$D,$A$4,'ON Data'!$E:$E,3),SUMIFS('ON Data'!Y:Y,'ON Data'!$E:$E,3))</f>
        <v>0</v>
      </c>
      <c r="U12" s="253">
        <f xml:space="preserve">
IF($A$4&lt;=12,SUMIFS('ON Data'!Z:Z,'ON Data'!$D:$D,$A$4,'ON Data'!$E:$E,3),SUMIFS('ON Data'!Z:Z,'ON Data'!$E:$E,3))</f>
        <v>0</v>
      </c>
      <c r="V12" s="253">
        <f xml:space="preserve">
IF($A$4&lt;=12,SUMIFS('ON Data'!AA:AA,'ON Data'!$D:$D,$A$4,'ON Data'!$E:$E,3),SUMIFS('ON Data'!AA:AA,'ON Data'!$E:$E,3))</f>
        <v>0</v>
      </c>
      <c r="W12" s="253">
        <f xml:space="preserve">
IF($A$4&lt;=12,SUMIFS('ON Data'!AB:AB,'ON Data'!$D:$D,$A$4,'ON Data'!$E:$E,3),SUMIFS('ON Data'!AB:AB,'ON Data'!$E:$E,3))</f>
        <v>0</v>
      </c>
      <c r="X12" s="253">
        <f xml:space="preserve">
IF($A$4&lt;=12,SUMIFS('ON Data'!AC:AC,'ON Data'!$D:$D,$A$4,'ON Data'!$E:$E,3),SUMIFS('ON Data'!AC:AC,'ON Data'!$E:$E,3))</f>
        <v>0</v>
      </c>
      <c r="Y12" s="253">
        <f xml:space="preserve">
IF($A$4&lt;=12,SUMIFS('ON Data'!AD:AD,'ON Data'!$D:$D,$A$4,'ON Data'!$E:$E,3),SUMIFS('ON Data'!AD:AD,'ON Data'!$E:$E,3))</f>
        <v>0</v>
      </c>
      <c r="Z12" s="253">
        <f xml:space="preserve">
IF($A$4&lt;=12,SUMIFS('ON Data'!AE:AE,'ON Data'!$D:$D,$A$4,'ON Data'!$E:$E,3),SUMIFS('ON Data'!AE:AE,'ON Data'!$E:$E,3))</f>
        <v>0</v>
      </c>
      <c r="AA12" s="253">
        <f xml:space="preserve">
IF($A$4&lt;=12,SUMIFS('ON Data'!AF:AF,'ON Data'!$D:$D,$A$4,'ON Data'!$E:$E,3),SUMIFS('ON Data'!AF:AF,'ON Data'!$E:$E,3))</f>
        <v>0</v>
      </c>
      <c r="AB12" s="253">
        <f xml:space="preserve">
IF($A$4&lt;=12,SUMIFS('ON Data'!AG:AG,'ON Data'!$D:$D,$A$4,'ON Data'!$E:$E,3),SUMIFS('ON Data'!AG:AG,'ON Data'!$E:$E,3))</f>
        <v>0</v>
      </c>
      <c r="AC12" s="253">
        <f xml:space="preserve">
IF($A$4&lt;=12,SUMIFS('ON Data'!AH:AH,'ON Data'!$D:$D,$A$4,'ON Data'!$E:$E,3),SUMIFS('ON Data'!AH:AH,'ON Data'!$E:$E,3))</f>
        <v>0</v>
      </c>
      <c r="AD12" s="253">
        <f xml:space="preserve">
IF($A$4&lt;=12,SUMIFS('ON Data'!AI:AI,'ON Data'!$D:$D,$A$4,'ON Data'!$E:$E,3),SUMIFS('ON Data'!AI:AI,'ON Data'!$E:$E,3))</f>
        <v>0</v>
      </c>
      <c r="AE12" s="253">
        <f xml:space="preserve">
IF($A$4&lt;=12,SUMIFS('ON Data'!AJ:AJ,'ON Data'!$D:$D,$A$4,'ON Data'!$E:$E,3),SUMIFS('ON Data'!AJ:AJ,'ON Data'!$E:$E,3))</f>
        <v>0</v>
      </c>
      <c r="AF12" s="253">
        <f xml:space="preserve">
IF($A$4&lt;=12,SUMIFS('ON Data'!AK:AK,'ON Data'!$D:$D,$A$4,'ON Data'!$E:$E,3),SUMIFS('ON Data'!AK:AK,'ON Data'!$E:$E,3))</f>
        <v>0</v>
      </c>
      <c r="AG12" s="513">
        <f xml:space="preserve">
IF($A$4&lt;=12,SUMIFS('ON Data'!AM:AM,'ON Data'!$D:$D,$A$4,'ON Data'!$E:$E,3),SUMIFS('ON Data'!AM:AM,'ON Data'!$E:$E,3))</f>
        <v>0</v>
      </c>
      <c r="AH12" s="522"/>
    </row>
    <row r="13" spans="1:34" x14ac:dyDescent="0.3">
      <c r="A13" s="234" t="s">
        <v>208</v>
      </c>
      <c r="B13" s="251">
        <f xml:space="preserve">
IF($A$4&lt;=12,SUMIFS('ON Data'!F:F,'ON Data'!$D:$D,$A$4,'ON Data'!$E:$E,4),SUMIFS('ON Data'!F:F,'ON Data'!$E:$E,4))</f>
        <v>462</v>
      </c>
      <c r="C13" s="252">
        <f xml:space="preserve">
IF($A$4&lt;=12,SUMIFS('ON Data'!G:G,'ON Data'!$D:$D,$A$4,'ON Data'!$E:$E,4),SUMIFS('ON Data'!G:G,'ON Data'!$E:$E,4))</f>
        <v>0</v>
      </c>
      <c r="D13" s="253">
        <f xml:space="preserve">
IF($A$4&lt;=12,SUMIFS('ON Data'!H:H,'ON Data'!$D:$D,$A$4,'ON Data'!$E:$E,4),SUMIFS('ON Data'!H:H,'ON Data'!$E:$E,4))</f>
        <v>37</v>
      </c>
      <c r="E13" s="253">
        <f xml:space="preserve">
IF($A$4&lt;=12,SUMIFS('ON Data'!I:I,'ON Data'!$D:$D,$A$4,'ON Data'!$E:$E,4),SUMIFS('ON Data'!I:I,'ON Data'!$E:$E,4))</f>
        <v>0</v>
      </c>
      <c r="F13" s="253">
        <f xml:space="preserve">
IF($A$4&lt;=12,SUMIFS('ON Data'!K:K,'ON Data'!$D:$D,$A$4,'ON Data'!$E:$E,4),SUMIFS('ON Data'!K:K,'ON Data'!$E:$E,4))</f>
        <v>0</v>
      </c>
      <c r="G13" s="253">
        <f xml:space="preserve">
IF($A$4&lt;=12,SUMIFS('ON Data'!L:L,'ON Data'!$D:$D,$A$4,'ON Data'!$E:$E,4),SUMIFS('ON Data'!L:L,'ON Data'!$E:$E,4))</f>
        <v>0</v>
      </c>
      <c r="H13" s="253">
        <f xml:space="preserve">
IF($A$4&lt;=12,SUMIFS('ON Data'!M:M,'ON Data'!$D:$D,$A$4,'ON Data'!$E:$E,4),SUMIFS('ON Data'!M:M,'ON Data'!$E:$E,4))</f>
        <v>0</v>
      </c>
      <c r="I13" s="253">
        <f xml:space="preserve">
IF($A$4&lt;=12,SUMIFS('ON Data'!N:N,'ON Data'!$D:$D,$A$4,'ON Data'!$E:$E,4),SUMIFS('ON Data'!N:N,'ON Data'!$E:$E,4))</f>
        <v>418</v>
      </c>
      <c r="J13" s="253">
        <f xml:space="preserve">
IF($A$4&lt;=12,SUMIFS('ON Data'!O:O,'ON Data'!$D:$D,$A$4,'ON Data'!$E:$E,4),SUMIFS('ON Data'!O:O,'ON Data'!$E:$E,4))</f>
        <v>0</v>
      </c>
      <c r="K13" s="253">
        <f xml:space="preserve">
IF($A$4&lt;=12,SUMIFS('ON Data'!P:P,'ON Data'!$D:$D,$A$4,'ON Data'!$E:$E,4),SUMIFS('ON Data'!P:P,'ON Data'!$E:$E,4))</f>
        <v>0</v>
      </c>
      <c r="L13" s="253">
        <f xml:space="preserve">
IF($A$4&lt;=12,SUMIFS('ON Data'!Q:Q,'ON Data'!$D:$D,$A$4,'ON Data'!$E:$E,4),SUMIFS('ON Data'!Q:Q,'ON Data'!$E:$E,4))</f>
        <v>0</v>
      </c>
      <c r="M13" s="253">
        <f xml:space="preserve">
IF($A$4&lt;=12,SUMIFS('ON Data'!R:R,'ON Data'!$D:$D,$A$4,'ON Data'!$E:$E,4),SUMIFS('ON Data'!R:R,'ON Data'!$E:$E,4))</f>
        <v>0</v>
      </c>
      <c r="N13" s="253">
        <f xml:space="preserve">
IF($A$4&lt;=12,SUMIFS('ON Data'!S:S,'ON Data'!$D:$D,$A$4,'ON Data'!$E:$E,4),SUMIFS('ON Data'!S:S,'ON Data'!$E:$E,4))</f>
        <v>0</v>
      </c>
      <c r="O13" s="253">
        <f xml:space="preserve">
IF($A$4&lt;=12,SUMIFS('ON Data'!T:T,'ON Data'!$D:$D,$A$4,'ON Data'!$E:$E,4),SUMIFS('ON Data'!T:T,'ON Data'!$E:$E,4))</f>
        <v>0</v>
      </c>
      <c r="P13" s="253">
        <f xml:space="preserve">
IF($A$4&lt;=12,SUMIFS('ON Data'!U:U,'ON Data'!$D:$D,$A$4,'ON Data'!$E:$E,4),SUMIFS('ON Data'!U:U,'ON Data'!$E:$E,4))</f>
        <v>0</v>
      </c>
      <c r="Q13" s="253">
        <f xml:space="preserve">
IF($A$4&lt;=12,SUMIFS('ON Data'!V:V,'ON Data'!$D:$D,$A$4,'ON Data'!$E:$E,4),SUMIFS('ON Data'!V:V,'ON Data'!$E:$E,4))</f>
        <v>0</v>
      </c>
      <c r="R13" s="253">
        <f xml:space="preserve">
IF($A$4&lt;=12,SUMIFS('ON Data'!W:W,'ON Data'!$D:$D,$A$4,'ON Data'!$E:$E,4),SUMIFS('ON Data'!W:W,'ON Data'!$E:$E,4))</f>
        <v>0</v>
      </c>
      <c r="S13" s="253">
        <f xml:space="preserve">
IF($A$4&lt;=12,SUMIFS('ON Data'!X:X,'ON Data'!$D:$D,$A$4,'ON Data'!$E:$E,4),SUMIFS('ON Data'!X:X,'ON Data'!$E:$E,4))</f>
        <v>0</v>
      </c>
      <c r="T13" s="253">
        <f xml:space="preserve">
IF($A$4&lt;=12,SUMIFS('ON Data'!Y:Y,'ON Data'!$D:$D,$A$4,'ON Data'!$E:$E,4),SUMIFS('ON Data'!Y:Y,'ON Data'!$E:$E,4))</f>
        <v>0</v>
      </c>
      <c r="U13" s="253">
        <f xml:space="preserve">
IF($A$4&lt;=12,SUMIFS('ON Data'!Z:Z,'ON Data'!$D:$D,$A$4,'ON Data'!$E:$E,4),SUMIFS('ON Data'!Z:Z,'ON Data'!$E:$E,4))</f>
        <v>7</v>
      </c>
      <c r="V13" s="253">
        <f xml:space="preserve">
IF($A$4&lt;=12,SUMIFS('ON Data'!AA:AA,'ON Data'!$D:$D,$A$4,'ON Data'!$E:$E,4),SUMIFS('ON Data'!AA:AA,'ON Data'!$E:$E,4))</f>
        <v>0</v>
      </c>
      <c r="W13" s="253">
        <f xml:space="preserve">
IF($A$4&lt;=12,SUMIFS('ON Data'!AB:AB,'ON Data'!$D:$D,$A$4,'ON Data'!$E:$E,4),SUMIFS('ON Data'!AB:AB,'ON Data'!$E:$E,4))</f>
        <v>0</v>
      </c>
      <c r="X13" s="253">
        <f xml:space="preserve">
IF($A$4&lt;=12,SUMIFS('ON Data'!AC:AC,'ON Data'!$D:$D,$A$4,'ON Data'!$E:$E,4),SUMIFS('ON Data'!AC:AC,'ON Data'!$E:$E,4))</f>
        <v>0</v>
      </c>
      <c r="Y13" s="253">
        <f xml:space="preserve">
IF($A$4&lt;=12,SUMIFS('ON Data'!AD:AD,'ON Data'!$D:$D,$A$4,'ON Data'!$E:$E,4),SUMIFS('ON Data'!AD:AD,'ON Data'!$E:$E,4))</f>
        <v>0</v>
      </c>
      <c r="Z13" s="253">
        <f xml:space="preserve">
IF($A$4&lt;=12,SUMIFS('ON Data'!AE:AE,'ON Data'!$D:$D,$A$4,'ON Data'!$E:$E,4),SUMIFS('ON Data'!AE:AE,'ON Data'!$E:$E,4))</f>
        <v>0</v>
      </c>
      <c r="AA13" s="253">
        <f xml:space="preserve">
IF($A$4&lt;=12,SUMIFS('ON Data'!AF:AF,'ON Data'!$D:$D,$A$4,'ON Data'!$E:$E,4),SUMIFS('ON Data'!AF:AF,'ON Data'!$E:$E,4))</f>
        <v>0</v>
      </c>
      <c r="AB13" s="253">
        <f xml:space="preserve">
IF($A$4&lt;=12,SUMIFS('ON Data'!AG:AG,'ON Data'!$D:$D,$A$4,'ON Data'!$E:$E,4),SUMIFS('ON Data'!AG:AG,'ON Data'!$E:$E,4))</f>
        <v>0</v>
      </c>
      <c r="AC13" s="253">
        <f xml:space="preserve">
IF($A$4&lt;=12,SUMIFS('ON Data'!AH:AH,'ON Data'!$D:$D,$A$4,'ON Data'!$E:$E,4),SUMIFS('ON Data'!AH:AH,'ON Data'!$E:$E,4))</f>
        <v>0</v>
      </c>
      <c r="AD13" s="253">
        <f xml:space="preserve">
IF($A$4&lt;=12,SUMIFS('ON Data'!AI:AI,'ON Data'!$D:$D,$A$4,'ON Data'!$E:$E,4),SUMIFS('ON Data'!AI:AI,'ON Data'!$E:$E,4))</f>
        <v>0</v>
      </c>
      <c r="AE13" s="253">
        <f xml:space="preserve">
IF($A$4&lt;=12,SUMIFS('ON Data'!AJ:AJ,'ON Data'!$D:$D,$A$4,'ON Data'!$E:$E,4),SUMIFS('ON Data'!AJ:AJ,'ON Data'!$E:$E,4))</f>
        <v>0</v>
      </c>
      <c r="AF13" s="253">
        <f xml:space="preserve">
IF($A$4&lt;=12,SUMIFS('ON Data'!AK:AK,'ON Data'!$D:$D,$A$4,'ON Data'!$E:$E,4),SUMIFS('ON Data'!AK:AK,'ON Data'!$E:$E,4))</f>
        <v>0</v>
      </c>
      <c r="AG13" s="513">
        <f xml:space="preserve">
IF($A$4&lt;=12,SUMIFS('ON Data'!AM:AM,'ON Data'!$D:$D,$A$4,'ON Data'!$E:$E,4),SUMIFS('ON Data'!AM:AM,'ON Data'!$E:$E,4))</f>
        <v>0</v>
      </c>
      <c r="AH13" s="522"/>
    </row>
    <row r="14" spans="1:34" ht="15" thickBot="1" x14ac:dyDescent="0.35">
      <c r="A14" s="235" t="s">
        <v>202</v>
      </c>
      <c r="B14" s="254">
        <f xml:space="preserve">
IF($A$4&lt;=12,SUMIFS('ON Data'!F:F,'ON Data'!$D:$D,$A$4,'ON Data'!$E:$E,5),SUMIFS('ON Data'!F:F,'ON Data'!$E:$E,5))</f>
        <v>0</v>
      </c>
      <c r="C14" s="255">
        <f xml:space="preserve">
IF($A$4&lt;=12,SUMIFS('ON Data'!G:G,'ON Data'!$D:$D,$A$4,'ON Data'!$E:$E,5),SUMIFS('ON Data'!G:G,'ON Data'!$E:$E,5))</f>
        <v>0</v>
      </c>
      <c r="D14" s="256">
        <f xml:space="preserve">
IF($A$4&lt;=12,SUMIFS('ON Data'!H:H,'ON Data'!$D:$D,$A$4,'ON Data'!$E:$E,5),SUMIFS('ON Data'!H:H,'ON Data'!$E:$E,5))</f>
        <v>0</v>
      </c>
      <c r="E14" s="256">
        <f xml:space="preserve">
IF($A$4&lt;=12,SUMIFS('ON Data'!I:I,'ON Data'!$D:$D,$A$4,'ON Data'!$E:$E,5),SUMIFS('ON Data'!I:I,'ON Data'!$E:$E,5))</f>
        <v>0</v>
      </c>
      <c r="F14" s="256">
        <f xml:space="preserve">
IF($A$4&lt;=12,SUMIFS('ON Data'!K:K,'ON Data'!$D:$D,$A$4,'ON Data'!$E:$E,5),SUMIFS('ON Data'!K:K,'ON Data'!$E:$E,5))</f>
        <v>0</v>
      </c>
      <c r="G14" s="256">
        <f xml:space="preserve">
IF($A$4&lt;=12,SUMIFS('ON Data'!L:L,'ON Data'!$D:$D,$A$4,'ON Data'!$E:$E,5),SUMIFS('ON Data'!L:L,'ON Data'!$E:$E,5))</f>
        <v>0</v>
      </c>
      <c r="H14" s="256">
        <f xml:space="preserve">
IF($A$4&lt;=12,SUMIFS('ON Data'!M:M,'ON Data'!$D:$D,$A$4,'ON Data'!$E:$E,5),SUMIFS('ON Data'!M:M,'ON Data'!$E:$E,5))</f>
        <v>0</v>
      </c>
      <c r="I14" s="256">
        <f xml:space="preserve">
IF($A$4&lt;=12,SUMIFS('ON Data'!N:N,'ON Data'!$D:$D,$A$4,'ON Data'!$E:$E,5),SUMIFS('ON Data'!N:N,'ON Data'!$E:$E,5))</f>
        <v>0</v>
      </c>
      <c r="J14" s="256">
        <f xml:space="preserve">
IF($A$4&lt;=12,SUMIFS('ON Data'!O:O,'ON Data'!$D:$D,$A$4,'ON Data'!$E:$E,5),SUMIFS('ON Data'!O:O,'ON Data'!$E:$E,5))</f>
        <v>0</v>
      </c>
      <c r="K14" s="256">
        <f xml:space="preserve">
IF($A$4&lt;=12,SUMIFS('ON Data'!P:P,'ON Data'!$D:$D,$A$4,'ON Data'!$E:$E,5),SUMIFS('ON Data'!P:P,'ON Data'!$E:$E,5))</f>
        <v>0</v>
      </c>
      <c r="L14" s="256">
        <f xml:space="preserve">
IF($A$4&lt;=12,SUMIFS('ON Data'!Q:Q,'ON Data'!$D:$D,$A$4,'ON Data'!$E:$E,5),SUMIFS('ON Data'!Q:Q,'ON Data'!$E:$E,5))</f>
        <v>0</v>
      </c>
      <c r="M14" s="256">
        <f xml:space="preserve">
IF($A$4&lt;=12,SUMIFS('ON Data'!R:R,'ON Data'!$D:$D,$A$4,'ON Data'!$E:$E,5),SUMIFS('ON Data'!R:R,'ON Data'!$E:$E,5))</f>
        <v>0</v>
      </c>
      <c r="N14" s="256">
        <f xml:space="preserve">
IF($A$4&lt;=12,SUMIFS('ON Data'!S:S,'ON Data'!$D:$D,$A$4,'ON Data'!$E:$E,5),SUMIFS('ON Data'!S:S,'ON Data'!$E:$E,5))</f>
        <v>0</v>
      </c>
      <c r="O14" s="256">
        <f xml:space="preserve">
IF($A$4&lt;=12,SUMIFS('ON Data'!T:T,'ON Data'!$D:$D,$A$4,'ON Data'!$E:$E,5),SUMIFS('ON Data'!T:T,'ON Data'!$E:$E,5))</f>
        <v>0</v>
      </c>
      <c r="P14" s="256">
        <f xml:space="preserve">
IF($A$4&lt;=12,SUMIFS('ON Data'!U:U,'ON Data'!$D:$D,$A$4,'ON Data'!$E:$E,5),SUMIFS('ON Data'!U:U,'ON Data'!$E:$E,5))</f>
        <v>0</v>
      </c>
      <c r="Q14" s="256">
        <f xml:space="preserve">
IF($A$4&lt;=12,SUMIFS('ON Data'!V:V,'ON Data'!$D:$D,$A$4,'ON Data'!$E:$E,5),SUMIFS('ON Data'!V:V,'ON Data'!$E:$E,5))</f>
        <v>0</v>
      </c>
      <c r="R14" s="256">
        <f xml:space="preserve">
IF($A$4&lt;=12,SUMIFS('ON Data'!W:W,'ON Data'!$D:$D,$A$4,'ON Data'!$E:$E,5),SUMIFS('ON Data'!W:W,'ON Data'!$E:$E,5))</f>
        <v>0</v>
      </c>
      <c r="S14" s="256">
        <f xml:space="preserve">
IF($A$4&lt;=12,SUMIFS('ON Data'!X:X,'ON Data'!$D:$D,$A$4,'ON Data'!$E:$E,5),SUMIFS('ON Data'!X:X,'ON Data'!$E:$E,5))</f>
        <v>0</v>
      </c>
      <c r="T14" s="256">
        <f xml:space="preserve">
IF($A$4&lt;=12,SUMIFS('ON Data'!Y:Y,'ON Data'!$D:$D,$A$4,'ON Data'!$E:$E,5),SUMIFS('ON Data'!Y:Y,'ON Data'!$E:$E,5))</f>
        <v>0</v>
      </c>
      <c r="U14" s="256">
        <f xml:space="preserve">
IF($A$4&lt;=12,SUMIFS('ON Data'!Z:Z,'ON Data'!$D:$D,$A$4,'ON Data'!$E:$E,5),SUMIFS('ON Data'!Z:Z,'ON Data'!$E:$E,5))</f>
        <v>0</v>
      </c>
      <c r="V14" s="256">
        <f xml:space="preserve">
IF($A$4&lt;=12,SUMIFS('ON Data'!AA:AA,'ON Data'!$D:$D,$A$4,'ON Data'!$E:$E,5),SUMIFS('ON Data'!AA:AA,'ON Data'!$E:$E,5))</f>
        <v>0</v>
      </c>
      <c r="W14" s="256">
        <f xml:space="preserve">
IF($A$4&lt;=12,SUMIFS('ON Data'!AB:AB,'ON Data'!$D:$D,$A$4,'ON Data'!$E:$E,5),SUMIFS('ON Data'!AB:AB,'ON Data'!$E:$E,5))</f>
        <v>0</v>
      </c>
      <c r="X14" s="256">
        <f xml:space="preserve">
IF($A$4&lt;=12,SUMIFS('ON Data'!AC:AC,'ON Data'!$D:$D,$A$4,'ON Data'!$E:$E,5),SUMIFS('ON Data'!AC:AC,'ON Data'!$E:$E,5))</f>
        <v>0</v>
      </c>
      <c r="Y14" s="256">
        <f xml:space="preserve">
IF($A$4&lt;=12,SUMIFS('ON Data'!AD:AD,'ON Data'!$D:$D,$A$4,'ON Data'!$E:$E,5),SUMIFS('ON Data'!AD:AD,'ON Data'!$E:$E,5))</f>
        <v>0</v>
      </c>
      <c r="Z14" s="256">
        <f xml:space="preserve">
IF($A$4&lt;=12,SUMIFS('ON Data'!AE:AE,'ON Data'!$D:$D,$A$4,'ON Data'!$E:$E,5),SUMIFS('ON Data'!AE:AE,'ON Data'!$E:$E,5))</f>
        <v>0</v>
      </c>
      <c r="AA14" s="256">
        <f xml:space="preserve">
IF($A$4&lt;=12,SUMIFS('ON Data'!AF:AF,'ON Data'!$D:$D,$A$4,'ON Data'!$E:$E,5),SUMIFS('ON Data'!AF:AF,'ON Data'!$E:$E,5))</f>
        <v>0</v>
      </c>
      <c r="AB14" s="256">
        <f xml:space="preserve">
IF($A$4&lt;=12,SUMIFS('ON Data'!AG:AG,'ON Data'!$D:$D,$A$4,'ON Data'!$E:$E,5),SUMIFS('ON Data'!AG:AG,'ON Data'!$E:$E,5))</f>
        <v>0</v>
      </c>
      <c r="AC14" s="256">
        <f xml:space="preserve">
IF($A$4&lt;=12,SUMIFS('ON Data'!AH:AH,'ON Data'!$D:$D,$A$4,'ON Data'!$E:$E,5),SUMIFS('ON Data'!AH:AH,'ON Data'!$E:$E,5))</f>
        <v>0</v>
      </c>
      <c r="AD14" s="256">
        <f xml:space="preserve">
IF($A$4&lt;=12,SUMIFS('ON Data'!AI:AI,'ON Data'!$D:$D,$A$4,'ON Data'!$E:$E,5),SUMIFS('ON Data'!AI:AI,'ON Data'!$E:$E,5))</f>
        <v>0</v>
      </c>
      <c r="AE14" s="256">
        <f xml:space="preserve">
IF($A$4&lt;=12,SUMIFS('ON Data'!AJ:AJ,'ON Data'!$D:$D,$A$4,'ON Data'!$E:$E,5),SUMIFS('ON Data'!AJ:AJ,'ON Data'!$E:$E,5))</f>
        <v>0</v>
      </c>
      <c r="AF14" s="256">
        <f xml:space="preserve">
IF($A$4&lt;=12,SUMIFS('ON Data'!AK:AK,'ON Data'!$D:$D,$A$4,'ON Data'!$E:$E,5),SUMIFS('ON Data'!AK:AK,'ON Data'!$E:$E,5))</f>
        <v>0</v>
      </c>
      <c r="AG14" s="514">
        <f xml:space="preserve">
IF($A$4&lt;=12,SUMIFS('ON Data'!AM:AM,'ON Data'!$D:$D,$A$4,'ON Data'!$E:$E,5),SUMIFS('ON Data'!AM:AM,'ON Data'!$E:$E,5))</f>
        <v>0</v>
      </c>
      <c r="AH14" s="522"/>
    </row>
    <row r="15" spans="1:34" x14ac:dyDescent="0.3">
      <c r="A15" s="152" t="s">
        <v>212</v>
      </c>
      <c r="B15" s="25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515"/>
      <c r="AH15" s="522"/>
    </row>
    <row r="16" spans="1:34" x14ac:dyDescent="0.3">
      <c r="A16" s="236" t="s">
        <v>203</v>
      </c>
      <c r="B16" s="251">
        <f xml:space="preserve">
IF($A$4&lt;=12,SUMIFS('ON Data'!F:F,'ON Data'!$D:$D,$A$4,'ON Data'!$E:$E,7),SUMIFS('ON Data'!F:F,'ON Data'!$E:$E,7))</f>
        <v>0</v>
      </c>
      <c r="C16" s="252">
        <f xml:space="preserve">
IF($A$4&lt;=12,SUMIFS('ON Data'!G:G,'ON Data'!$D:$D,$A$4,'ON Data'!$E:$E,7),SUMIFS('ON Data'!G:G,'ON Data'!$E:$E,7))</f>
        <v>0</v>
      </c>
      <c r="D16" s="253">
        <f xml:space="preserve">
IF($A$4&lt;=12,SUMIFS('ON Data'!H:H,'ON Data'!$D:$D,$A$4,'ON Data'!$E:$E,7),SUMIFS('ON Data'!H:H,'ON Data'!$E:$E,7))</f>
        <v>0</v>
      </c>
      <c r="E16" s="253">
        <f xml:space="preserve">
IF($A$4&lt;=12,SUMIFS('ON Data'!I:I,'ON Data'!$D:$D,$A$4,'ON Data'!$E:$E,7),SUMIFS('ON Data'!I:I,'ON Data'!$E:$E,7))</f>
        <v>0</v>
      </c>
      <c r="F16" s="253">
        <f xml:space="preserve">
IF($A$4&lt;=12,SUMIFS('ON Data'!K:K,'ON Data'!$D:$D,$A$4,'ON Data'!$E:$E,7),SUMIFS('ON Data'!K:K,'ON Data'!$E:$E,7))</f>
        <v>0</v>
      </c>
      <c r="G16" s="253">
        <f xml:space="preserve">
IF($A$4&lt;=12,SUMIFS('ON Data'!L:L,'ON Data'!$D:$D,$A$4,'ON Data'!$E:$E,7),SUMIFS('ON Data'!L:L,'ON Data'!$E:$E,7))</f>
        <v>0</v>
      </c>
      <c r="H16" s="253">
        <f xml:space="preserve">
IF($A$4&lt;=12,SUMIFS('ON Data'!M:M,'ON Data'!$D:$D,$A$4,'ON Data'!$E:$E,7),SUMIFS('ON Data'!M:M,'ON Data'!$E:$E,7))</f>
        <v>0</v>
      </c>
      <c r="I16" s="253">
        <f xml:space="preserve">
IF($A$4&lt;=12,SUMIFS('ON Data'!N:N,'ON Data'!$D:$D,$A$4,'ON Data'!$E:$E,7),SUMIFS('ON Data'!N:N,'ON Data'!$E:$E,7))</f>
        <v>0</v>
      </c>
      <c r="J16" s="253">
        <f xml:space="preserve">
IF($A$4&lt;=12,SUMIFS('ON Data'!O:O,'ON Data'!$D:$D,$A$4,'ON Data'!$E:$E,7),SUMIFS('ON Data'!O:O,'ON Data'!$E:$E,7))</f>
        <v>0</v>
      </c>
      <c r="K16" s="253">
        <f xml:space="preserve">
IF($A$4&lt;=12,SUMIFS('ON Data'!P:P,'ON Data'!$D:$D,$A$4,'ON Data'!$E:$E,7),SUMIFS('ON Data'!P:P,'ON Data'!$E:$E,7))</f>
        <v>0</v>
      </c>
      <c r="L16" s="253">
        <f xml:space="preserve">
IF($A$4&lt;=12,SUMIFS('ON Data'!Q:Q,'ON Data'!$D:$D,$A$4,'ON Data'!$E:$E,7),SUMIFS('ON Data'!Q:Q,'ON Data'!$E:$E,7))</f>
        <v>0</v>
      </c>
      <c r="M16" s="253">
        <f xml:space="preserve">
IF($A$4&lt;=12,SUMIFS('ON Data'!R:R,'ON Data'!$D:$D,$A$4,'ON Data'!$E:$E,7),SUMIFS('ON Data'!R:R,'ON Data'!$E:$E,7))</f>
        <v>0</v>
      </c>
      <c r="N16" s="253">
        <f xml:space="preserve">
IF($A$4&lt;=12,SUMIFS('ON Data'!S:S,'ON Data'!$D:$D,$A$4,'ON Data'!$E:$E,7),SUMIFS('ON Data'!S:S,'ON Data'!$E:$E,7))</f>
        <v>0</v>
      </c>
      <c r="O16" s="253">
        <f xml:space="preserve">
IF($A$4&lt;=12,SUMIFS('ON Data'!T:T,'ON Data'!$D:$D,$A$4,'ON Data'!$E:$E,7),SUMIFS('ON Data'!T:T,'ON Data'!$E:$E,7))</f>
        <v>0</v>
      </c>
      <c r="P16" s="253">
        <f xml:space="preserve">
IF($A$4&lt;=12,SUMIFS('ON Data'!U:U,'ON Data'!$D:$D,$A$4,'ON Data'!$E:$E,7),SUMIFS('ON Data'!U:U,'ON Data'!$E:$E,7))</f>
        <v>0</v>
      </c>
      <c r="Q16" s="253">
        <f xml:space="preserve">
IF($A$4&lt;=12,SUMIFS('ON Data'!V:V,'ON Data'!$D:$D,$A$4,'ON Data'!$E:$E,7),SUMIFS('ON Data'!V:V,'ON Data'!$E:$E,7))</f>
        <v>0</v>
      </c>
      <c r="R16" s="253">
        <f xml:space="preserve">
IF($A$4&lt;=12,SUMIFS('ON Data'!W:W,'ON Data'!$D:$D,$A$4,'ON Data'!$E:$E,7),SUMIFS('ON Data'!W:W,'ON Data'!$E:$E,7))</f>
        <v>0</v>
      </c>
      <c r="S16" s="253">
        <f xml:space="preserve">
IF($A$4&lt;=12,SUMIFS('ON Data'!X:X,'ON Data'!$D:$D,$A$4,'ON Data'!$E:$E,7),SUMIFS('ON Data'!X:X,'ON Data'!$E:$E,7))</f>
        <v>0</v>
      </c>
      <c r="T16" s="253">
        <f xml:space="preserve">
IF($A$4&lt;=12,SUMIFS('ON Data'!Y:Y,'ON Data'!$D:$D,$A$4,'ON Data'!$E:$E,7),SUMIFS('ON Data'!Y:Y,'ON Data'!$E:$E,7))</f>
        <v>0</v>
      </c>
      <c r="U16" s="253">
        <f xml:space="preserve">
IF($A$4&lt;=12,SUMIFS('ON Data'!Z:Z,'ON Data'!$D:$D,$A$4,'ON Data'!$E:$E,7),SUMIFS('ON Data'!Z:Z,'ON Data'!$E:$E,7))</f>
        <v>0</v>
      </c>
      <c r="V16" s="253">
        <f xml:space="preserve">
IF($A$4&lt;=12,SUMIFS('ON Data'!AA:AA,'ON Data'!$D:$D,$A$4,'ON Data'!$E:$E,7),SUMIFS('ON Data'!AA:AA,'ON Data'!$E:$E,7))</f>
        <v>0</v>
      </c>
      <c r="W16" s="253">
        <f xml:space="preserve">
IF($A$4&lt;=12,SUMIFS('ON Data'!AB:AB,'ON Data'!$D:$D,$A$4,'ON Data'!$E:$E,7),SUMIFS('ON Data'!AB:AB,'ON Data'!$E:$E,7))</f>
        <v>0</v>
      </c>
      <c r="X16" s="253">
        <f xml:space="preserve">
IF($A$4&lt;=12,SUMIFS('ON Data'!AC:AC,'ON Data'!$D:$D,$A$4,'ON Data'!$E:$E,7),SUMIFS('ON Data'!AC:AC,'ON Data'!$E:$E,7))</f>
        <v>0</v>
      </c>
      <c r="Y16" s="253">
        <f xml:space="preserve">
IF($A$4&lt;=12,SUMIFS('ON Data'!AD:AD,'ON Data'!$D:$D,$A$4,'ON Data'!$E:$E,7),SUMIFS('ON Data'!AD:AD,'ON Data'!$E:$E,7))</f>
        <v>0</v>
      </c>
      <c r="Z16" s="253">
        <f xml:space="preserve">
IF($A$4&lt;=12,SUMIFS('ON Data'!AE:AE,'ON Data'!$D:$D,$A$4,'ON Data'!$E:$E,7),SUMIFS('ON Data'!AE:AE,'ON Data'!$E:$E,7))</f>
        <v>0</v>
      </c>
      <c r="AA16" s="253">
        <f xml:space="preserve">
IF($A$4&lt;=12,SUMIFS('ON Data'!AF:AF,'ON Data'!$D:$D,$A$4,'ON Data'!$E:$E,7),SUMIFS('ON Data'!AF:AF,'ON Data'!$E:$E,7))</f>
        <v>0</v>
      </c>
      <c r="AB16" s="253">
        <f xml:space="preserve">
IF($A$4&lt;=12,SUMIFS('ON Data'!AG:AG,'ON Data'!$D:$D,$A$4,'ON Data'!$E:$E,7),SUMIFS('ON Data'!AG:AG,'ON Data'!$E:$E,7))</f>
        <v>0</v>
      </c>
      <c r="AC16" s="253">
        <f xml:space="preserve">
IF($A$4&lt;=12,SUMIFS('ON Data'!AH:AH,'ON Data'!$D:$D,$A$4,'ON Data'!$E:$E,7),SUMIFS('ON Data'!AH:AH,'ON Data'!$E:$E,7))</f>
        <v>0</v>
      </c>
      <c r="AD16" s="253">
        <f xml:space="preserve">
IF($A$4&lt;=12,SUMIFS('ON Data'!AI:AI,'ON Data'!$D:$D,$A$4,'ON Data'!$E:$E,7),SUMIFS('ON Data'!AI:AI,'ON Data'!$E:$E,7))</f>
        <v>0</v>
      </c>
      <c r="AE16" s="253">
        <f xml:space="preserve">
IF($A$4&lt;=12,SUMIFS('ON Data'!AJ:AJ,'ON Data'!$D:$D,$A$4,'ON Data'!$E:$E,7),SUMIFS('ON Data'!AJ:AJ,'ON Data'!$E:$E,7))</f>
        <v>0</v>
      </c>
      <c r="AF16" s="253">
        <f xml:space="preserve">
IF($A$4&lt;=12,SUMIFS('ON Data'!AK:AK,'ON Data'!$D:$D,$A$4,'ON Data'!$E:$E,7),SUMIFS('ON Data'!AK:AK,'ON Data'!$E:$E,7))</f>
        <v>0</v>
      </c>
      <c r="AG16" s="513">
        <f xml:space="preserve">
IF($A$4&lt;=12,SUMIFS('ON Data'!AM:AM,'ON Data'!$D:$D,$A$4,'ON Data'!$E:$E,7),SUMIFS('ON Data'!AM:AM,'ON Data'!$E:$E,7))</f>
        <v>0</v>
      </c>
      <c r="AH16" s="522"/>
    </row>
    <row r="17" spans="1:34" x14ac:dyDescent="0.3">
      <c r="A17" s="236" t="s">
        <v>204</v>
      </c>
      <c r="B17" s="251">
        <f xml:space="preserve">
IF($A$4&lt;=12,SUMIFS('ON Data'!F:F,'ON Data'!$D:$D,$A$4,'ON Data'!$E:$E,8),SUMIFS('ON Data'!F:F,'ON Data'!$E:$E,8))</f>
        <v>0</v>
      </c>
      <c r="C17" s="252">
        <f xml:space="preserve">
IF($A$4&lt;=12,SUMIFS('ON Data'!G:G,'ON Data'!$D:$D,$A$4,'ON Data'!$E:$E,8),SUMIFS('ON Data'!G:G,'ON Data'!$E:$E,8))</f>
        <v>0</v>
      </c>
      <c r="D17" s="253">
        <f xml:space="preserve">
IF($A$4&lt;=12,SUMIFS('ON Data'!H:H,'ON Data'!$D:$D,$A$4,'ON Data'!$E:$E,8),SUMIFS('ON Data'!H:H,'ON Data'!$E:$E,8))</f>
        <v>0</v>
      </c>
      <c r="E17" s="253">
        <f xml:space="preserve">
IF($A$4&lt;=12,SUMIFS('ON Data'!I:I,'ON Data'!$D:$D,$A$4,'ON Data'!$E:$E,8),SUMIFS('ON Data'!I:I,'ON Data'!$E:$E,8))</f>
        <v>0</v>
      </c>
      <c r="F17" s="253">
        <f xml:space="preserve">
IF($A$4&lt;=12,SUMIFS('ON Data'!K:K,'ON Data'!$D:$D,$A$4,'ON Data'!$E:$E,8),SUMIFS('ON Data'!K:K,'ON Data'!$E:$E,8))</f>
        <v>0</v>
      </c>
      <c r="G17" s="253">
        <f xml:space="preserve">
IF($A$4&lt;=12,SUMIFS('ON Data'!L:L,'ON Data'!$D:$D,$A$4,'ON Data'!$E:$E,8),SUMIFS('ON Data'!L:L,'ON Data'!$E:$E,8))</f>
        <v>0</v>
      </c>
      <c r="H17" s="253">
        <f xml:space="preserve">
IF($A$4&lt;=12,SUMIFS('ON Data'!M:M,'ON Data'!$D:$D,$A$4,'ON Data'!$E:$E,8),SUMIFS('ON Data'!M:M,'ON Data'!$E:$E,8))</f>
        <v>0</v>
      </c>
      <c r="I17" s="253">
        <f xml:space="preserve">
IF($A$4&lt;=12,SUMIFS('ON Data'!N:N,'ON Data'!$D:$D,$A$4,'ON Data'!$E:$E,8),SUMIFS('ON Data'!N:N,'ON Data'!$E:$E,8))</f>
        <v>0</v>
      </c>
      <c r="J17" s="253">
        <f xml:space="preserve">
IF($A$4&lt;=12,SUMIFS('ON Data'!O:O,'ON Data'!$D:$D,$A$4,'ON Data'!$E:$E,8),SUMIFS('ON Data'!O:O,'ON Data'!$E:$E,8))</f>
        <v>0</v>
      </c>
      <c r="K17" s="253">
        <f xml:space="preserve">
IF($A$4&lt;=12,SUMIFS('ON Data'!P:P,'ON Data'!$D:$D,$A$4,'ON Data'!$E:$E,8),SUMIFS('ON Data'!P:P,'ON Data'!$E:$E,8))</f>
        <v>0</v>
      </c>
      <c r="L17" s="253">
        <f xml:space="preserve">
IF($A$4&lt;=12,SUMIFS('ON Data'!Q:Q,'ON Data'!$D:$D,$A$4,'ON Data'!$E:$E,8),SUMIFS('ON Data'!Q:Q,'ON Data'!$E:$E,8))</f>
        <v>0</v>
      </c>
      <c r="M17" s="253">
        <f xml:space="preserve">
IF($A$4&lt;=12,SUMIFS('ON Data'!R:R,'ON Data'!$D:$D,$A$4,'ON Data'!$E:$E,8),SUMIFS('ON Data'!R:R,'ON Data'!$E:$E,8))</f>
        <v>0</v>
      </c>
      <c r="N17" s="253">
        <f xml:space="preserve">
IF($A$4&lt;=12,SUMIFS('ON Data'!S:S,'ON Data'!$D:$D,$A$4,'ON Data'!$E:$E,8),SUMIFS('ON Data'!S:S,'ON Data'!$E:$E,8))</f>
        <v>0</v>
      </c>
      <c r="O17" s="253">
        <f xml:space="preserve">
IF($A$4&lt;=12,SUMIFS('ON Data'!T:T,'ON Data'!$D:$D,$A$4,'ON Data'!$E:$E,8),SUMIFS('ON Data'!T:T,'ON Data'!$E:$E,8))</f>
        <v>0</v>
      </c>
      <c r="P17" s="253">
        <f xml:space="preserve">
IF($A$4&lt;=12,SUMIFS('ON Data'!U:U,'ON Data'!$D:$D,$A$4,'ON Data'!$E:$E,8),SUMIFS('ON Data'!U:U,'ON Data'!$E:$E,8))</f>
        <v>0</v>
      </c>
      <c r="Q17" s="253">
        <f xml:space="preserve">
IF($A$4&lt;=12,SUMIFS('ON Data'!V:V,'ON Data'!$D:$D,$A$4,'ON Data'!$E:$E,8),SUMIFS('ON Data'!V:V,'ON Data'!$E:$E,8))</f>
        <v>0</v>
      </c>
      <c r="R17" s="253">
        <f xml:space="preserve">
IF($A$4&lt;=12,SUMIFS('ON Data'!W:W,'ON Data'!$D:$D,$A$4,'ON Data'!$E:$E,8),SUMIFS('ON Data'!W:W,'ON Data'!$E:$E,8))</f>
        <v>0</v>
      </c>
      <c r="S17" s="253">
        <f xml:space="preserve">
IF($A$4&lt;=12,SUMIFS('ON Data'!X:X,'ON Data'!$D:$D,$A$4,'ON Data'!$E:$E,8),SUMIFS('ON Data'!X:X,'ON Data'!$E:$E,8))</f>
        <v>0</v>
      </c>
      <c r="T17" s="253">
        <f xml:space="preserve">
IF($A$4&lt;=12,SUMIFS('ON Data'!Y:Y,'ON Data'!$D:$D,$A$4,'ON Data'!$E:$E,8),SUMIFS('ON Data'!Y:Y,'ON Data'!$E:$E,8))</f>
        <v>0</v>
      </c>
      <c r="U17" s="253">
        <f xml:space="preserve">
IF($A$4&lt;=12,SUMIFS('ON Data'!Z:Z,'ON Data'!$D:$D,$A$4,'ON Data'!$E:$E,8),SUMIFS('ON Data'!Z:Z,'ON Data'!$E:$E,8))</f>
        <v>0</v>
      </c>
      <c r="V17" s="253">
        <f xml:space="preserve">
IF($A$4&lt;=12,SUMIFS('ON Data'!AA:AA,'ON Data'!$D:$D,$A$4,'ON Data'!$E:$E,8),SUMIFS('ON Data'!AA:AA,'ON Data'!$E:$E,8))</f>
        <v>0</v>
      </c>
      <c r="W17" s="253">
        <f xml:space="preserve">
IF($A$4&lt;=12,SUMIFS('ON Data'!AB:AB,'ON Data'!$D:$D,$A$4,'ON Data'!$E:$E,8),SUMIFS('ON Data'!AB:AB,'ON Data'!$E:$E,8))</f>
        <v>0</v>
      </c>
      <c r="X17" s="253">
        <f xml:space="preserve">
IF($A$4&lt;=12,SUMIFS('ON Data'!AC:AC,'ON Data'!$D:$D,$A$4,'ON Data'!$E:$E,8),SUMIFS('ON Data'!AC:AC,'ON Data'!$E:$E,8))</f>
        <v>0</v>
      </c>
      <c r="Y17" s="253">
        <f xml:space="preserve">
IF($A$4&lt;=12,SUMIFS('ON Data'!AD:AD,'ON Data'!$D:$D,$A$4,'ON Data'!$E:$E,8),SUMIFS('ON Data'!AD:AD,'ON Data'!$E:$E,8))</f>
        <v>0</v>
      </c>
      <c r="Z17" s="253">
        <f xml:space="preserve">
IF($A$4&lt;=12,SUMIFS('ON Data'!AE:AE,'ON Data'!$D:$D,$A$4,'ON Data'!$E:$E,8),SUMIFS('ON Data'!AE:AE,'ON Data'!$E:$E,8))</f>
        <v>0</v>
      </c>
      <c r="AA17" s="253">
        <f xml:space="preserve">
IF($A$4&lt;=12,SUMIFS('ON Data'!AF:AF,'ON Data'!$D:$D,$A$4,'ON Data'!$E:$E,8),SUMIFS('ON Data'!AF:AF,'ON Data'!$E:$E,8))</f>
        <v>0</v>
      </c>
      <c r="AB17" s="253">
        <f xml:space="preserve">
IF($A$4&lt;=12,SUMIFS('ON Data'!AG:AG,'ON Data'!$D:$D,$A$4,'ON Data'!$E:$E,8),SUMIFS('ON Data'!AG:AG,'ON Data'!$E:$E,8))</f>
        <v>0</v>
      </c>
      <c r="AC17" s="253">
        <f xml:space="preserve">
IF($A$4&lt;=12,SUMIFS('ON Data'!AH:AH,'ON Data'!$D:$D,$A$4,'ON Data'!$E:$E,8),SUMIFS('ON Data'!AH:AH,'ON Data'!$E:$E,8))</f>
        <v>0</v>
      </c>
      <c r="AD17" s="253">
        <f xml:space="preserve">
IF($A$4&lt;=12,SUMIFS('ON Data'!AI:AI,'ON Data'!$D:$D,$A$4,'ON Data'!$E:$E,8),SUMIFS('ON Data'!AI:AI,'ON Data'!$E:$E,8))</f>
        <v>0</v>
      </c>
      <c r="AE17" s="253">
        <f xml:space="preserve">
IF($A$4&lt;=12,SUMIFS('ON Data'!AJ:AJ,'ON Data'!$D:$D,$A$4,'ON Data'!$E:$E,8),SUMIFS('ON Data'!AJ:AJ,'ON Data'!$E:$E,8))</f>
        <v>0</v>
      </c>
      <c r="AF17" s="253">
        <f xml:space="preserve">
IF($A$4&lt;=12,SUMIFS('ON Data'!AK:AK,'ON Data'!$D:$D,$A$4,'ON Data'!$E:$E,8),SUMIFS('ON Data'!AK:AK,'ON Data'!$E:$E,8))</f>
        <v>0</v>
      </c>
      <c r="AG17" s="513">
        <f xml:space="preserve">
IF($A$4&lt;=12,SUMIFS('ON Data'!AM:AM,'ON Data'!$D:$D,$A$4,'ON Data'!$E:$E,8),SUMIFS('ON Data'!AM:AM,'ON Data'!$E:$E,8))</f>
        <v>0</v>
      </c>
      <c r="AH17" s="522"/>
    </row>
    <row r="18" spans="1:34" x14ac:dyDescent="0.3">
      <c r="A18" s="236" t="s">
        <v>205</v>
      </c>
      <c r="B18" s="251">
        <f xml:space="preserve">
B19-B16-B17</f>
        <v>12000</v>
      </c>
      <c r="C18" s="252">
        <f t="shared" ref="C18" si="0" xml:space="preserve">
C19-C16-C17</f>
        <v>0</v>
      </c>
      <c r="D18" s="253">
        <f t="shared" ref="D18:AG18" si="1" xml:space="preserve">
D19-D16-D17</f>
        <v>0</v>
      </c>
      <c r="E18" s="253">
        <f t="shared" si="1"/>
        <v>0</v>
      </c>
      <c r="F18" s="253">
        <f t="shared" si="1"/>
        <v>0</v>
      </c>
      <c r="G18" s="253">
        <f t="shared" si="1"/>
        <v>0</v>
      </c>
      <c r="H18" s="253">
        <f t="shared" si="1"/>
        <v>0</v>
      </c>
      <c r="I18" s="253">
        <f t="shared" si="1"/>
        <v>10000</v>
      </c>
      <c r="J18" s="253">
        <f t="shared" si="1"/>
        <v>0</v>
      </c>
      <c r="K18" s="253">
        <f t="shared" si="1"/>
        <v>0</v>
      </c>
      <c r="L18" s="253">
        <f t="shared" si="1"/>
        <v>0</v>
      </c>
      <c r="M18" s="253">
        <f t="shared" si="1"/>
        <v>0</v>
      </c>
      <c r="N18" s="253">
        <f t="shared" si="1"/>
        <v>0</v>
      </c>
      <c r="O18" s="253">
        <f t="shared" si="1"/>
        <v>0</v>
      </c>
      <c r="P18" s="253">
        <f t="shared" si="1"/>
        <v>0</v>
      </c>
      <c r="Q18" s="253">
        <f t="shared" si="1"/>
        <v>0</v>
      </c>
      <c r="R18" s="253">
        <f t="shared" si="1"/>
        <v>0</v>
      </c>
      <c r="S18" s="253">
        <f t="shared" si="1"/>
        <v>0</v>
      </c>
      <c r="T18" s="253">
        <f t="shared" si="1"/>
        <v>0</v>
      </c>
      <c r="U18" s="253">
        <f t="shared" si="1"/>
        <v>0</v>
      </c>
      <c r="V18" s="253">
        <f t="shared" si="1"/>
        <v>0</v>
      </c>
      <c r="W18" s="253">
        <f t="shared" si="1"/>
        <v>0</v>
      </c>
      <c r="X18" s="253">
        <f t="shared" si="1"/>
        <v>0</v>
      </c>
      <c r="Y18" s="253">
        <f t="shared" si="1"/>
        <v>0</v>
      </c>
      <c r="Z18" s="253">
        <f t="shared" si="1"/>
        <v>0</v>
      </c>
      <c r="AA18" s="253">
        <f t="shared" si="1"/>
        <v>0</v>
      </c>
      <c r="AB18" s="253">
        <f t="shared" si="1"/>
        <v>0</v>
      </c>
      <c r="AC18" s="253">
        <f t="shared" si="1"/>
        <v>2000</v>
      </c>
      <c r="AD18" s="253">
        <f t="shared" si="1"/>
        <v>0</v>
      </c>
      <c r="AE18" s="253">
        <f t="shared" si="1"/>
        <v>0</v>
      </c>
      <c r="AF18" s="253">
        <f t="shared" si="1"/>
        <v>0</v>
      </c>
      <c r="AG18" s="513">
        <f t="shared" si="1"/>
        <v>0</v>
      </c>
      <c r="AH18" s="522"/>
    </row>
    <row r="19" spans="1:34" ht="15" thickBot="1" x14ac:dyDescent="0.35">
      <c r="A19" s="237" t="s">
        <v>206</v>
      </c>
      <c r="B19" s="260">
        <f xml:space="preserve">
IF($A$4&lt;=12,SUMIFS('ON Data'!F:F,'ON Data'!$D:$D,$A$4,'ON Data'!$E:$E,9),SUMIFS('ON Data'!F:F,'ON Data'!$E:$E,9))</f>
        <v>12000</v>
      </c>
      <c r="C19" s="261">
        <f xml:space="preserve">
IF($A$4&lt;=12,SUMIFS('ON Data'!G:G,'ON Data'!$D:$D,$A$4,'ON Data'!$E:$E,9),SUMIFS('ON Data'!G:G,'ON Data'!$E:$E,9))</f>
        <v>0</v>
      </c>
      <c r="D19" s="262">
        <f xml:space="preserve">
IF($A$4&lt;=12,SUMIFS('ON Data'!H:H,'ON Data'!$D:$D,$A$4,'ON Data'!$E:$E,9),SUMIFS('ON Data'!H:H,'ON Data'!$E:$E,9))</f>
        <v>0</v>
      </c>
      <c r="E19" s="262">
        <f xml:space="preserve">
IF($A$4&lt;=12,SUMIFS('ON Data'!I:I,'ON Data'!$D:$D,$A$4,'ON Data'!$E:$E,9),SUMIFS('ON Data'!I:I,'ON Data'!$E:$E,9))</f>
        <v>0</v>
      </c>
      <c r="F19" s="262">
        <f xml:space="preserve">
IF($A$4&lt;=12,SUMIFS('ON Data'!K:K,'ON Data'!$D:$D,$A$4,'ON Data'!$E:$E,9),SUMIFS('ON Data'!K:K,'ON Data'!$E:$E,9))</f>
        <v>0</v>
      </c>
      <c r="G19" s="262">
        <f xml:space="preserve">
IF($A$4&lt;=12,SUMIFS('ON Data'!L:L,'ON Data'!$D:$D,$A$4,'ON Data'!$E:$E,9),SUMIFS('ON Data'!L:L,'ON Data'!$E:$E,9))</f>
        <v>0</v>
      </c>
      <c r="H19" s="262">
        <f xml:space="preserve">
IF($A$4&lt;=12,SUMIFS('ON Data'!M:M,'ON Data'!$D:$D,$A$4,'ON Data'!$E:$E,9),SUMIFS('ON Data'!M:M,'ON Data'!$E:$E,9))</f>
        <v>0</v>
      </c>
      <c r="I19" s="262">
        <f xml:space="preserve">
IF($A$4&lt;=12,SUMIFS('ON Data'!N:N,'ON Data'!$D:$D,$A$4,'ON Data'!$E:$E,9),SUMIFS('ON Data'!N:N,'ON Data'!$E:$E,9))</f>
        <v>10000</v>
      </c>
      <c r="J19" s="262">
        <f xml:space="preserve">
IF($A$4&lt;=12,SUMIFS('ON Data'!O:O,'ON Data'!$D:$D,$A$4,'ON Data'!$E:$E,9),SUMIFS('ON Data'!O:O,'ON Data'!$E:$E,9))</f>
        <v>0</v>
      </c>
      <c r="K19" s="262">
        <f xml:space="preserve">
IF($A$4&lt;=12,SUMIFS('ON Data'!P:P,'ON Data'!$D:$D,$A$4,'ON Data'!$E:$E,9),SUMIFS('ON Data'!P:P,'ON Data'!$E:$E,9))</f>
        <v>0</v>
      </c>
      <c r="L19" s="262">
        <f xml:space="preserve">
IF($A$4&lt;=12,SUMIFS('ON Data'!Q:Q,'ON Data'!$D:$D,$A$4,'ON Data'!$E:$E,9),SUMIFS('ON Data'!Q:Q,'ON Data'!$E:$E,9))</f>
        <v>0</v>
      </c>
      <c r="M19" s="262">
        <f xml:space="preserve">
IF($A$4&lt;=12,SUMIFS('ON Data'!R:R,'ON Data'!$D:$D,$A$4,'ON Data'!$E:$E,9),SUMIFS('ON Data'!R:R,'ON Data'!$E:$E,9))</f>
        <v>0</v>
      </c>
      <c r="N19" s="262">
        <f xml:space="preserve">
IF($A$4&lt;=12,SUMIFS('ON Data'!S:S,'ON Data'!$D:$D,$A$4,'ON Data'!$E:$E,9),SUMIFS('ON Data'!S:S,'ON Data'!$E:$E,9))</f>
        <v>0</v>
      </c>
      <c r="O19" s="262">
        <f xml:space="preserve">
IF($A$4&lt;=12,SUMIFS('ON Data'!T:T,'ON Data'!$D:$D,$A$4,'ON Data'!$E:$E,9),SUMIFS('ON Data'!T:T,'ON Data'!$E:$E,9))</f>
        <v>0</v>
      </c>
      <c r="P19" s="262">
        <f xml:space="preserve">
IF($A$4&lt;=12,SUMIFS('ON Data'!U:U,'ON Data'!$D:$D,$A$4,'ON Data'!$E:$E,9),SUMIFS('ON Data'!U:U,'ON Data'!$E:$E,9))</f>
        <v>0</v>
      </c>
      <c r="Q19" s="262">
        <f xml:space="preserve">
IF($A$4&lt;=12,SUMIFS('ON Data'!V:V,'ON Data'!$D:$D,$A$4,'ON Data'!$E:$E,9),SUMIFS('ON Data'!V:V,'ON Data'!$E:$E,9))</f>
        <v>0</v>
      </c>
      <c r="R19" s="262">
        <f xml:space="preserve">
IF($A$4&lt;=12,SUMIFS('ON Data'!W:W,'ON Data'!$D:$D,$A$4,'ON Data'!$E:$E,9),SUMIFS('ON Data'!W:W,'ON Data'!$E:$E,9))</f>
        <v>0</v>
      </c>
      <c r="S19" s="262">
        <f xml:space="preserve">
IF($A$4&lt;=12,SUMIFS('ON Data'!X:X,'ON Data'!$D:$D,$A$4,'ON Data'!$E:$E,9),SUMIFS('ON Data'!X:X,'ON Data'!$E:$E,9))</f>
        <v>0</v>
      </c>
      <c r="T19" s="262">
        <f xml:space="preserve">
IF($A$4&lt;=12,SUMIFS('ON Data'!Y:Y,'ON Data'!$D:$D,$A$4,'ON Data'!$E:$E,9),SUMIFS('ON Data'!Y:Y,'ON Data'!$E:$E,9))</f>
        <v>0</v>
      </c>
      <c r="U19" s="262">
        <f xml:space="preserve">
IF($A$4&lt;=12,SUMIFS('ON Data'!Z:Z,'ON Data'!$D:$D,$A$4,'ON Data'!$E:$E,9),SUMIFS('ON Data'!Z:Z,'ON Data'!$E:$E,9))</f>
        <v>0</v>
      </c>
      <c r="V19" s="262">
        <f xml:space="preserve">
IF($A$4&lt;=12,SUMIFS('ON Data'!AA:AA,'ON Data'!$D:$D,$A$4,'ON Data'!$E:$E,9),SUMIFS('ON Data'!AA:AA,'ON Data'!$E:$E,9))</f>
        <v>0</v>
      </c>
      <c r="W19" s="262">
        <f xml:space="preserve">
IF($A$4&lt;=12,SUMIFS('ON Data'!AB:AB,'ON Data'!$D:$D,$A$4,'ON Data'!$E:$E,9),SUMIFS('ON Data'!AB:AB,'ON Data'!$E:$E,9))</f>
        <v>0</v>
      </c>
      <c r="X19" s="262">
        <f xml:space="preserve">
IF($A$4&lt;=12,SUMIFS('ON Data'!AC:AC,'ON Data'!$D:$D,$A$4,'ON Data'!$E:$E,9),SUMIFS('ON Data'!AC:AC,'ON Data'!$E:$E,9))</f>
        <v>0</v>
      </c>
      <c r="Y19" s="262">
        <f xml:space="preserve">
IF($A$4&lt;=12,SUMIFS('ON Data'!AD:AD,'ON Data'!$D:$D,$A$4,'ON Data'!$E:$E,9),SUMIFS('ON Data'!AD:AD,'ON Data'!$E:$E,9))</f>
        <v>0</v>
      </c>
      <c r="Z19" s="262">
        <f xml:space="preserve">
IF($A$4&lt;=12,SUMIFS('ON Data'!AE:AE,'ON Data'!$D:$D,$A$4,'ON Data'!$E:$E,9),SUMIFS('ON Data'!AE:AE,'ON Data'!$E:$E,9))</f>
        <v>0</v>
      </c>
      <c r="AA19" s="262">
        <f xml:space="preserve">
IF($A$4&lt;=12,SUMIFS('ON Data'!AF:AF,'ON Data'!$D:$D,$A$4,'ON Data'!$E:$E,9),SUMIFS('ON Data'!AF:AF,'ON Data'!$E:$E,9))</f>
        <v>0</v>
      </c>
      <c r="AB19" s="262">
        <f xml:space="preserve">
IF($A$4&lt;=12,SUMIFS('ON Data'!AG:AG,'ON Data'!$D:$D,$A$4,'ON Data'!$E:$E,9),SUMIFS('ON Data'!AG:AG,'ON Data'!$E:$E,9))</f>
        <v>0</v>
      </c>
      <c r="AC19" s="262">
        <f xml:space="preserve">
IF($A$4&lt;=12,SUMIFS('ON Data'!AH:AH,'ON Data'!$D:$D,$A$4,'ON Data'!$E:$E,9),SUMIFS('ON Data'!AH:AH,'ON Data'!$E:$E,9))</f>
        <v>2000</v>
      </c>
      <c r="AD19" s="262">
        <f xml:space="preserve">
IF($A$4&lt;=12,SUMIFS('ON Data'!AI:AI,'ON Data'!$D:$D,$A$4,'ON Data'!$E:$E,9),SUMIFS('ON Data'!AI:AI,'ON Data'!$E:$E,9))</f>
        <v>0</v>
      </c>
      <c r="AE19" s="262">
        <f xml:space="preserve">
IF($A$4&lt;=12,SUMIFS('ON Data'!AJ:AJ,'ON Data'!$D:$D,$A$4,'ON Data'!$E:$E,9),SUMIFS('ON Data'!AJ:AJ,'ON Data'!$E:$E,9))</f>
        <v>0</v>
      </c>
      <c r="AF19" s="262">
        <f xml:space="preserve">
IF($A$4&lt;=12,SUMIFS('ON Data'!AK:AK,'ON Data'!$D:$D,$A$4,'ON Data'!$E:$E,9),SUMIFS('ON Data'!AK:AK,'ON Data'!$E:$E,9))</f>
        <v>0</v>
      </c>
      <c r="AG19" s="516">
        <f xml:space="preserve">
IF($A$4&lt;=12,SUMIFS('ON Data'!AM:AM,'ON Data'!$D:$D,$A$4,'ON Data'!$E:$E,9),SUMIFS('ON Data'!AM:AM,'ON Data'!$E:$E,9))</f>
        <v>0</v>
      </c>
      <c r="AH19" s="522"/>
    </row>
    <row r="20" spans="1:34" ht="15" collapsed="1" thickBot="1" x14ac:dyDescent="0.35">
      <c r="A20" s="238" t="s">
        <v>73</v>
      </c>
      <c r="B20" s="263">
        <f xml:space="preserve">
IF($A$4&lt;=12,SUMIFS('ON Data'!F:F,'ON Data'!$D:$D,$A$4,'ON Data'!$E:$E,6),SUMIFS('ON Data'!F:F,'ON Data'!$E:$E,6))</f>
        <v>4756750</v>
      </c>
      <c r="C20" s="264">
        <f xml:space="preserve">
IF($A$4&lt;=12,SUMIFS('ON Data'!G:G,'ON Data'!$D:$D,$A$4,'ON Data'!$E:$E,6),SUMIFS('ON Data'!G:G,'ON Data'!$E:$E,6))</f>
        <v>23200</v>
      </c>
      <c r="D20" s="265">
        <f xml:space="preserve">
IF($A$4&lt;=12,SUMIFS('ON Data'!H:H,'ON Data'!$D:$D,$A$4,'ON Data'!$E:$E,6),SUMIFS('ON Data'!H:H,'ON Data'!$E:$E,6))</f>
        <v>1149719</v>
      </c>
      <c r="E20" s="265">
        <f xml:space="preserve">
IF($A$4&lt;=12,SUMIFS('ON Data'!I:I,'ON Data'!$D:$D,$A$4,'ON Data'!$E:$E,6),SUMIFS('ON Data'!I:I,'ON Data'!$E:$E,6))</f>
        <v>0</v>
      </c>
      <c r="F20" s="265">
        <f xml:space="preserve">
IF($A$4&lt;=12,SUMIFS('ON Data'!K:K,'ON Data'!$D:$D,$A$4,'ON Data'!$E:$E,6),SUMIFS('ON Data'!K:K,'ON Data'!$E:$E,6))</f>
        <v>151679</v>
      </c>
      <c r="G20" s="265">
        <f xml:space="preserve">
IF($A$4&lt;=12,SUMIFS('ON Data'!L:L,'ON Data'!$D:$D,$A$4,'ON Data'!$E:$E,6),SUMIFS('ON Data'!L:L,'ON Data'!$E:$E,6))</f>
        <v>0</v>
      </c>
      <c r="H20" s="265">
        <f xml:space="preserve">
IF($A$4&lt;=12,SUMIFS('ON Data'!M:M,'ON Data'!$D:$D,$A$4,'ON Data'!$E:$E,6),SUMIFS('ON Data'!M:M,'ON Data'!$E:$E,6))</f>
        <v>0</v>
      </c>
      <c r="I20" s="265">
        <f xml:space="preserve">
IF($A$4&lt;=12,SUMIFS('ON Data'!N:N,'ON Data'!$D:$D,$A$4,'ON Data'!$E:$E,6),SUMIFS('ON Data'!N:N,'ON Data'!$E:$E,6))</f>
        <v>1986179</v>
      </c>
      <c r="J20" s="265">
        <f xml:space="preserve">
IF($A$4&lt;=12,SUMIFS('ON Data'!O:O,'ON Data'!$D:$D,$A$4,'ON Data'!$E:$E,6),SUMIFS('ON Data'!O:O,'ON Data'!$E:$E,6))</f>
        <v>0</v>
      </c>
      <c r="K20" s="265">
        <f xml:space="preserve">
IF($A$4&lt;=12,SUMIFS('ON Data'!P:P,'ON Data'!$D:$D,$A$4,'ON Data'!$E:$E,6),SUMIFS('ON Data'!P:P,'ON Data'!$E:$E,6))</f>
        <v>0</v>
      </c>
      <c r="L20" s="265">
        <f xml:space="preserve">
IF($A$4&lt;=12,SUMIFS('ON Data'!Q:Q,'ON Data'!$D:$D,$A$4,'ON Data'!$E:$E,6),SUMIFS('ON Data'!Q:Q,'ON Data'!$E:$E,6))</f>
        <v>0</v>
      </c>
      <c r="M20" s="265">
        <f xml:space="preserve">
IF($A$4&lt;=12,SUMIFS('ON Data'!R:R,'ON Data'!$D:$D,$A$4,'ON Data'!$E:$E,6),SUMIFS('ON Data'!R:R,'ON Data'!$E:$E,6))</f>
        <v>0</v>
      </c>
      <c r="N20" s="265">
        <f xml:space="preserve">
IF($A$4&lt;=12,SUMIFS('ON Data'!S:S,'ON Data'!$D:$D,$A$4,'ON Data'!$E:$E,6),SUMIFS('ON Data'!S:S,'ON Data'!$E:$E,6))</f>
        <v>0</v>
      </c>
      <c r="O20" s="265">
        <f xml:space="preserve">
IF($A$4&lt;=12,SUMIFS('ON Data'!T:T,'ON Data'!$D:$D,$A$4,'ON Data'!$E:$E,6),SUMIFS('ON Data'!T:T,'ON Data'!$E:$E,6))</f>
        <v>0</v>
      </c>
      <c r="P20" s="265">
        <f xml:space="preserve">
IF($A$4&lt;=12,SUMIFS('ON Data'!U:U,'ON Data'!$D:$D,$A$4,'ON Data'!$E:$E,6),SUMIFS('ON Data'!U:U,'ON Data'!$E:$E,6))</f>
        <v>0</v>
      </c>
      <c r="Q20" s="265">
        <f xml:space="preserve">
IF($A$4&lt;=12,SUMIFS('ON Data'!V:V,'ON Data'!$D:$D,$A$4,'ON Data'!$E:$E,6),SUMIFS('ON Data'!V:V,'ON Data'!$E:$E,6))</f>
        <v>0</v>
      </c>
      <c r="R20" s="265">
        <f xml:space="preserve">
IF($A$4&lt;=12,SUMIFS('ON Data'!W:W,'ON Data'!$D:$D,$A$4,'ON Data'!$E:$E,6),SUMIFS('ON Data'!W:W,'ON Data'!$E:$E,6))</f>
        <v>0</v>
      </c>
      <c r="S20" s="265">
        <f xml:space="preserve">
IF($A$4&lt;=12,SUMIFS('ON Data'!X:X,'ON Data'!$D:$D,$A$4,'ON Data'!$E:$E,6),SUMIFS('ON Data'!X:X,'ON Data'!$E:$E,6))</f>
        <v>0</v>
      </c>
      <c r="T20" s="265">
        <f xml:space="preserve">
IF($A$4&lt;=12,SUMIFS('ON Data'!Y:Y,'ON Data'!$D:$D,$A$4,'ON Data'!$E:$E,6),SUMIFS('ON Data'!Y:Y,'ON Data'!$E:$E,6))</f>
        <v>0</v>
      </c>
      <c r="U20" s="265">
        <f xml:space="preserve">
IF($A$4&lt;=12,SUMIFS('ON Data'!Z:Z,'ON Data'!$D:$D,$A$4,'ON Data'!$E:$E,6),SUMIFS('ON Data'!Z:Z,'ON Data'!$E:$E,6))</f>
        <v>1016197</v>
      </c>
      <c r="V20" s="265">
        <f xml:space="preserve">
IF($A$4&lt;=12,SUMIFS('ON Data'!AA:AA,'ON Data'!$D:$D,$A$4,'ON Data'!$E:$E,6),SUMIFS('ON Data'!AA:AA,'ON Data'!$E:$E,6))</f>
        <v>0</v>
      </c>
      <c r="W20" s="265">
        <f xml:space="preserve">
IF($A$4&lt;=12,SUMIFS('ON Data'!AB:AB,'ON Data'!$D:$D,$A$4,'ON Data'!$E:$E,6),SUMIFS('ON Data'!AB:AB,'ON Data'!$E:$E,6))</f>
        <v>0</v>
      </c>
      <c r="X20" s="265">
        <f xml:space="preserve">
IF($A$4&lt;=12,SUMIFS('ON Data'!AC:AC,'ON Data'!$D:$D,$A$4,'ON Data'!$E:$E,6),SUMIFS('ON Data'!AC:AC,'ON Data'!$E:$E,6))</f>
        <v>0</v>
      </c>
      <c r="Y20" s="265">
        <f xml:space="preserve">
IF($A$4&lt;=12,SUMIFS('ON Data'!AD:AD,'ON Data'!$D:$D,$A$4,'ON Data'!$E:$E,6),SUMIFS('ON Data'!AD:AD,'ON Data'!$E:$E,6))</f>
        <v>172283</v>
      </c>
      <c r="Z20" s="265">
        <f xml:space="preserve">
IF($A$4&lt;=12,SUMIFS('ON Data'!AE:AE,'ON Data'!$D:$D,$A$4,'ON Data'!$E:$E,6),SUMIFS('ON Data'!AE:AE,'ON Data'!$E:$E,6))</f>
        <v>0</v>
      </c>
      <c r="AA20" s="265">
        <f xml:space="preserve">
IF($A$4&lt;=12,SUMIFS('ON Data'!AF:AF,'ON Data'!$D:$D,$A$4,'ON Data'!$E:$E,6),SUMIFS('ON Data'!AF:AF,'ON Data'!$E:$E,6))</f>
        <v>0</v>
      </c>
      <c r="AB20" s="265">
        <f xml:space="preserve">
IF($A$4&lt;=12,SUMIFS('ON Data'!AG:AG,'ON Data'!$D:$D,$A$4,'ON Data'!$E:$E,6),SUMIFS('ON Data'!AG:AG,'ON Data'!$E:$E,6))</f>
        <v>0</v>
      </c>
      <c r="AC20" s="265">
        <f xml:space="preserve">
IF($A$4&lt;=12,SUMIFS('ON Data'!AH:AH,'ON Data'!$D:$D,$A$4,'ON Data'!$E:$E,6),SUMIFS('ON Data'!AH:AH,'ON Data'!$E:$E,6))</f>
        <v>168747</v>
      </c>
      <c r="AD20" s="265">
        <f xml:space="preserve">
IF($A$4&lt;=12,SUMIFS('ON Data'!AI:AI,'ON Data'!$D:$D,$A$4,'ON Data'!$E:$E,6),SUMIFS('ON Data'!AI:AI,'ON Data'!$E:$E,6))</f>
        <v>0</v>
      </c>
      <c r="AE20" s="265">
        <f xml:space="preserve">
IF($A$4&lt;=12,SUMIFS('ON Data'!AJ:AJ,'ON Data'!$D:$D,$A$4,'ON Data'!$E:$E,6),SUMIFS('ON Data'!AJ:AJ,'ON Data'!$E:$E,6))</f>
        <v>0</v>
      </c>
      <c r="AF20" s="265">
        <f xml:space="preserve">
IF($A$4&lt;=12,SUMIFS('ON Data'!AK:AK,'ON Data'!$D:$D,$A$4,'ON Data'!$E:$E,6),SUMIFS('ON Data'!AK:AK,'ON Data'!$E:$E,6))</f>
        <v>88746</v>
      </c>
      <c r="AG20" s="517">
        <f xml:space="preserve">
IF($A$4&lt;=12,SUMIFS('ON Data'!AM:AM,'ON Data'!$D:$D,$A$4,'ON Data'!$E:$E,6),SUMIFS('ON Data'!AM:AM,'ON Data'!$E:$E,6))</f>
        <v>0</v>
      </c>
      <c r="AH20" s="522"/>
    </row>
    <row r="21" spans="1:34" ht="15" hidden="1" outlineLevel="1" thickBot="1" x14ac:dyDescent="0.35">
      <c r="A21" s="231" t="s">
        <v>108</v>
      </c>
      <c r="B21" s="251"/>
      <c r="C21" s="252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513"/>
      <c r="AH21" s="522"/>
    </row>
    <row r="22" spans="1:34" ht="15" hidden="1" outlineLevel="1" thickBot="1" x14ac:dyDescent="0.35">
      <c r="A22" s="231" t="s">
        <v>75</v>
      </c>
      <c r="B22" s="251"/>
      <c r="C22" s="252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513"/>
      <c r="AH22" s="522"/>
    </row>
    <row r="23" spans="1:34" ht="15" hidden="1" outlineLevel="1" thickBot="1" x14ac:dyDescent="0.35">
      <c r="A23" s="239" t="s">
        <v>68</v>
      </c>
      <c r="B23" s="254"/>
      <c r="C23" s="255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514"/>
      <c r="AH23" s="522"/>
    </row>
    <row r="24" spans="1:34" x14ac:dyDescent="0.3">
      <c r="A24" s="233" t="s">
        <v>207</v>
      </c>
      <c r="B24" s="280" t="s">
        <v>3</v>
      </c>
      <c r="C24" s="523" t="s">
        <v>218</v>
      </c>
      <c r="D24" s="498"/>
      <c r="E24" s="499"/>
      <c r="F24" s="499" t="s">
        <v>219</v>
      </c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518" t="s">
        <v>220</v>
      </c>
      <c r="AH24" s="522"/>
    </row>
    <row r="25" spans="1:34" x14ac:dyDescent="0.3">
      <c r="A25" s="234" t="s">
        <v>73</v>
      </c>
      <c r="B25" s="251">
        <f xml:space="preserve">
SUM(C25:AG25)</f>
        <v>3908</v>
      </c>
      <c r="C25" s="524">
        <f xml:space="preserve">
IF($A$4&lt;=12,SUMIFS('ON Data'!H:H,'ON Data'!$D:$D,$A$4,'ON Data'!$E:$E,10),SUMIFS('ON Data'!H:H,'ON Data'!$E:$E,10))</f>
        <v>1300</v>
      </c>
      <c r="D25" s="500"/>
      <c r="E25" s="501"/>
      <c r="F25" s="501">
        <f xml:space="preserve">
IF($A$4&lt;=12,SUMIFS('ON Data'!K:K,'ON Data'!$D:$D,$A$4,'ON Data'!$E:$E,10),SUMIFS('ON Data'!K:K,'ON Data'!$E:$E,10))</f>
        <v>2608</v>
      </c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1"/>
      <c r="X25" s="501"/>
      <c r="Y25" s="501"/>
      <c r="Z25" s="501"/>
      <c r="AA25" s="501"/>
      <c r="AB25" s="501"/>
      <c r="AC25" s="501"/>
      <c r="AD25" s="501"/>
      <c r="AE25" s="501"/>
      <c r="AF25" s="501"/>
      <c r="AG25" s="519">
        <f xml:space="preserve">
IF($A$4&lt;=12,SUMIFS('ON Data'!AM:AM,'ON Data'!$D:$D,$A$4,'ON Data'!$E:$E,10),SUMIFS('ON Data'!AM:AM,'ON Data'!$E:$E,10))</f>
        <v>0</v>
      </c>
      <c r="AH25" s="522"/>
    </row>
    <row r="26" spans="1:34" x14ac:dyDescent="0.3">
      <c r="A26" s="240" t="s">
        <v>217</v>
      </c>
      <c r="B26" s="260">
        <f xml:space="preserve">
SUM(C26:AG26)</f>
        <v>15019.5</v>
      </c>
      <c r="C26" s="524">
        <f xml:space="preserve">
IF($A$4&lt;=12,SUMIFS('ON Data'!H:H,'ON Data'!$D:$D,$A$4,'ON Data'!$E:$E,11),SUMIFS('ON Data'!H:H,'ON Data'!$E:$E,11))</f>
        <v>6019.5</v>
      </c>
      <c r="D26" s="500"/>
      <c r="E26" s="501"/>
      <c r="F26" s="502">
        <f xml:space="preserve">
IF($A$4&lt;=12,SUMIFS('ON Data'!K:K,'ON Data'!$D:$D,$A$4,'ON Data'!$E:$E,11),SUMIFS('ON Data'!K:K,'ON Data'!$E:$E,11))</f>
        <v>9000</v>
      </c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502"/>
      <c r="V26" s="502"/>
      <c r="W26" s="502"/>
      <c r="X26" s="502"/>
      <c r="Y26" s="502"/>
      <c r="Z26" s="502"/>
      <c r="AA26" s="502"/>
      <c r="AB26" s="502"/>
      <c r="AC26" s="502"/>
      <c r="AD26" s="502"/>
      <c r="AE26" s="502"/>
      <c r="AF26" s="502"/>
      <c r="AG26" s="519">
        <f xml:space="preserve">
IF($A$4&lt;=12,SUMIFS('ON Data'!AM:AM,'ON Data'!$D:$D,$A$4,'ON Data'!$E:$E,11),SUMIFS('ON Data'!AM:AM,'ON Data'!$E:$E,11))</f>
        <v>0</v>
      </c>
      <c r="AH26" s="522"/>
    </row>
    <row r="27" spans="1:34" x14ac:dyDescent="0.3">
      <c r="A27" s="240" t="s">
        <v>75</v>
      </c>
      <c r="B27" s="281">
        <f xml:space="preserve">
IF(B26=0,0,B25/B26)</f>
        <v>0.26019507972968475</v>
      </c>
      <c r="C27" s="525">
        <f xml:space="preserve">
IF(C26=0,0,C25/C26)</f>
        <v>0.21596478112800066</v>
      </c>
      <c r="D27" s="503"/>
      <c r="E27" s="504"/>
      <c r="F27" s="504">
        <f xml:space="preserve">
IF(F26=0,0,F25/F26)</f>
        <v>0.2897777777777778</v>
      </c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20">
        <f xml:space="preserve">
IF(AG26=0,0,AG25/AG26)</f>
        <v>0</v>
      </c>
      <c r="AH27" s="522"/>
    </row>
    <row r="28" spans="1:34" ht="15" thickBot="1" x14ac:dyDescent="0.35">
      <c r="A28" s="240" t="s">
        <v>216</v>
      </c>
      <c r="B28" s="260">
        <f xml:space="preserve">
SUM(C28:AG28)</f>
        <v>11111.5</v>
      </c>
      <c r="C28" s="526">
        <f xml:space="preserve">
C26-C25</f>
        <v>4719.5</v>
      </c>
      <c r="D28" s="505"/>
      <c r="E28" s="506"/>
      <c r="F28" s="506">
        <f xml:space="preserve">
F26-F25</f>
        <v>6392</v>
      </c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6"/>
      <c r="AB28" s="506"/>
      <c r="AC28" s="506"/>
      <c r="AD28" s="506"/>
      <c r="AE28" s="506"/>
      <c r="AF28" s="506"/>
      <c r="AG28" s="521">
        <f xml:space="preserve">
AG26-AG25</f>
        <v>0</v>
      </c>
      <c r="AH28" s="522"/>
    </row>
    <row r="29" spans="1:34" x14ac:dyDescent="0.3">
      <c r="A29" s="241"/>
      <c r="B29" s="241"/>
      <c r="C29" s="242"/>
      <c r="D29" s="241"/>
      <c r="E29" s="241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1"/>
      <c r="AF29" s="241"/>
      <c r="AG29" s="241"/>
    </row>
    <row r="30" spans="1:34" x14ac:dyDescent="0.3">
      <c r="A30" s="102" t="s">
        <v>150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40"/>
    </row>
    <row r="31" spans="1:34" x14ac:dyDescent="0.3">
      <c r="A31" s="103" t="s">
        <v>214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40"/>
    </row>
    <row r="32" spans="1:34" ht="14.4" customHeight="1" x14ac:dyDescent="0.3">
      <c r="A32" s="277" t="s">
        <v>211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</row>
    <row r="33" spans="1:1" x14ac:dyDescent="0.3">
      <c r="A33" s="279" t="s">
        <v>221</v>
      </c>
    </row>
    <row r="34" spans="1:1" x14ac:dyDescent="0.3">
      <c r="A34" s="279" t="s">
        <v>222</v>
      </c>
    </row>
    <row r="35" spans="1:1" x14ac:dyDescent="0.3">
      <c r="A35" s="279" t="s">
        <v>223</v>
      </c>
    </row>
    <row r="36" spans="1:1" x14ac:dyDescent="0.3">
      <c r="A36" s="279" t="s">
        <v>224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8"/>
  <sheetViews>
    <sheetView showGridLines="0" showRowColHeaders="0" workbookViewId="0"/>
  </sheetViews>
  <sheetFormatPr defaultRowHeight="14.4" x14ac:dyDescent="0.3"/>
  <cols>
    <col min="1" max="16384" width="8.88671875" style="220"/>
  </cols>
  <sheetData>
    <row r="1" spans="1:40" x14ac:dyDescent="0.3">
      <c r="A1" s="220" t="s">
        <v>4098</v>
      </c>
    </row>
    <row r="2" spans="1:40" x14ac:dyDescent="0.3">
      <c r="A2" s="224" t="s">
        <v>265</v>
      </c>
    </row>
    <row r="3" spans="1:40" x14ac:dyDescent="0.3">
      <c r="A3" s="220" t="s">
        <v>181</v>
      </c>
      <c r="B3" s="245">
        <v>2014</v>
      </c>
      <c r="D3" s="221">
        <f>MAX(D5:D1048576)</f>
        <v>6</v>
      </c>
      <c r="F3" s="221">
        <f>SUMIF($E5:$E1048576,"&lt;10",F5:F1048576)</f>
        <v>4793188</v>
      </c>
      <c r="G3" s="221">
        <f t="shared" ref="G3:AN3" si="0">SUMIF($E5:$E1048576,"&lt;10",G5:G1048576)</f>
        <v>23200</v>
      </c>
      <c r="H3" s="221">
        <f t="shared" si="0"/>
        <v>1152869.8999999999</v>
      </c>
      <c r="I3" s="221">
        <f t="shared" si="0"/>
        <v>0</v>
      </c>
      <c r="J3" s="221">
        <f t="shared" si="0"/>
        <v>0</v>
      </c>
      <c r="K3" s="221">
        <f t="shared" si="0"/>
        <v>152653</v>
      </c>
      <c r="L3" s="221">
        <f t="shared" si="0"/>
        <v>0</v>
      </c>
      <c r="M3" s="221">
        <f t="shared" si="0"/>
        <v>0</v>
      </c>
      <c r="N3" s="221">
        <f t="shared" si="0"/>
        <v>2006847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1">
        <f t="shared" si="0"/>
        <v>0</v>
      </c>
      <c r="T3" s="221">
        <f t="shared" si="0"/>
        <v>0</v>
      </c>
      <c r="U3" s="221">
        <f t="shared" si="0"/>
        <v>0</v>
      </c>
      <c r="V3" s="221">
        <f t="shared" si="0"/>
        <v>0</v>
      </c>
      <c r="W3" s="221">
        <f t="shared" si="0"/>
        <v>0</v>
      </c>
      <c r="X3" s="221">
        <f t="shared" si="0"/>
        <v>0</v>
      </c>
      <c r="Y3" s="221">
        <f t="shared" si="0"/>
        <v>0</v>
      </c>
      <c r="Z3" s="221">
        <f t="shared" si="0"/>
        <v>1021409.5000000001</v>
      </c>
      <c r="AA3" s="221">
        <f t="shared" si="0"/>
        <v>0</v>
      </c>
      <c r="AB3" s="221">
        <f t="shared" si="0"/>
        <v>0</v>
      </c>
      <c r="AC3" s="221">
        <f t="shared" si="0"/>
        <v>0</v>
      </c>
      <c r="AD3" s="221">
        <f t="shared" si="0"/>
        <v>174271</v>
      </c>
      <c r="AE3" s="221">
        <f t="shared" si="0"/>
        <v>0</v>
      </c>
      <c r="AF3" s="221">
        <f t="shared" si="0"/>
        <v>0</v>
      </c>
      <c r="AG3" s="221">
        <f t="shared" si="0"/>
        <v>0</v>
      </c>
      <c r="AH3" s="221">
        <f t="shared" si="0"/>
        <v>172501.5</v>
      </c>
      <c r="AI3" s="221">
        <f t="shared" si="0"/>
        <v>0</v>
      </c>
      <c r="AJ3" s="221">
        <f t="shared" si="0"/>
        <v>0</v>
      </c>
      <c r="AK3" s="221">
        <f t="shared" si="0"/>
        <v>89436.099999999991</v>
      </c>
      <c r="AL3" s="221">
        <f t="shared" si="0"/>
        <v>0</v>
      </c>
      <c r="AM3" s="221">
        <f t="shared" si="0"/>
        <v>0</v>
      </c>
      <c r="AN3" s="221">
        <f t="shared" si="0"/>
        <v>0</v>
      </c>
    </row>
    <row r="4" spans="1:40" x14ac:dyDescent="0.3">
      <c r="A4" s="220" t="s">
        <v>182</v>
      </c>
      <c r="B4" s="245">
        <v>1</v>
      </c>
      <c r="C4" s="222" t="s">
        <v>5</v>
      </c>
      <c r="D4" s="223" t="s">
        <v>67</v>
      </c>
      <c r="E4" s="223" t="s">
        <v>176</v>
      </c>
      <c r="F4" s="223" t="s">
        <v>3</v>
      </c>
      <c r="G4" s="223" t="s">
        <v>177</v>
      </c>
      <c r="H4" s="223" t="s">
        <v>178</v>
      </c>
      <c r="I4" s="223" t="s">
        <v>179</v>
      </c>
      <c r="J4" s="223" t="s">
        <v>180</v>
      </c>
      <c r="K4" s="223">
        <v>305</v>
      </c>
      <c r="L4" s="223">
        <v>306</v>
      </c>
      <c r="M4" s="223">
        <v>408</v>
      </c>
      <c r="N4" s="223">
        <v>409</v>
      </c>
      <c r="O4" s="223">
        <v>410</v>
      </c>
      <c r="P4" s="223">
        <v>415</v>
      </c>
      <c r="Q4" s="223">
        <v>416</v>
      </c>
      <c r="R4" s="223">
        <v>418</v>
      </c>
      <c r="S4" s="223">
        <v>419</v>
      </c>
      <c r="T4" s="223">
        <v>420</v>
      </c>
      <c r="U4" s="223">
        <v>421</v>
      </c>
      <c r="V4" s="223">
        <v>522</v>
      </c>
      <c r="W4" s="223">
        <v>523</v>
      </c>
      <c r="X4" s="223">
        <v>524</v>
      </c>
      <c r="Y4" s="223">
        <v>525</v>
      </c>
      <c r="Z4" s="223">
        <v>526</v>
      </c>
      <c r="AA4" s="223">
        <v>527</v>
      </c>
      <c r="AB4" s="223">
        <v>528</v>
      </c>
      <c r="AC4" s="223">
        <v>629</v>
      </c>
      <c r="AD4" s="223">
        <v>630</v>
      </c>
      <c r="AE4" s="223">
        <v>636</v>
      </c>
      <c r="AF4" s="223">
        <v>637</v>
      </c>
      <c r="AG4" s="223">
        <v>640</v>
      </c>
      <c r="AH4" s="223">
        <v>642</v>
      </c>
      <c r="AI4" s="223">
        <v>743</v>
      </c>
      <c r="AJ4" s="223">
        <v>745</v>
      </c>
      <c r="AK4" s="223">
        <v>746</v>
      </c>
      <c r="AL4" s="223">
        <v>747</v>
      </c>
      <c r="AM4" s="223">
        <v>930</v>
      </c>
      <c r="AN4" s="223">
        <v>940</v>
      </c>
    </row>
    <row r="5" spans="1:40" x14ac:dyDescent="0.3">
      <c r="A5" s="220" t="s">
        <v>183</v>
      </c>
      <c r="B5" s="245">
        <v>2</v>
      </c>
      <c r="C5" s="220">
        <v>41</v>
      </c>
      <c r="D5" s="220">
        <v>1</v>
      </c>
      <c r="E5" s="220">
        <v>1</v>
      </c>
      <c r="F5" s="220">
        <v>27.55</v>
      </c>
      <c r="G5" s="220">
        <v>0</v>
      </c>
      <c r="H5" s="220">
        <v>3.3</v>
      </c>
      <c r="I5" s="220">
        <v>0</v>
      </c>
      <c r="J5" s="220">
        <v>0</v>
      </c>
      <c r="K5" s="220">
        <v>1</v>
      </c>
      <c r="L5" s="220">
        <v>0</v>
      </c>
      <c r="M5" s="220">
        <v>0</v>
      </c>
      <c r="N5" s="220">
        <v>12</v>
      </c>
      <c r="O5" s="220">
        <v>0</v>
      </c>
      <c r="P5" s="220">
        <v>0</v>
      </c>
      <c r="Q5" s="220">
        <v>0</v>
      </c>
      <c r="R5" s="220">
        <v>0</v>
      </c>
      <c r="S5" s="220">
        <v>0</v>
      </c>
      <c r="T5" s="220">
        <v>0</v>
      </c>
      <c r="U5" s="220">
        <v>0</v>
      </c>
      <c r="V5" s="220">
        <v>0</v>
      </c>
      <c r="W5" s="220">
        <v>0</v>
      </c>
      <c r="X5" s="220">
        <v>0</v>
      </c>
      <c r="Y5" s="220">
        <v>0</v>
      </c>
      <c r="Z5" s="220">
        <v>5.45</v>
      </c>
      <c r="AA5" s="220">
        <v>0</v>
      </c>
      <c r="AB5" s="220">
        <v>0</v>
      </c>
      <c r="AC5" s="220">
        <v>0</v>
      </c>
      <c r="AD5" s="220">
        <v>2</v>
      </c>
      <c r="AE5" s="220">
        <v>0</v>
      </c>
      <c r="AF5" s="220">
        <v>0</v>
      </c>
      <c r="AG5" s="220">
        <v>0</v>
      </c>
      <c r="AH5" s="220">
        <v>3</v>
      </c>
      <c r="AI5" s="220">
        <v>0</v>
      </c>
      <c r="AJ5" s="220">
        <v>0</v>
      </c>
      <c r="AK5" s="220">
        <v>0.8</v>
      </c>
      <c r="AL5" s="220">
        <v>0</v>
      </c>
      <c r="AM5" s="220">
        <v>0</v>
      </c>
      <c r="AN5" s="220">
        <v>0</v>
      </c>
    </row>
    <row r="6" spans="1:40" x14ac:dyDescent="0.3">
      <c r="A6" s="220" t="s">
        <v>184</v>
      </c>
      <c r="B6" s="245">
        <v>3</v>
      </c>
      <c r="C6" s="220">
        <v>41</v>
      </c>
      <c r="D6" s="220">
        <v>1</v>
      </c>
      <c r="E6" s="220">
        <v>2</v>
      </c>
      <c r="F6" s="220">
        <v>4481.6000000000004</v>
      </c>
      <c r="G6" s="220">
        <v>0</v>
      </c>
      <c r="H6" s="220">
        <v>511.2</v>
      </c>
      <c r="I6" s="220">
        <v>0</v>
      </c>
      <c r="J6" s="220">
        <v>0</v>
      </c>
      <c r="K6" s="220">
        <v>184</v>
      </c>
      <c r="L6" s="220">
        <v>0</v>
      </c>
      <c r="M6" s="220">
        <v>0</v>
      </c>
      <c r="N6" s="220">
        <v>2020</v>
      </c>
      <c r="O6" s="220">
        <v>0</v>
      </c>
      <c r="P6" s="220">
        <v>0</v>
      </c>
      <c r="Q6" s="220">
        <v>0</v>
      </c>
      <c r="R6" s="220">
        <v>0</v>
      </c>
      <c r="S6" s="220">
        <v>0</v>
      </c>
      <c r="T6" s="220">
        <v>0</v>
      </c>
      <c r="U6" s="220">
        <v>0</v>
      </c>
      <c r="V6" s="220">
        <v>0</v>
      </c>
      <c r="W6" s="220">
        <v>0</v>
      </c>
      <c r="X6" s="220">
        <v>0</v>
      </c>
      <c r="Y6" s="220">
        <v>0</v>
      </c>
      <c r="Z6" s="220">
        <v>935.2</v>
      </c>
      <c r="AA6" s="220">
        <v>0</v>
      </c>
      <c r="AB6" s="220">
        <v>0</v>
      </c>
      <c r="AC6" s="220">
        <v>0</v>
      </c>
      <c r="AD6" s="220">
        <v>348</v>
      </c>
      <c r="AE6" s="220">
        <v>0</v>
      </c>
      <c r="AF6" s="220">
        <v>0</v>
      </c>
      <c r="AG6" s="220">
        <v>0</v>
      </c>
      <c r="AH6" s="220">
        <v>336</v>
      </c>
      <c r="AI6" s="220">
        <v>0</v>
      </c>
      <c r="AJ6" s="220">
        <v>0</v>
      </c>
      <c r="AK6" s="220">
        <v>147.19999999999999</v>
      </c>
      <c r="AL6" s="220">
        <v>0</v>
      </c>
      <c r="AM6" s="220">
        <v>0</v>
      </c>
      <c r="AN6" s="220">
        <v>0</v>
      </c>
    </row>
    <row r="7" spans="1:40" x14ac:dyDescent="0.3">
      <c r="A7" s="220" t="s">
        <v>185</v>
      </c>
      <c r="B7" s="245">
        <v>4</v>
      </c>
      <c r="C7" s="220">
        <v>41</v>
      </c>
      <c r="D7" s="220">
        <v>1</v>
      </c>
      <c r="E7" s="220">
        <v>4</v>
      </c>
      <c r="F7" s="220">
        <v>70</v>
      </c>
      <c r="G7" s="220">
        <v>0</v>
      </c>
      <c r="H7" s="220">
        <v>4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  <c r="N7" s="220">
        <v>66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  <c r="AH7" s="220">
        <v>0</v>
      </c>
      <c r="AI7" s="220">
        <v>0</v>
      </c>
      <c r="AJ7" s="220">
        <v>0</v>
      </c>
      <c r="AK7" s="220">
        <v>0</v>
      </c>
      <c r="AL7" s="220">
        <v>0</v>
      </c>
      <c r="AM7" s="220">
        <v>0</v>
      </c>
      <c r="AN7" s="220">
        <v>0</v>
      </c>
    </row>
    <row r="8" spans="1:40" x14ac:dyDescent="0.3">
      <c r="A8" s="220" t="s">
        <v>186</v>
      </c>
      <c r="B8" s="245">
        <v>5</v>
      </c>
      <c r="C8" s="220">
        <v>41</v>
      </c>
      <c r="D8" s="220">
        <v>1</v>
      </c>
      <c r="E8" s="220">
        <v>6</v>
      </c>
      <c r="F8" s="220">
        <v>820882</v>
      </c>
      <c r="G8" s="220">
        <v>23200</v>
      </c>
      <c r="H8" s="220">
        <v>180504</v>
      </c>
      <c r="I8" s="220">
        <v>0</v>
      </c>
      <c r="J8" s="220">
        <v>0</v>
      </c>
      <c r="K8" s="220">
        <v>25090</v>
      </c>
      <c r="L8" s="220">
        <v>0</v>
      </c>
      <c r="M8" s="220">
        <v>0</v>
      </c>
      <c r="N8" s="220">
        <v>330131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0</v>
      </c>
      <c r="X8" s="220">
        <v>0</v>
      </c>
      <c r="Y8" s="220">
        <v>0</v>
      </c>
      <c r="Z8" s="220">
        <v>186388</v>
      </c>
      <c r="AA8" s="220">
        <v>0</v>
      </c>
      <c r="AB8" s="220">
        <v>0</v>
      </c>
      <c r="AC8" s="220">
        <v>0</v>
      </c>
      <c r="AD8" s="220">
        <v>28432</v>
      </c>
      <c r="AE8" s="220">
        <v>0</v>
      </c>
      <c r="AF8" s="220">
        <v>0</v>
      </c>
      <c r="AG8" s="220">
        <v>0</v>
      </c>
      <c r="AH8" s="220">
        <v>29864</v>
      </c>
      <c r="AI8" s="220">
        <v>0</v>
      </c>
      <c r="AJ8" s="220">
        <v>0</v>
      </c>
      <c r="AK8" s="220">
        <v>17273</v>
      </c>
      <c r="AL8" s="220">
        <v>0</v>
      </c>
      <c r="AM8" s="220">
        <v>0</v>
      </c>
      <c r="AN8" s="220">
        <v>0</v>
      </c>
    </row>
    <row r="9" spans="1:40" x14ac:dyDescent="0.3">
      <c r="A9" s="220" t="s">
        <v>187</v>
      </c>
      <c r="B9" s="245">
        <v>6</v>
      </c>
      <c r="C9" s="220">
        <v>41</v>
      </c>
      <c r="D9" s="220">
        <v>1</v>
      </c>
      <c r="E9" s="220">
        <v>11</v>
      </c>
      <c r="F9" s="220">
        <v>2503.25</v>
      </c>
      <c r="G9" s="220">
        <v>0</v>
      </c>
      <c r="H9" s="220">
        <v>1003.25</v>
      </c>
      <c r="I9" s="220">
        <v>0</v>
      </c>
      <c r="J9" s="220">
        <v>0</v>
      </c>
      <c r="K9" s="220">
        <v>1500</v>
      </c>
      <c r="L9" s="220">
        <v>0</v>
      </c>
      <c r="M9" s="220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  <c r="AB9" s="220">
        <v>0</v>
      </c>
      <c r="AC9" s="220">
        <v>0</v>
      </c>
      <c r="AD9" s="220">
        <v>0</v>
      </c>
      <c r="AE9" s="220">
        <v>0</v>
      </c>
      <c r="AF9" s="220">
        <v>0</v>
      </c>
      <c r="AG9" s="220">
        <v>0</v>
      </c>
      <c r="AH9" s="220">
        <v>0</v>
      </c>
      <c r="AI9" s="220">
        <v>0</v>
      </c>
      <c r="AJ9" s="220">
        <v>0</v>
      </c>
      <c r="AK9" s="220">
        <v>0</v>
      </c>
      <c r="AL9" s="220">
        <v>0</v>
      </c>
      <c r="AM9" s="220">
        <v>0</v>
      </c>
      <c r="AN9" s="220">
        <v>0</v>
      </c>
    </row>
    <row r="10" spans="1:40" x14ac:dyDescent="0.3">
      <c r="A10" s="220" t="s">
        <v>188</v>
      </c>
      <c r="B10" s="245">
        <v>7</v>
      </c>
      <c r="C10" s="220">
        <v>41</v>
      </c>
      <c r="D10" s="220">
        <v>2</v>
      </c>
      <c r="E10" s="220">
        <v>1</v>
      </c>
      <c r="F10" s="220">
        <v>27.65</v>
      </c>
      <c r="G10" s="220">
        <v>0</v>
      </c>
      <c r="H10" s="220">
        <v>3.4</v>
      </c>
      <c r="I10" s="220">
        <v>0</v>
      </c>
      <c r="J10" s="220">
        <v>0</v>
      </c>
      <c r="K10" s="220">
        <v>1</v>
      </c>
      <c r="L10" s="220">
        <v>0</v>
      </c>
      <c r="M10" s="220">
        <v>0</v>
      </c>
      <c r="N10" s="220">
        <v>12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0</v>
      </c>
      <c r="X10" s="220">
        <v>0</v>
      </c>
      <c r="Y10" s="220">
        <v>0</v>
      </c>
      <c r="Z10" s="220">
        <v>5.45</v>
      </c>
      <c r="AA10" s="220">
        <v>0</v>
      </c>
      <c r="AB10" s="220">
        <v>0</v>
      </c>
      <c r="AC10" s="220">
        <v>0</v>
      </c>
      <c r="AD10" s="220">
        <v>2</v>
      </c>
      <c r="AE10" s="220">
        <v>0</v>
      </c>
      <c r="AF10" s="220">
        <v>0</v>
      </c>
      <c r="AG10" s="220">
        <v>0</v>
      </c>
      <c r="AH10" s="220">
        <v>3</v>
      </c>
      <c r="AI10" s="220">
        <v>0</v>
      </c>
      <c r="AJ10" s="220">
        <v>0</v>
      </c>
      <c r="AK10" s="220">
        <v>0.8</v>
      </c>
      <c r="AL10" s="220">
        <v>0</v>
      </c>
      <c r="AM10" s="220">
        <v>0</v>
      </c>
      <c r="AN10" s="220">
        <v>0</v>
      </c>
    </row>
    <row r="11" spans="1:40" x14ac:dyDescent="0.3">
      <c r="A11" s="220" t="s">
        <v>189</v>
      </c>
      <c r="B11" s="245">
        <v>8</v>
      </c>
      <c r="C11" s="220">
        <v>41</v>
      </c>
      <c r="D11" s="220">
        <v>2</v>
      </c>
      <c r="E11" s="220">
        <v>2</v>
      </c>
      <c r="F11" s="220">
        <v>3974.4</v>
      </c>
      <c r="G11" s="220">
        <v>0</v>
      </c>
      <c r="H11" s="220">
        <v>484</v>
      </c>
      <c r="I11" s="220">
        <v>0</v>
      </c>
      <c r="J11" s="220">
        <v>0</v>
      </c>
      <c r="K11" s="220">
        <v>144</v>
      </c>
      <c r="L11" s="220">
        <v>0</v>
      </c>
      <c r="M11" s="220">
        <v>0</v>
      </c>
      <c r="N11" s="220">
        <v>1780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0</v>
      </c>
      <c r="X11" s="220">
        <v>0</v>
      </c>
      <c r="Y11" s="220">
        <v>0</v>
      </c>
      <c r="Z11" s="220">
        <v>848</v>
      </c>
      <c r="AA11" s="220">
        <v>0</v>
      </c>
      <c r="AB11" s="220">
        <v>0</v>
      </c>
      <c r="AC11" s="220">
        <v>0</v>
      </c>
      <c r="AD11" s="220">
        <v>316</v>
      </c>
      <c r="AE11" s="220">
        <v>0</v>
      </c>
      <c r="AF11" s="220">
        <v>0</v>
      </c>
      <c r="AG11" s="220">
        <v>0</v>
      </c>
      <c r="AH11" s="220">
        <v>304</v>
      </c>
      <c r="AI11" s="220">
        <v>0</v>
      </c>
      <c r="AJ11" s="220">
        <v>0</v>
      </c>
      <c r="AK11" s="220">
        <v>98.4</v>
      </c>
      <c r="AL11" s="220">
        <v>0</v>
      </c>
      <c r="AM11" s="220">
        <v>0</v>
      </c>
      <c r="AN11" s="220">
        <v>0</v>
      </c>
    </row>
    <row r="12" spans="1:40" x14ac:dyDescent="0.3">
      <c r="A12" s="220" t="s">
        <v>190</v>
      </c>
      <c r="B12" s="245">
        <v>9</v>
      </c>
      <c r="C12" s="220">
        <v>41</v>
      </c>
      <c r="D12" s="220">
        <v>2</v>
      </c>
      <c r="E12" s="220">
        <v>4</v>
      </c>
      <c r="F12" s="220">
        <v>86</v>
      </c>
      <c r="G12" s="220">
        <v>0</v>
      </c>
      <c r="H12" s="220">
        <v>4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0">
        <v>78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4</v>
      </c>
      <c r="AA12" s="220">
        <v>0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0</v>
      </c>
      <c r="AI12" s="220">
        <v>0</v>
      </c>
      <c r="AJ12" s="220">
        <v>0</v>
      </c>
      <c r="AK12" s="220">
        <v>0</v>
      </c>
      <c r="AL12" s="220">
        <v>0</v>
      </c>
      <c r="AM12" s="220">
        <v>0</v>
      </c>
      <c r="AN12" s="220">
        <v>0</v>
      </c>
    </row>
    <row r="13" spans="1:40" x14ac:dyDescent="0.3">
      <c r="A13" s="220" t="s">
        <v>191</v>
      </c>
      <c r="B13" s="245">
        <v>10</v>
      </c>
      <c r="C13" s="220">
        <v>41</v>
      </c>
      <c r="D13" s="220">
        <v>2</v>
      </c>
      <c r="E13" s="220">
        <v>6</v>
      </c>
      <c r="F13" s="220">
        <v>803206</v>
      </c>
      <c r="G13" s="220">
        <v>0</v>
      </c>
      <c r="H13" s="220">
        <v>191463</v>
      </c>
      <c r="I13" s="220">
        <v>0</v>
      </c>
      <c r="J13" s="220">
        <v>0</v>
      </c>
      <c r="K13" s="220">
        <v>25276</v>
      </c>
      <c r="L13" s="220">
        <v>0</v>
      </c>
      <c r="M13" s="220">
        <v>0</v>
      </c>
      <c r="N13" s="220">
        <v>339655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20">
        <v>0</v>
      </c>
      <c r="Y13" s="220">
        <v>0</v>
      </c>
      <c r="Z13" s="220">
        <v>173671</v>
      </c>
      <c r="AA13" s="220">
        <v>0</v>
      </c>
      <c r="AB13" s="220">
        <v>0</v>
      </c>
      <c r="AC13" s="220">
        <v>0</v>
      </c>
      <c r="AD13" s="220">
        <v>28368</v>
      </c>
      <c r="AE13" s="220">
        <v>0</v>
      </c>
      <c r="AF13" s="220">
        <v>0</v>
      </c>
      <c r="AG13" s="220">
        <v>0</v>
      </c>
      <c r="AH13" s="220">
        <v>29284</v>
      </c>
      <c r="AI13" s="220">
        <v>0</v>
      </c>
      <c r="AJ13" s="220">
        <v>0</v>
      </c>
      <c r="AK13" s="220">
        <v>15489</v>
      </c>
      <c r="AL13" s="220">
        <v>0</v>
      </c>
      <c r="AM13" s="220">
        <v>0</v>
      </c>
      <c r="AN13" s="220">
        <v>0</v>
      </c>
    </row>
    <row r="14" spans="1:40" x14ac:dyDescent="0.3">
      <c r="A14" s="220" t="s">
        <v>192</v>
      </c>
      <c r="B14" s="245">
        <v>11</v>
      </c>
      <c r="C14" s="220">
        <v>41</v>
      </c>
      <c r="D14" s="220">
        <v>2</v>
      </c>
      <c r="E14" s="220">
        <v>10</v>
      </c>
      <c r="F14" s="220">
        <v>1000</v>
      </c>
      <c r="G14" s="220">
        <v>0</v>
      </c>
      <c r="H14" s="220">
        <v>1000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20">
        <v>0</v>
      </c>
      <c r="Y14" s="220">
        <v>0</v>
      </c>
      <c r="Z14" s="220">
        <v>0</v>
      </c>
      <c r="AA14" s="220">
        <v>0</v>
      </c>
      <c r="AB14" s="220">
        <v>0</v>
      </c>
      <c r="AC14" s="220">
        <v>0</v>
      </c>
      <c r="AD14" s="220">
        <v>0</v>
      </c>
      <c r="AE14" s="220">
        <v>0</v>
      </c>
      <c r="AF14" s="220">
        <v>0</v>
      </c>
      <c r="AG14" s="220">
        <v>0</v>
      </c>
      <c r="AH14" s="220">
        <v>0</v>
      </c>
      <c r="AI14" s="220">
        <v>0</v>
      </c>
      <c r="AJ14" s="220">
        <v>0</v>
      </c>
      <c r="AK14" s="220">
        <v>0</v>
      </c>
      <c r="AL14" s="220">
        <v>0</v>
      </c>
      <c r="AM14" s="220">
        <v>0</v>
      </c>
      <c r="AN14" s="220">
        <v>0</v>
      </c>
    </row>
    <row r="15" spans="1:40" x14ac:dyDescent="0.3">
      <c r="A15" s="220" t="s">
        <v>193</v>
      </c>
      <c r="B15" s="245">
        <v>12</v>
      </c>
      <c r="C15" s="220">
        <v>41</v>
      </c>
      <c r="D15" s="220">
        <v>2</v>
      </c>
      <c r="E15" s="220">
        <v>11</v>
      </c>
      <c r="F15" s="220">
        <v>2503.25</v>
      </c>
      <c r="G15" s="220">
        <v>0</v>
      </c>
      <c r="H15" s="220">
        <v>1003.25</v>
      </c>
      <c r="I15" s="220">
        <v>0</v>
      </c>
      <c r="J15" s="220">
        <v>0</v>
      </c>
      <c r="K15" s="220">
        <v>1500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  <c r="AH15" s="220">
        <v>0</v>
      </c>
      <c r="AI15" s="220">
        <v>0</v>
      </c>
      <c r="AJ15" s="220">
        <v>0</v>
      </c>
      <c r="AK15" s="220">
        <v>0</v>
      </c>
      <c r="AL15" s="220">
        <v>0</v>
      </c>
      <c r="AM15" s="220">
        <v>0</v>
      </c>
      <c r="AN15" s="220">
        <v>0</v>
      </c>
    </row>
    <row r="16" spans="1:40" x14ac:dyDescent="0.3">
      <c r="A16" s="220" t="s">
        <v>181</v>
      </c>
      <c r="B16" s="245">
        <v>2014</v>
      </c>
      <c r="C16" s="220">
        <v>41</v>
      </c>
      <c r="D16" s="220">
        <v>3</v>
      </c>
      <c r="E16" s="220">
        <v>1</v>
      </c>
      <c r="F16" s="220">
        <v>26.65</v>
      </c>
      <c r="G16" s="220">
        <v>0</v>
      </c>
      <c r="H16" s="220">
        <v>3.4</v>
      </c>
      <c r="I16" s="220">
        <v>0</v>
      </c>
      <c r="J16" s="220">
        <v>0</v>
      </c>
      <c r="K16" s="220">
        <v>1</v>
      </c>
      <c r="L16" s="220">
        <v>0</v>
      </c>
      <c r="M16" s="220">
        <v>0</v>
      </c>
      <c r="N16" s="220">
        <v>12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20">
        <v>0</v>
      </c>
      <c r="Y16" s="220">
        <v>0</v>
      </c>
      <c r="Z16" s="220">
        <v>5.45</v>
      </c>
      <c r="AA16" s="220">
        <v>0</v>
      </c>
      <c r="AB16" s="220">
        <v>0</v>
      </c>
      <c r="AC16" s="220">
        <v>0</v>
      </c>
      <c r="AD16" s="220">
        <v>2</v>
      </c>
      <c r="AE16" s="220">
        <v>0</v>
      </c>
      <c r="AF16" s="220">
        <v>0</v>
      </c>
      <c r="AG16" s="220">
        <v>0</v>
      </c>
      <c r="AH16" s="220">
        <v>2</v>
      </c>
      <c r="AI16" s="220">
        <v>0</v>
      </c>
      <c r="AJ16" s="220">
        <v>0</v>
      </c>
      <c r="AK16" s="220">
        <v>0.8</v>
      </c>
      <c r="AL16" s="220">
        <v>0</v>
      </c>
      <c r="AM16" s="220">
        <v>0</v>
      </c>
      <c r="AN16" s="220">
        <v>0</v>
      </c>
    </row>
    <row r="17" spans="3:40" x14ac:dyDescent="0.3">
      <c r="C17" s="220">
        <v>41</v>
      </c>
      <c r="D17" s="220">
        <v>3</v>
      </c>
      <c r="E17" s="220">
        <v>2</v>
      </c>
      <c r="F17" s="220">
        <v>4024.4</v>
      </c>
      <c r="G17" s="220">
        <v>0</v>
      </c>
      <c r="H17" s="220">
        <v>539.20000000000005</v>
      </c>
      <c r="I17" s="220">
        <v>0</v>
      </c>
      <c r="J17" s="220">
        <v>0</v>
      </c>
      <c r="K17" s="220">
        <v>168</v>
      </c>
      <c r="L17" s="220">
        <v>0</v>
      </c>
      <c r="M17" s="220">
        <v>0</v>
      </c>
      <c r="N17" s="220">
        <v>1720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0">
        <v>0</v>
      </c>
      <c r="Z17" s="220">
        <v>872.4</v>
      </c>
      <c r="AA17" s="220">
        <v>0</v>
      </c>
      <c r="AB17" s="220">
        <v>0</v>
      </c>
      <c r="AC17" s="220">
        <v>0</v>
      </c>
      <c r="AD17" s="220">
        <v>316</v>
      </c>
      <c r="AE17" s="220">
        <v>0</v>
      </c>
      <c r="AF17" s="220">
        <v>0</v>
      </c>
      <c r="AG17" s="220">
        <v>0</v>
      </c>
      <c r="AH17" s="220">
        <v>328</v>
      </c>
      <c r="AI17" s="220">
        <v>0</v>
      </c>
      <c r="AJ17" s="220">
        <v>0</v>
      </c>
      <c r="AK17" s="220">
        <v>80.8</v>
      </c>
      <c r="AL17" s="220">
        <v>0</v>
      </c>
      <c r="AM17" s="220">
        <v>0</v>
      </c>
      <c r="AN17" s="220">
        <v>0</v>
      </c>
    </row>
    <row r="18" spans="3:40" x14ac:dyDescent="0.3">
      <c r="C18" s="220">
        <v>41</v>
      </c>
      <c r="D18" s="220">
        <v>3</v>
      </c>
      <c r="E18" s="220">
        <v>4</v>
      </c>
      <c r="F18" s="220">
        <v>80</v>
      </c>
      <c r="G18" s="220">
        <v>0</v>
      </c>
      <c r="H18" s="220">
        <v>8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72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20">
        <v>0</v>
      </c>
      <c r="Y18" s="220">
        <v>0</v>
      </c>
      <c r="Z18" s="220">
        <v>0</v>
      </c>
      <c r="AA18" s="220">
        <v>0</v>
      </c>
      <c r="AB18" s="220">
        <v>0</v>
      </c>
      <c r="AC18" s="220">
        <v>0</v>
      </c>
      <c r="AD18" s="220">
        <v>0</v>
      </c>
      <c r="AE18" s="220">
        <v>0</v>
      </c>
      <c r="AF18" s="220">
        <v>0</v>
      </c>
      <c r="AG18" s="220">
        <v>0</v>
      </c>
      <c r="AH18" s="220">
        <v>0</v>
      </c>
      <c r="AI18" s="220">
        <v>0</v>
      </c>
      <c r="AJ18" s="220">
        <v>0</v>
      </c>
      <c r="AK18" s="220">
        <v>0</v>
      </c>
      <c r="AL18" s="220">
        <v>0</v>
      </c>
      <c r="AM18" s="220">
        <v>0</v>
      </c>
      <c r="AN18" s="220">
        <v>0</v>
      </c>
    </row>
    <row r="19" spans="3:40" x14ac:dyDescent="0.3">
      <c r="C19" s="220">
        <v>41</v>
      </c>
      <c r="D19" s="220">
        <v>3</v>
      </c>
      <c r="E19" s="220">
        <v>6</v>
      </c>
      <c r="F19" s="220">
        <v>818095</v>
      </c>
      <c r="G19" s="220">
        <v>0</v>
      </c>
      <c r="H19" s="220">
        <v>196362</v>
      </c>
      <c r="I19" s="220">
        <v>0</v>
      </c>
      <c r="J19" s="220">
        <v>0</v>
      </c>
      <c r="K19" s="220">
        <v>25090</v>
      </c>
      <c r="L19" s="220">
        <v>0</v>
      </c>
      <c r="M19" s="220">
        <v>0</v>
      </c>
      <c r="N19" s="220">
        <v>344393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20">
        <v>0</v>
      </c>
      <c r="Y19" s="220">
        <v>0</v>
      </c>
      <c r="Z19" s="220">
        <v>175922</v>
      </c>
      <c r="AA19" s="220">
        <v>0</v>
      </c>
      <c r="AB19" s="220">
        <v>0</v>
      </c>
      <c r="AC19" s="220">
        <v>0</v>
      </c>
      <c r="AD19" s="220">
        <v>28466</v>
      </c>
      <c r="AE19" s="220">
        <v>0</v>
      </c>
      <c r="AF19" s="220">
        <v>0</v>
      </c>
      <c r="AG19" s="220">
        <v>0</v>
      </c>
      <c r="AH19" s="220">
        <v>32113</v>
      </c>
      <c r="AI19" s="220">
        <v>0</v>
      </c>
      <c r="AJ19" s="220">
        <v>0</v>
      </c>
      <c r="AK19" s="220">
        <v>15749</v>
      </c>
      <c r="AL19" s="220">
        <v>0</v>
      </c>
      <c r="AM19" s="220">
        <v>0</v>
      </c>
      <c r="AN19" s="220">
        <v>0</v>
      </c>
    </row>
    <row r="20" spans="3:40" x14ac:dyDescent="0.3">
      <c r="C20" s="220">
        <v>41</v>
      </c>
      <c r="D20" s="220">
        <v>3</v>
      </c>
      <c r="E20" s="220">
        <v>9</v>
      </c>
      <c r="F20" s="220">
        <v>12000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10000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20">
        <v>0</v>
      </c>
      <c r="Y20" s="220">
        <v>0</v>
      </c>
      <c r="Z20" s="220">
        <v>0</v>
      </c>
      <c r="AA20" s="220">
        <v>0</v>
      </c>
      <c r="AB20" s="220">
        <v>0</v>
      </c>
      <c r="AC20" s="220">
        <v>0</v>
      </c>
      <c r="AD20" s="220">
        <v>0</v>
      </c>
      <c r="AE20" s="220">
        <v>0</v>
      </c>
      <c r="AF20" s="220">
        <v>0</v>
      </c>
      <c r="AG20" s="220">
        <v>0</v>
      </c>
      <c r="AH20" s="220">
        <v>2000</v>
      </c>
      <c r="AI20" s="220">
        <v>0</v>
      </c>
      <c r="AJ20" s="220">
        <v>0</v>
      </c>
      <c r="AK20" s="220">
        <v>0</v>
      </c>
      <c r="AL20" s="220">
        <v>0</v>
      </c>
      <c r="AM20" s="220">
        <v>0</v>
      </c>
      <c r="AN20" s="220">
        <v>0</v>
      </c>
    </row>
    <row r="21" spans="3:40" x14ac:dyDescent="0.3">
      <c r="C21" s="220">
        <v>41</v>
      </c>
      <c r="D21" s="220">
        <v>3</v>
      </c>
      <c r="E21" s="220">
        <v>11</v>
      </c>
      <c r="F21" s="220">
        <v>2503.25</v>
      </c>
      <c r="G21" s="220">
        <v>0</v>
      </c>
      <c r="H21" s="220">
        <v>1003.25</v>
      </c>
      <c r="I21" s="220">
        <v>0</v>
      </c>
      <c r="J21" s="220">
        <v>0</v>
      </c>
      <c r="K21" s="220">
        <v>1500</v>
      </c>
      <c r="L21" s="220">
        <v>0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0">
        <v>0</v>
      </c>
      <c r="AA21" s="220">
        <v>0</v>
      </c>
      <c r="AB21" s="220">
        <v>0</v>
      </c>
      <c r="AC21" s="220">
        <v>0</v>
      </c>
      <c r="AD21" s="220">
        <v>0</v>
      </c>
      <c r="AE21" s="220">
        <v>0</v>
      </c>
      <c r="AF21" s="220">
        <v>0</v>
      </c>
      <c r="AG21" s="220">
        <v>0</v>
      </c>
      <c r="AH21" s="220">
        <v>0</v>
      </c>
      <c r="AI21" s="220">
        <v>0</v>
      </c>
      <c r="AJ21" s="220">
        <v>0</v>
      </c>
      <c r="AK21" s="220">
        <v>0</v>
      </c>
      <c r="AL21" s="220">
        <v>0</v>
      </c>
      <c r="AM21" s="220">
        <v>0</v>
      </c>
      <c r="AN21" s="220">
        <v>0</v>
      </c>
    </row>
    <row r="22" spans="3:40" x14ac:dyDescent="0.3">
      <c r="C22" s="220">
        <v>41</v>
      </c>
      <c r="D22" s="220">
        <v>4</v>
      </c>
      <c r="E22" s="220">
        <v>1</v>
      </c>
      <c r="F22" s="220">
        <v>26.15</v>
      </c>
      <c r="G22" s="220">
        <v>0</v>
      </c>
      <c r="H22" s="220">
        <v>3.4</v>
      </c>
      <c r="I22" s="220">
        <v>0</v>
      </c>
      <c r="J22" s="220">
        <v>0</v>
      </c>
      <c r="K22" s="220">
        <v>1</v>
      </c>
      <c r="L22" s="220">
        <v>0</v>
      </c>
      <c r="M22" s="220">
        <v>0</v>
      </c>
      <c r="N22" s="220">
        <v>12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0">
        <v>0</v>
      </c>
      <c r="W22" s="220">
        <v>0</v>
      </c>
      <c r="X22" s="220">
        <v>0</v>
      </c>
      <c r="Y22" s="220">
        <v>0</v>
      </c>
      <c r="Z22" s="220">
        <v>5.05</v>
      </c>
      <c r="AA22" s="220">
        <v>0</v>
      </c>
      <c r="AB22" s="220">
        <v>0</v>
      </c>
      <c r="AC22" s="220">
        <v>0</v>
      </c>
      <c r="AD22" s="220">
        <v>2</v>
      </c>
      <c r="AE22" s="220">
        <v>0</v>
      </c>
      <c r="AF22" s="220">
        <v>0</v>
      </c>
      <c r="AG22" s="220">
        <v>0</v>
      </c>
      <c r="AH22" s="220">
        <v>2</v>
      </c>
      <c r="AI22" s="220">
        <v>0</v>
      </c>
      <c r="AJ22" s="220">
        <v>0</v>
      </c>
      <c r="AK22" s="220">
        <v>0.7</v>
      </c>
      <c r="AL22" s="220">
        <v>0</v>
      </c>
      <c r="AM22" s="220">
        <v>0</v>
      </c>
      <c r="AN22" s="220">
        <v>0</v>
      </c>
    </row>
    <row r="23" spans="3:40" x14ac:dyDescent="0.3">
      <c r="C23" s="220">
        <v>41</v>
      </c>
      <c r="D23" s="220">
        <v>4</v>
      </c>
      <c r="E23" s="220">
        <v>2</v>
      </c>
      <c r="F23" s="220">
        <v>3957.2</v>
      </c>
      <c r="G23" s="220">
        <v>0</v>
      </c>
      <c r="H23" s="220">
        <v>430.4</v>
      </c>
      <c r="I23" s="220">
        <v>0</v>
      </c>
      <c r="J23" s="220">
        <v>0</v>
      </c>
      <c r="K23" s="220">
        <v>160</v>
      </c>
      <c r="L23" s="220">
        <v>0</v>
      </c>
      <c r="M23" s="220">
        <v>0</v>
      </c>
      <c r="N23" s="220">
        <v>1736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0</v>
      </c>
      <c r="X23" s="220">
        <v>0</v>
      </c>
      <c r="Y23" s="220">
        <v>0</v>
      </c>
      <c r="Z23" s="220">
        <v>847.6</v>
      </c>
      <c r="AA23" s="220">
        <v>0</v>
      </c>
      <c r="AB23" s="220">
        <v>0</v>
      </c>
      <c r="AC23" s="220">
        <v>0</v>
      </c>
      <c r="AD23" s="220">
        <v>324</v>
      </c>
      <c r="AE23" s="220">
        <v>0</v>
      </c>
      <c r="AF23" s="220">
        <v>0</v>
      </c>
      <c r="AG23" s="220">
        <v>0</v>
      </c>
      <c r="AH23" s="220">
        <v>336</v>
      </c>
      <c r="AI23" s="220">
        <v>0</v>
      </c>
      <c r="AJ23" s="220">
        <v>0</v>
      </c>
      <c r="AK23" s="220">
        <v>123.2</v>
      </c>
      <c r="AL23" s="220">
        <v>0</v>
      </c>
      <c r="AM23" s="220">
        <v>0</v>
      </c>
      <c r="AN23" s="220">
        <v>0</v>
      </c>
    </row>
    <row r="24" spans="3:40" x14ac:dyDescent="0.3">
      <c r="C24" s="220">
        <v>41</v>
      </c>
      <c r="D24" s="220">
        <v>4</v>
      </c>
      <c r="E24" s="220">
        <v>4</v>
      </c>
      <c r="F24" s="220">
        <v>87</v>
      </c>
      <c r="G24" s="220">
        <v>0</v>
      </c>
      <c r="H24" s="220">
        <v>8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79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0</v>
      </c>
      <c r="AM24" s="220">
        <v>0</v>
      </c>
      <c r="AN24" s="220">
        <v>0</v>
      </c>
    </row>
    <row r="25" spans="3:40" x14ac:dyDescent="0.3">
      <c r="C25" s="220">
        <v>41</v>
      </c>
      <c r="D25" s="220">
        <v>4</v>
      </c>
      <c r="E25" s="220">
        <v>6</v>
      </c>
      <c r="F25" s="220">
        <v>810383</v>
      </c>
      <c r="G25" s="220">
        <v>0</v>
      </c>
      <c r="H25" s="220">
        <v>200876</v>
      </c>
      <c r="I25" s="220">
        <v>0</v>
      </c>
      <c r="J25" s="220">
        <v>0</v>
      </c>
      <c r="K25" s="220">
        <v>25444</v>
      </c>
      <c r="L25" s="220">
        <v>0</v>
      </c>
      <c r="M25" s="220">
        <v>0</v>
      </c>
      <c r="N25" s="220">
        <v>351965</v>
      </c>
      <c r="O25" s="220">
        <v>0</v>
      </c>
      <c r="P25" s="220">
        <v>0</v>
      </c>
      <c r="Q25" s="220">
        <v>0</v>
      </c>
      <c r="R25" s="220">
        <v>0</v>
      </c>
      <c r="S25" s="220">
        <v>0</v>
      </c>
      <c r="T25" s="220">
        <v>0</v>
      </c>
      <c r="U25" s="220">
        <v>0</v>
      </c>
      <c r="V25" s="220">
        <v>0</v>
      </c>
      <c r="W25" s="220">
        <v>0</v>
      </c>
      <c r="X25" s="220">
        <v>0</v>
      </c>
      <c r="Y25" s="220">
        <v>0</v>
      </c>
      <c r="Z25" s="220">
        <v>159842</v>
      </c>
      <c r="AA25" s="220">
        <v>0</v>
      </c>
      <c r="AB25" s="220">
        <v>0</v>
      </c>
      <c r="AC25" s="220">
        <v>0</v>
      </c>
      <c r="AD25" s="220">
        <v>28882</v>
      </c>
      <c r="AE25" s="220">
        <v>0</v>
      </c>
      <c r="AF25" s="220">
        <v>0</v>
      </c>
      <c r="AG25" s="220">
        <v>0</v>
      </c>
      <c r="AH25" s="220">
        <v>29985</v>
      </c>
      <c r="AI25" s="220">
        <v>0</v>
      </c>
      <c r="AJ25" s="220">
        <v>0</v>
      </c>
      <c r="AK25" s="220">
        <v>13389</v>
      </c>
      <c r="AL25" s="220">
        <v>0</v>
      </c>
      <c r="AM25" s="220">
        <v>0</v>
      </c>
      <c r="AN25" s="220">
        <v>0</v>
      </c>
    </row>
    <row r="26" spans="3:40" x14ac:dyDescent="0.3">
      <c r="C26" s="220">
        <v>41</v>
      </c>
      <c r="D26" s="220">
        <v>4</v>
      </c>
      <c r="E26" s="220">
        <v>11</v>
      </c>
      <c r="F26" s="220">
        <v>2503.25</v>
      </c>
      <c r="G26" s="220">
        <v>0</v>
      </c>
      <c r="H26" s="220">
        <v>1003.25</v>
      </c>
      <c r="I26" s="220">
        <v>0</v>
      </c>
      <c r="J26" s="220">
        <v>0</v>
      </c>
      <c r="K26" s="220">
        <v>1500</v>
      </c>
      <c r="L26" s="220">
        <v>0</v>
      </c>
      <c r="M26" s="220">
        <v>0</v>
      </c>
      <c r="N26" s="220">
        <v>0</v>
      </c>
      <c r="O26" s="220">
        <v>0</v>
      </c>
      <c r="P26" s="220">
        <v>0</v>
      </c>
      <c r="Q26" s="220">
        <v>0</v>
      </c>
      <c r="R26" s="220">
        <v>0</v>
      </c>
      <c r="S26" s="220">
        <v>0</v>
      </c>
      <c r="T26" s="220">
        <v>0</v>
      </c>
      <c r="U26" s="220">
        <v>0</v>
      </c>
      <c r="V26" s="220">
        <v>0</v>
      </c>
      <c r="W26" s="220">
        <v>0</v>
      </c>
      <c r="X26" s="220">
        <v>0</v>
      </c>
      <c r="Y26" s="220">
        <v>0</v>
      </c>
      <c r="Z26" s="220">
        <v>0</v>
      </c>
      <c r="AA26" s="220">
        <v>0</v>
      </c>
      <c r="AB26" s="220">
        <v>0</v>
      </c>
      <c r="AC26" s="220">
        <v>0</v>
      </c>
      <c r="AD26" s="220">
        <v>0</v>
      </c>
      <c r="AE26" s="220">
        <v>0</v>
      </c>
      <c r="AF26" s="220">
        <v>0</v>
      </c>
      <c r="AG26" s="220">
        <v>0</v>
      </c>
      <c r="AH26" s="220">
        <v>0</v>
      </c>
      <c r="AI26" s="220">
        <v>0</v>
      </c>
      <c r="AJ26" s="220">
        <v>0</v>
      </c>
      <c r="AK26" s="220">
        <v>0</v>
      </c>
      <c r="AL26" s="220">
        <v>0</v>
      </c>
      <c r="AM26" s="220">
        <v>0</v>
      </c>
      <c r="AN26" s="220">
        <v>0</v>
      </c>
    </row>
    <row r="27" spans="3:40" x14ac:dyDescent="0.3">
      <c r="C27" s="220">
        <v>41</v>
      </c>
      <c r="D27" s="220">
        <v>5</v>
      </c>
      <c r="E27" s="220">
        <v>1</v>
      </c>
      <c r="F27" s="220">
        <v>25.15</v>
      </c>
      <c r="G27" s="220">
        <v>0</v>
      </c>
      <c r="H27" s="220">
        <v>3.4</v>
      </c>
      <c r="I27" s="220">
        <v>0</v>
      </c>
      <c r="J27" s="220">
        <v>0</v>
      </c>
      <c r="K27" s="220">
        <v>1</v>
      </c>
      <c r="L27" s="220">
        <v>0</v>
      </c>
      <c r="M27" s="220">
        <v>0</v>
      </c>
      <c r="N27" s="220">
        <v>11</v>
      </c>
      <c r="O27" s="220">
        <v>0</v>
      </c>
      <c r="P27" s="220">
        <v>0</v>
      </c>
      <c r="Q27" s="220">
        <v>0</v>
      </c>
      <c r="R27" s="220">
        <v>0</v>
      </c>
      <c r="S27" s="220">
        <v>0</v>
      </c>
      <c r="T27" s="220">
        <v>0</v>
      </c>
      <c r="U27" s="220">
        <v>0</v>
      </c>
      <c r="V27" s="220">
        <v>0</v>
      </c>
      <c r="W27" s="220">
        <v>0</v>
      </c>
      <c r="X27" s="220">
        <v>0</v>
      </c>
      <c r="Y27" s="220">
        <v>0</v>
      </c>
      <c r="Z27" s="220">
        <v>5.05</v>
      </c>
      <c r="AA27" s="220">
        <v>0</v>
      </c>
      <c r="AB27" s="220">
        <v>0</v>
      </c>
      <c r="AC27" s="220">
        <v>0</v>
      </c>
      <c r="AD27" s="220">
        <v>2</v>
      </c>
      <c r="AE27" s="220">
        <v>0</v>
      </c>
      <c r="AF27" s="220">
        <v>0</v>
      </c>
      <c r="AG27" s="220">
        <v>0</v>
      </c>
      <c r="AH27" s="220">
        <v>2</v>
      </c>
      <c r="AI27" s="220">
        <v>0</v>
      </c>
      <c r="AJ27" s="220">
        <v>0</v>
      </c>
      <c r="AK27" s="220">
        <v>0.7</v>
      </c>
      <c r="AL27" s="220">
        <v>0</v>
      </c>
      <c r="AM27" s="220">
        <v>0</v>
      </c>
      <c r="AN27" s="220">
        <v>0</v>
      </c>
    </row>
    <row r="28" spans="3:40" x14ac:dyDescent="0.3">
      <c r="C28" s="220">
        <v>41</v>
      </c>
      <c r="D28" s="220">
        <v>5</v>
      </c>
      <c r="E28" s="220">
        <v>2</v>
      </c>
      <c r="F28" s="220">
        <v>3765.7</v>
      </c>
      <c r="G28" s="220">
        <v>0</v>
      </c>
      <c r="H28" s="220">
        <v>563.20000000000005</v>
      </c>
      <c r="I28" s="220">
        <v>0</v>
      </c>
      <c r="J28" s="220">
        <v>0</v>
      </c>
      <c r="K28" s="220">
        <v>160</v>
      </c>
      <c r="L28" s="220">
        <v>0</v>
      </c>
      <c r="M28" s="220">
        <v>0</v>
      </c>
      <c r="N28" s="220">
        <v>1464</v>
      </c>
      <c r="O28" s="220">
        <v>0</v>
      </c>
      <c r="P28" s="220">
        <v>0</v>
      </c>
      <c r="Q28" s="220">
        <v>0</v>
      </c>
      <c r="R28" s="220">
        <v>0</v>
      </c>
      <c r="S28" s="220">
        <v>0</v>
      </c>
      <c r="T28" s="220">
        <v>0</v>
      </c>
      <c r="U28" s="220">
        <v>0</v>
      </c>
      <c r="V28" s="220">
        <v>0</v>
      </c>
      <c r="W28" s="220">
        <v>0</v>
      </c>
      <c r="X28" s="220">
        <v>0</v>
      </c>
      <c r="Y28" s="220">
        <v>0</v>
      </c>
      <c r="Z28" s="220">
        <v>842.8</v>
      </c>
      <c r="AA28" s="220">
        <v>0</v>
      </c>
      <c r="AB28" s="220">
        <v>0</v>
      </c>
      <c r="AC28" s="220">
        <v>0</v>
      </c>
      <c r="AD28" s="220">
        <v>344</v>
      </c>
      <c r="AE28" s="220">
        <v>0</v>
      </c>
      <c r="AF28" s="220">
        <v>0</v>
      </c>
      <c r="AG28" s="220">
        <v>0</v>
      </c>
      <c r="AH28" s="220">
        <v>268.5</v>
      </c>
      <c r="AI28" s="220">
        <v>0</v>
      </c>
      <c r="AJ28" s="220">
        <v>0</v>
      </c>
      <c r="AK28" s="220">
        <v>123.2</v>
      </c>
      <c r="AL28" s="220">
        <v>0</v>
      </c>
      <c r="AM28" s="220">
        <v>0</v>
      </c>
      <c r="AN28" s="220">
        <v>0</v>
      </c>
    </row>
    <row r="29" spans="3:40" x14ac:dyDescent="0.3">
      <c r="C29" s="220">
        <v>41</v>
      </c>
      <c r="D29" s="220">
        <v>5</v>
      </c>
      <c r="E29" s="220">
        <v>4</v>
      </c>
      <c r="F29" s="220">
        <v>63</v>
      </c>
      <c r="G29" s="220">
        <v>0</v>
      </c>
      <c r="H29" s="220">
        <v>8</v>
      </c>
      <c r="I29" s="220">
        <v>0</v>
      </c>
      <c r="J29" s="220">
        <v>0</v>
      </c>
      <c r="K29" s="220">
        <v>0</v>
      </c>
      <c r="L29" s="220">
        <v>0</v>
      </c>
      <c r="M29" s="220">
        <v>0</v>
      </c>
      <c r="N29" s="220">
        <v>55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0</v>
      </c>
      <c r="U29" s="220">
        <v>0</v>
      </c>
      <c r="V29" s="220">
        <v>0</v>
      </c>
      <c r="W29" s="220">
        <v>0</v>
      </c>
      <c r="X29" s="220">
        <v>0</v>
      </c>
      <c r="Y29" s="220">
        <v>0</v>
      </c>
      <c r="Z29" s="220">
        <v>0</v>
      </c>
      <c r="AA29" s="220">
        <v>0</v>
      </c>
      <c r="AB29" s="220">
        <v>0</v>
      </c>
      <c r="AC29" s="220">
        <v>0</v>
      </c>
      <c r="AD29" s="220">
        <v>0</v>
      </c>
      <c r="AE29" s="220">
        <v>0</v>
      </c>
      <c r="AF29" s="220">
        <v>0</v>
      </c>
      <c r="AG29" s="220">
        <v>0</v>
      </c>
      <c r="AH29" s="220">
        <v>0</v>
      </c>
      <c r="AI29" s="220">
        <v>0</v>
      </c>
      <c r="AJ29" s="220">
        <v>0</v>
      </c>
      <c r="AK29" s="220">
        <v>0</v>
      </c>
      <c r="AL29" s="220">
        <v>0</v>
      </c>
      <c r="AM29" s="220">
        <v>0</v>
      </c>
      <c r="AN29" s="220">
        <v>0</v>
      </c>
    </row>
    <row r="30" spans="3:40" x14ac:dyDescent="0.3">
      <c r="C30" s="220">
        <v>41</v>
      </c>
      <c r="D30" s="220">
        <v>5</v>
      </c>
      <c r="E30" s="220">
        <v>6</v>
      </c>
      <c r="F30" s="220">
        <v>770540</v>
      </c>
      <c r="G30" s="220">
        <v>0</v>
      </c>
      <c r="H30" s="220">
        <v>192332</v>
      </c>
      <c r="I30" s="220">
        <v>0</v>
      </c>
      <c r="J30" s="220">
        <v>0</v>
      </c>
      <c r="K30" s="220">
        <v>25444</v>
      </c>
      <c r="L30" s="220">
        <v>0</v>
      </c>
      <c r="M30" s="220">
        <v>0</v>
      </c>
      <c r="N30" s="220">
        <v>320178</v>
      </c>
      <c r="O30" s="220">
        <v>0</v>
      </c>
      <c r="P30" s="220">
        <v>0</v>
      </c>
      <c r="Q30" s="220">
        <v>0</v>
      </c>
      <c r="R30" s="220">
        <v>0</v>
      </c>
      <c r="S30" s="220">
        <v>0</v>
      </c>
      <c r="T30" s="220">
        <v>0</v>
      </c>
      <c r="U30" s="220">
        <v>0</v>
      </c>
      <c r="V30" s="220">
        <v>0</v>
      </c>
      <c r="W30" s="220">
        <v>0</v>
      </c>
      <c r="X30" s="220">
        <v>0</v>
      </c>
      <c r="Y30" s="220">
        <v>0</v>
      </c>
      <c r="Z30" s="220">
        <v>160712</v>
      </c>
      <c r="AA30" s="220">
        <v>0</v>
      </c>
      <c r="AB30" s="220">
        <v>0</v>
      </c>
      <c r="AC30" s="220">
        <v>0</v>
      </c>
      <c r="AD30" s="220">
        <v>29112</v>
      </c>
      <c r="AE30" s="220">
        <v>0</v>
      </c>
      <c r="AF30" s="220">
        <v>0</v>
      </c>
      <c r="AG30" s="220">
        <v>0</v>
      </c>
      <c r="AH30" s="220">
        <v>29373</v>
      </c>
      <c r="AI30" s="220">
        <v>0</v>
      </c>
      <c r="AJ30" s="220">
        <v>0</v>
      </c>
      <c r="AK30" s="220">
        <v>13389</v>
      </c>
      <c r="AL30" s="220">
        <v>0</v>
      </c>
      <c r="AM30" s="220">
        <v>0</v>
      </c>
      <c r="AN30" s="220">
        <v>0</v>
      </c>
    </row>
    <row r="31" spans="3:40" x14ac:dyDescent="0.3">
      <c r="C31" s="220">
        <v>41</v>
      </c>
      <c r="D31" s="220">
        <v>5</v>
      </c>
      <c r="E31" s="220">
        <v>10</v>
      </c>
      <c r="F31" s="220">
        <v>2608</v>
      </c>
      <c r="G31" s="220">
        <v>0</v>
      </c>
      <c r="H31" s="220">
        <v>0</v>
      </c>
      <c r="I31" s="220">
        <v>0</v>
      </c>
      <c r="J31" s="220">
        <v>0</v>
      </c>
      <c r="K31" s="220">
        <v>2608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0">
        <v>0</v>
      </c>
      <c r="U31" s="220">
        <v>0</v>
      </c>
      <c r="V31" s="220">
        <v>0</v>
      </c>
      <c r="W31" s="220">
        <v>0</v>
      </c>
      <c r="X31" s="220">
        <v>0</v>
      </c>
      <c r="Y31" s="220">
        <v>0</v>
      </c>
      <c r="Z31" s="220">
        <v>0</v>
      </c>
      <c r="AA31" s="220">
        <v>0</v>
      </c>
      <c r="AB31" s="220">
        <v>0</v>
      </c>
      <c r="AC31" s="220">
        <v>0</v>
      </c>
      <c r="AD31" s="220">
        <v>0</v>
      </c>
      <c r="AE31" s="220">
        <v>0</v>
      </c>
      <c r="AF31" s="220">
        <v>0</v>
      </c>
      <c r="AG31" s="220">
        <v>0</v>
      </c>
      <c r="AH31" s="220">
        <v>0</v>
      </c>
      <c r="AI31" s="220">
        <v>0</v>
      </c>
      <c r="AJ31" s="220">
        <v>0</v>
      </c>
      <c r="AK31" s="220">
        <v>0</v>
      </c>
      <c r="AL31" s="220">
        <v>0</v>
      </c>
      <c r="AM31" s="220">
        <v>0</v>
      </c>
      <c r="AN31" s="220">
        <v>0</v>
      </c>
    </row>
    <row r="32" spans="3:40" x14ac:dyDescent="0.3">
      <c r="C32" s="220">
        <v>41</v>
      </c>
      <c r="D32" s="220">
        <v>5</v>
      </c>
      <c r="E32" s="220">
        <v>11</v>
      </c>
      <c r="F32" s="220">
        <v>2503.25</v>
      </c>
      <c r="G32" s="220">
        <v>0</v>
      </c>
      <c r="H32" s="220">
        <v>1003.25</v>
      </c>
      <c r="I32" s="220">
        <v>0</v>
      </c>
      <c r="J32" s="220">
        <v>0</v>
      </c>
      <c r="K32" s="220">
        <v>1500</v>
      </c>
      <c r="L32" s="220">
        <v>0</v>
      </c>
      <c r="M32" s="220">
        <v>0</v>
      </c>
      <c r="N32" s="220">
        <v>0</v>
      </c>
      <c r="O32" s="220">
        <v>0</v>
      </c>
      <c r="P32" s="220">
        <v>0</v>
      </c>
      <c r="Q32" s="220">
        <v>0</v>
      </c>
      <c r="R32" s="220">
        <v>0</v>
      </c>
      <c r="S32" s="220">
        <v>0</v>
      </c>
      <c r="T32" s="220">
        <v>0</v>
      </c>
      <c r="U32" s="220">
        <v>0</v>
      </c>
      <c r="V32" s="220">
        <v>0</v>
      </c>
      <c r="W32" s="220">
        <v>0</v>
      </c>
      <c r="X32" s="220">
        <v>0</v>
      </c>
      <c r="Y32" s="220">
        <v>0</v>
      </c>
      <c r="Z32" s="220">
        <v>0</v>
      </c>
      <c r="AA32" s="220">
        <v>0</v>
      </c>
      <c r="AB32" s="220">
        <v>0</v>
      </c>
      <c r="AC32" s="220">
        <v>0</v>
      </c>
      <c r="AD32" s="220">
        <v>0</v>
      </c>
      <c r="AE32" s="220">
        <v>0</v>
      </c>
      <c r="AF32" s="220">
        <v>0</v>
      </c>
      <c r="AG32" s="220">
        <v>0</v>
      </c>
      <c r="AH32" s="220">
        <v>0</v>
      </c>
      <c r="AI32" s="220">
        <v>0</v>
      </c>
      <c r="AJ32" s="220">
        <v>0</v>
      </c>
      <c r="AK32" s="220">
        <v>0</v>
      </c>
      <c r="AL32" s="220">
        <v>0</v>
      </c>
      <c r="AM32" s="220">
        <v>0</v>
      </c>
      <c r="AN32" s="220">
        <v>0</v>
      </c>
    </row>
    <row r="33" spans="3:40" x14ac:dyDescent="0.3">
      <c r="C33" s="220">
        <v>41</v>
      </c>
      <c r="D33" s="220">
        <v>6</v>
      </c>
      <c r="E33" s="220">
        <v>1</v>
      </c>
      <c r="F33" s="220">
        <v>25.15</v>
      </c>
      <c r="G33" s="220">
        <v>0</v>
      </c>
      <c r="H33" s="220">
        <v>3.4</v>
      </c>
      <c r="I33" s="220">
        <v>0</v>
      </c>
      <c r="J33" s="220">
        <v>0</v>
      </c>
      <c r="K33" s="220">
        <v>1</v>
      </c>
      <c r="L33" s="220">
        <v>0</v>
      </c>
      <c r="M33" s="220">
        <v>0</v>
      </c>
      <c r="N33" s="220">
        <v>11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20">
        <v>0</v>
      </c>
      <c r="U33" s="220">
        <v>0</v>
      </c>
      <c r="V33" s="220">
        <v>0</v>
      </c>
      <c r="W33" s="220">
        <v>0</v>
      </c>
      <c r="X33" s="220">
        <v>0</v>
      </c>
      <c r="Y33" s="220">
        <v>0</v>
      </c>
      <c r="Z33" s="220">
        <v>5.05</v>
      </c>
      <c r="AA33" s="220">
        <v>0</v>
      </c>
      <c r="AB33" s="220">
        <v>0</v>
      </c>
      <c r="AC33" s="220">
        <v>0</v>
      </c>
      <c r="AD33" s="220">
        <v>2</v>
      </c>
      <c r="AE33" s="220">
        <v>0</v>
      </c>
      <c r="AF33" s="220">
        <v>0</v>
      </c>
      <c r="AG33" s="220">
        <v>0</v>
      </c>
      <c r="AH33" s="220">
        <v>2</v>
      </c>
      <c r="AI33" s="220">
        <v>0</v>
      </c>
      <c r="AJ33" s="220">
        <v>0</v>
      </c>
      <c r="AK33" s="220">
        <v>0.7</v>
      </c>
      <c r="AL33" s="220">
        <v>0</v>
      </c>
      <c r="AM33" s="220">
        <v>0</v>
      </c>
      <c r="AN33" s="220">
        <v>0</v>
      </c>
    </row>
    <row r="34" spans="3:40" x14ac:dyDescent="0.3">
      <c r="C34" s="220">
        <v>41</v>
      </c>
      <c r="D34" s="220">
        <v>6</v>
      </c>
      <c r="E34" s="220">
        <v>2</v>
      </c>
      <c r="F34" s="220">
        <v>3614.4</v>
      </c>
      <c r="G34" s="220">
        <v>0</v>
      </c>
      <c r="H34" s="220">
        <v>565.6</v>
      </c>
      <c r="I34" s="220">
        <v>0</v>
      </c>
      <c r="J34" s="220">
        <v>0</v>
      </c>
      <c r="K34" s="220">
        <v>152</v>
      </c>
      <c r="L34" s="220">
        <v>0</v>
      </c>
      <c r="M34" s="220">
        <v>0</v>
      </c>
      <c r="N34" s="220">
        <v>1460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20">
        <v>0</v>
      </c>
      <c r="U34" s="220">
        <v>0</v>
      </c>
      <c r="V34" s="220">
        <v>0</v>
      </c>
      <c r="W34" s="220">
        <v>0</v>
      </c>
      <c r="X34" s="220">
        <v>0</v>
      </c>
      <c r="Y34" s="220">
        <v>0</v>
      </c>
      <c r="Z34" s="220">
        <v>828</v>
      </c>
      <c r="AA34" s="220">
        <v>0</v>
      </c>
      <c r="AB34" s="220">
        <v>0</v>
      </c>
      <c r="AC34" s="220">
        <v>0</v>
      </c>
      <c r="AD34" s="220">
        <v>328</v>
      </c>
      <c r="AE34" s="220">
        <v>0</v>
      </c>
      <c r="AF34" s="220">
        <v>0</v>
      </c>
      <c r="AG34" s="220">
        <v>0</v>
      </c>
      <c r="AH34" s="220">
        <v>168</v>
      </c>
      <c r="AI34" s="220">
        <v>0</v>
      </c>
      <c r="AJ34" s="220">
        <v>0</v>
      </c>
      <c r="AK34" s="220">
        <v>112.8</v>
      </c>
      <c r="AL34" s="220">
        <v>0</v>
      </c>
      <c r="AM34" s="220">
        <v>0</v>
      </c>
      <c r="AN34" s="220">
        <v>0</v>
      </c>
    </row>
    <row r="35" spans="3:40" x14ac:dyDescent="0.3">
      <c r="C35" s="220">
        <v>41</v>
      </c>
      <c r="D35" s="220">
        <v>6</v>
      </c>
      <c r="E35" s="220">
        <v>4</v>
      </c>
      <c r="F35" s="220">
        <v>76</v>
      </c>
      <c r="G35" s="220">
        <v>0</v>
      </c>
      <c r="H35" s="220">
        <v>5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68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20">
        <v>0</v>
      </c>
      <c r="U35" s="220">
        <v>0</v>
      </c>
      <c r="V35" s="220">
        <v>0</v>
      </c>
      <c r="W35" s="220">
        <v>0</v>
      </c>
      <c r="X35" s="220">
        <v>0</v>
      </c>
      <c r="Y35" s="220">
        <v>0</v>
      </c>
      <c r="Z35" s="220">
        <v>3</v>
      </c>
      <c r="AA35" s="220">
        <v>0</v>
      </c>
      <c r="AB35" s="220">
        <v>0</v>
      </c>
      <c r="AC35" s="220">
        <v>0</v>
      </c>
      <c r="AD35" s="220">
        <v>0</v>
      </c>
      <c r="AE35" s="220">
        <v>0</v>
      </c>
      <c r="AF35" s="220">
        <v>0</v>
      </c>
      <c r="AG35" s="220">
        <v>0</v>
      </c>
      <c r="AH35" s="220">
        <v>0</v>
      </c>
      <c r="AI35" s="220">
        <v>0</v>
      </c>
      <c r="AJ35" s="220">
        <v>0</v>
      </c>
      <c r="AK35" s="220">
        <v>0</v>
      </c>
      <c r="AL35" s="220">
        <v>0</v>
      </c>
      <c r="AM35" s="220">
        <v>0</v>
      </c>
      <c r="AN35" s="220">
        <v>0</v>
      </c>
    </row>
    <row r="36" spans="3:40" x14ac:dyDescent="0.3">
      <c r="C36" s="220">
        <v>41</v>
      </c>
      <c r="D36" s="220">
        <v>6</v>
      </c>
      <c r="E36" s="220">
        <v>6</v>
      </c>
      <c r="F36" s="220">
        <v>733644</v>
      </c>
      <c r="G36" s="220">
        <v>0</v>
      </c>
      <c r="H36" s="220">
        <v>188182</v>
      </c>
      <c r="I36" s="220">
        <v>0</v>
      </c>
      <c r="J36" s="220">
        <v>0</v>
      </c>
      <c r="K36" s="220">
        <v>25335</v>
      </c>
      <c r="L36" s="220">
        <v>0</v>
      </c>
      <c r="M36" s="220">
        <v>0</v>
      </c>
      <c r="N36" s="220">
        <v>299857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20">
        <v>0</v>
      </c>
      <c r="U36" s="220">
        <v>0</v>
      </c>
      <c r="V36" s="220">
        <v>0</v>
      </c>
      <c r="W36" s="220">
        <v>0</v>
      </c>
      <c r="X36" s="220">
        <v>0</v>
      </c>
      <c r="Y36" s="220">
        <v>0</v>
      </c>
      <c r="Z36" s="220">
        <v>159662</v>
      </c>
      <c r="AA36" s="220">
        <v>0</v>
      </c>
      <c r="AB36" s="220">
        <v>0</v>
      </c>
      <c r="AC36" s="220">
        <v>0</v>
      </c>
      <c r="AD36" s="220">
        <v>29023</v>
      </c>
      <c r="AE36" s="220">
        <v>0</v>
      </c>
      <c r="AF36" s="220">
        <v>0</v>
      </c>
      <c r="AG36" s="220">
        <v>0</v>
      </c>
      <c r="AH36" s="220">
        <v>18128</v>
      </c>
      <c r="AI36" s="220">
        <v>0</v>
      </c>
      <c r="AJ36" s="220">
        <v>0</v>
      </c>
      <c r="AK36" s="220">
        <v>13457</v>
      </c>
      <c r="AL36" s="220">
        <v>0</v>
      </c>
      <c r="AM36" s="220">
        <v>0</v>
      </c>
      <c r="AN36" s="220">
        <v>0</v>
      </c>
    </row>
    <row r="37" spans="3:40" x14ac:dyDescent="0.3">
      <c r="C37" s="220">
        <v>41</v>
      </c>
      <c r="D37" s="220">
        <v>6</v>
      </c>
      <c r="E37" s="220">
        <v>10</v>
      </c>
      <c r="F37" s="220">
        <v>300</v>
      </c>
      <c r="G37" s="220">
        <v>0</v>
      </c>
      <c r="H37" s="220">
        <v>300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>
        <v>0</v>
      </c>
      <c r="R37" s="220">
        <v>0</v>
      </c>
      <c r="S37" s="220">
        <v>0</v>
      </c>
      <c r="T37" s="220">
        <v>0</v>
      </c>
      <c r="U37" s="220">
        <v>0</v>
      </c>
      <c r="V37" s="220">
        <v>0</v>
      </c>
      <c r="W37" s="220">
        <v>0</v>
      </c>
      <c r="X37" s="220">
        <v>0</v>
      </c>
      <c r="Y37" s="220">
        <v>0</v>
      </c>
      <c r="Z37" s="220">
        <v>0</v>
      </c>
      <c r="AA37" s="220">
        <v>0</v>
      </c>
      <c r="AB37" s="220">
        <v>0</v>
      </c>
      <c r="AC37" s="220">
        <v>0</v>
      </c>
      <c r="AD37" s="220">
        <v>0</v>
      </c>
      <c r="AE37" s="220">
        <v>0</v>
      </c>
      <c r="AF37" s="220">
        <v>0</v>
      </c>
      <c r="AG37" s="220">
        <v>0</v>
      </c>
      <c r="AH37" s="220">
        <v>0</v>
      </c>
      <c r="AI37" s="220">
        <v>0</v>
      </c>
      <c r="AJ37" s="220">
        <v>0</v>
      </c>
      <c r="AK37" s="220">
        <v>0</v>
      </c>
      <c r="AL37" s="220">
        <v>0</v>
      </c>
      <c r="AM37" s="220">
        <v>0</v>
      </c>
      <c r="AN37" s="220">
        <v>0</v>
      </c>
    </row>
    <row r="38" spans="3:40" x14ac:dyDescent="0.3">
      <c r="C38" s="220">
        <v>41</v>
      </c>
      <c r="D38" s="220">
        <v>6</v>
      </c>
      <c r="E38" s="220">
        <v>11</v>
      </c>
      <c r="F38" s="220">
        <v>2503.25</v>
      </c>
      <c r="G38" s="220">
        <v>0</v>
      </c>
      <c r="H38" s="220">
        <v>1003.25</v>
      </c>
      <c r="I38" s="220">
        <v>0</v>
      </c>
      <c r="J38" s="220">
        <v>0</v>
      </c>
      <c r="K38" s="220">
        <v>1500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20">
        <v>0</v>
      </c>
      <c r="U38" s="220">
        <v>0</v>
      </c>
      <c r="V38" s="220">
        <v>0</v>
      </c>
      <c r="W38" s="220">
        <v>0</v>
      </c>
      <c r="X38" s="220">
        <v>0</v>
      </c>
      <c r="Y38" s="220">
        <v>0</v>
      </c>
      <c r="Z38" s="220">
        <v>0</v>
      </c>
      <c r="AA38" s="220">
        <v>0</v>
      </c>
      <c r="AB38" s="220">
        <v>0</v>
      </c>
      <c r="AC38" s="220">
        <v>0</v>
      </c>
      <c r="AD38" s="220">
        <v>0</v>
      </c>
      <c r="AE38" s="220">
        <v>0</v>
      </c>
      <c r="AF38" s="220">
        <v>0</v>
      </c>
      <c r="AG38" s="220">
        <v>0</v>
      </c>
      <c r="AH38" s="220">
        <v>0</v>
      </c>
      <c r="AI38" s="220">
        <v>0</v>
      </c>
      <c r="AJ38" s="220">
        <v>0</v>
      </c>
      <c r="AK38" s="220">
        <v>0</v>
      </c>
      <c r="AL38" s="220">
        <v>0</v>
      </c>
      <c r="AM38" s="220">
        <v>0</v>
      </c>
      <c r="AN38" s="22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5.4414062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69" t="s">
        <v>4103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" customHeight="1" thickBot="1" x14ac:dyDescent="0.35">
      <c r="A2" s="224" t="s">
        <v>265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4.4" customHeight="1" thickBot="1" x14ac:dyDescent="0.35">
      <c r="A3" s="210" t="s">
        <v>129</v>
      </c>
      <c r="B3" s="211">
        <f>SUBTOTAL(9,B6:B1048576)</f>
        <v>26111285</v>
      </c>
      <c r="C3" s="212">
        <f t="shared" ref="C3:R3" si="0">SUBTOTAL(9,C6:C1048576)</f>
        <v>1</v>
      </c>
      <c r="D3" s="212">
        <f t="shared" si="0"/>
        <v>25316316</v>
      </c>
      <c r="E3" s="212">
        <f t="shared" si="0"/>
        <v>0.96955458147693607</v>
      </c>
      <c r="F3" s="212">
        <f t="shared" si="0"/>
        <v>29716955</v>
      </c>
      <c r="G3" s="213">
        <f>IF(B3&lt;&gt;0,F3/B3,"")</f>
        <v>1.1380885697505887</v>
      </c>
      <c r="H3" s="214">
        <f t="shared" si="0"/>
        <v>0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5" t="str">
        <f>IF(H3&lt;&gt;0,L3/H3,"")</f>
        <v/>
      </c>
      <c r="N3" s="211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0" t="s">
        <v>99</v>
      </c>
      <c r="B4" s="371" t="s">
        <v>100</v>
      </c>
      <c r="C4" s="372"/>
      <c r="D4" s="372"/>
      <c r="E4" s="372"/>
      <c r="F4" s="372"/>
      <c r="G4" s="373"/>
      <c r="H4" s="371" t="s">
        <v>101</v>
      </c>
      <c r="I4" s="372"/>
      <c r="J4" s="372"/>
      <c r="K4" s="372"/>
      <c r="L4" s="372"/>
      <c r="M4" s="373"/>
      <c r="N4" s="371" t="s">
        <v>102</v>
      </c>
      <c r="O4" s="372"/>
      <c r="P4" s="372"/>
      <c r="Q4" s="372"/>
      <c r="R4" s="372"/>
      <c r="S4" s="373"/>
    </row>
    <row r="5" spans="1:19" ht="14.4" customHeight="1" thickBot="1" x14ac:dyDescent="0.35">
      <c r="A5" s="527"/>
      <c r="B5" s="528">
        <v>2012</v>
      </c>
      <c r="C5" s="529"/>
      <c r="D5" s="529">
        <v>2013</v>
      </c>
      <c r="E5" s="529"/>
      <c r="F5" s="529">
        <v>2014</v>
      </c>
      <c r="G5" s="530" t="s">
        <v>2</v>
      </c>
      <c r="H5" s="528">
        <v>2012</v>
      </c>
      <c r="I5" s="529"/>
      <c r="J5" s="529">
        <v>2013</v>
      </c>
      <c r="K5" s="529"/>
      <c r="L5" s="529">
        <v>2014</v>
      </c>
      <c r="M5" s="530" t="s">
        <v>2</v>
      </c>
      <c r="N5" s="528">
        <v>2012</v>
      </c>
      <c r="O5" s="529"/>
      <c r="P5" s="529">
        <v>2013</v>
      </c>
      <c r="Q5" s="529"/>
      <c r="R5" s="529">
        <v>2014</v>
      </c>
      <c r="S5" s="530" t="s">
        <v>2</v>
      </c>
    </row>
    <row r="6" spans="1:19" ht="14.4" customHeight="1" thickBot="1" x14ac:dyDescent="0.35">
      <c r="A6" s="532" t="s">
        <v>4099</v>
      </c>
      <c r="B6" s="531">
        <v>26111285</v>
      </c>
      <c r="C6" s="466">
        <v>1</v>
      </c>
      <c r="D6" s="531">
        <v>25316316</v>
      </c>
      <c r="E6" s="466">
        <v>0.96955458147693607</v>
      </c>
      <c r="F6" s="531">
        <v>29716955</v>
      </c>
      <c r="G6" s="292">
        <v>1.1380885697505887</v>
      </c>
      <c r="H6" s="531"/>
      <c r="I6" s="466"/>
      <c r="J6" s="531"/>
      <c r="K6" s="466"/>
      <c r="L6" s="531"/>
      <c r="M6" s="292"/>
      <c r="N6" s="531"/>
      <c r="O6" s="466"/>
      <c r="P6" s="531"/>
      <c r="Q6" s="466"/>
      <c r="R6" s="531"/>
      <c r="S6" s="293"/>
    </row>
    <row r="7" spans="1:19" ht="14.4" customHeight="1" x14ac:dyDescent="0.3">
      <c r="A7" s="533" t="s">
        <v>4100</v>
      </c>
    </row>
    <row r="8" spans="1:19" ht="14.4" customHeight="1" x14ac:dyDescent="0.3">
      <c r="A8" s="534" t="s">
        <v>4101</v>
      </c>
    </row>
    <row r="9" spans="1:19" ht="14.4" customHeight="1" x14ac:dyDescent="0.3">
      <c r="A9" s="533" t="s">
        <v>4102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9" bestFit="1" customWidth="1"/>
    <col min="2" max="2" width="2.109375" style="119" bestFit="1" customWidth="1"/>
    <col min="3" max="3" width="8" style="119" bestFit="1" customWidth="1"/>
    <col min="4" max="4" width="50.88671875" style="119" bestFit="1" customWidth="1"/>
    <col min="5" max="6" width="11.109375" style="197" customWidth="1"/>
    <col min="7" max="8" width="9.33203125" style="119" hidden="1" customWidth="1"/>
    <col min="9" max="10" width="11.109375" style="197" customWidth="1"/>
    <col min="11" max="12" width="9.33203125" style="119" hidden="1" customWidth="1"/>
    <col min="13" max="14" width="11.109375" style="197" customWidth="1"/>
    <col min="15" max="15" width="11.109375" style="200" customWidth="1"/>
    <col min="16" max="16" width="11.109375" style="197" customWidth="1"/>
    <col min="17" max="16384" width="8.88671875" style="119"/>
  </cols>
  <sheetData>
    <row r="1" spans="1:16" ht="18.600000000000001" customHeight="1" thickBot="1" x14ac:dyDescent="0.4">
      <c r="A1" s="307" t="s">
        <v>4256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6" ht="14.4" customHeight="1" thickBot="1" x14ac:dyDescent="0.35">
      <c r="A2" s="224" t="s">
        <v>265</v>
      </c>
      <c r="B2" s="120"/>
      <c r="C2" s="120"/>
      <c r="D2" s="120"/>
      <c r="E2" s="218"/>
      <c r="F2" s="218"/>
      <c r="G2" s="120"/>
      <c r="H2" s="120"/>
      <c r="I2" s="218"/>
      <c r="J2" s="218"/>
      <c r="K2" s="120"/>
      <c r="L2" s="120"/>
      <c r="M2" s="218"/>
      <c r="N2" s="218"/>
      <c r="O2" s="219"/>
      <c r="P2" s="218"/>
    </row>
    <row r="3" spans="1:16" ht="14.4" customHeight="1" thickBot="1" x14ac:dyDescent="0.35">
      <c r="D3" s="77" t="s">
        <v>129</v>
      </c>
      <c r="E3" s="91">
        <f t="shared" ref="E3:N3" si="0">SUBTOTAL(9,E6:E1048576)</f>
        <v>63618</v>
      </c>
      <c r="F3" s="92">
        <f t="shared" si="0"/>
        <v>26111285</v>
      </c>
      <c r="G3" s="66"/>
      <c r="H3" s="66"/>
      <c r="I3" s="92">
        <f t="shared" si="0"/>
        <v>62278</v>
      </c>
      <c r="J3" s="92">
        <f t="shared" si="0"/>
        <v>25316316</v>
      </c>
      <c r="K3" s="66"/>
      <c r="L3" s="66"/>
      <c r="M3" s="92">
        <f t="shared" si="0"/>
        <v>69106</v>
      </c>
      <c r="N3" s="92">
        <f t="shared" si="0"/>
        <v>29716955</v>
      </c>
      <c r="O3" s="67">
        <f>IF(F3=0,0,N3/F3)</f>
        <v>1.1380885697505887</v>
      </c>
      <c r="P3" s="93">
        <f>IF(M3=0,0,N3/M3)</f>
        <v>430.01989696987238</v>
      </c>
    </row>
    <row r="4" spans="1:16" ht="14.4" customHeight="1" x14ac:dyDescent="0.3">
      <c r="A4" s="375" t="s">
        <v>95</v>
      </c>
      <c r="B4" s="376" t="s">
        <v>96</v>
      </c>
      <c r="C4" s="377" t="s">
        <v>97</v>
      </c>
      <c r="D4" s="378" t="s">
        <v>70</v>
      </c>
      <c r="E4" s="379">
        <v>2012</v>
      </c>
      <c r="F4" s="380"/>
      <c r="G4" s="90"/>
      <c r="H4" s="90"/>
      <c r="I4" s="379">
        <v>2013</v>
      </c>
      <c r="J4" s="380"/>
      <c r="K4" s="90"/>
      <c r="L4" s="90"/>
      <c r="M4" s="379">
        <v>2014</v>
      </c>
      <c r="N4" s="380"/>
      <c r="O4" s="381" t="s">
        <v>2</v>
      </c>
      <c r="P4" s="374" t="s">
        <v>98</v>
      </c>
    </row>
    <row r="5" spans="1:16" ht="14.4" customHeight="1" thickBot="1" x14ac:dyDescent="0.35">
      <c r="A5" s="535"/>
      <c r="B5" s="536"/>
      <c r="C5" s="537"/>
      <c r="D5" s="538"/>
      <c r="E5" s="539" t="s">
        <v>72</v>
      </c>
      <c r="F5" s="540" t="s">
        <v>14</v>
      </c>
      <c r="G5" s="541"/>
      <c r="H5" s="541"/>
      <c r="I5" s="539" t="s">
        <v>72</v>
      </c>
      <c r="J5" s="540" t="s">
        <v>14</v>
      </c>
      <c r="K5" s="541"/>
      <c r="L5" s="541"/>
      <c r="M5" s="539" t="s">
        <v>72</v>
      </c>
      <c r="N5" s="540" t="s">
        <v>14</v>
      </c>
      <c r="O5" s="542"/>
      <c r="P5" s="543"/>
    </row>
    <row r="6" spans="1:16" ht="14.4" customHeight="1" x14ac:dyDescent="0.3">
      <c r="A6" s="481" t="s">
        <v>603</v>
      </c>
      <c r="B6" s="482" t="s">
        <v>4104</v>
      </c>
      <c r="C6" s="482" t="s">
        <v>4105</v>
      </c>
      <c r="D6" s="482" t="s">
        <v>4106</v>
      </c>
      <c r="E6" s="105">
        <v>260</v>
      </c>
      <c r="F6" s="105">
        <v>306280</v>
      </c>
      <c r="G6" s="482">
        <v>1</v>
      </c>
      <c r="H6" s="482">
        <v>1178</v>
      </c>
      <c r="I6" s="105">
        <v>115</v>
      </c>
      <c r="J6" s="105">
        <v>135700</v>
      </c>
      <c r="K6" s="482">
        <v>0.44305863915371557</v>
      </c>
      <c r="L6" s="482">
        <v>1180</v>
      </c>
      <c r="M6" s="105">
        <v>165</v>
      </c>
      <c r="N6" s="105">
        <v>194955</v>
      </c>
      <c r="O6" s="544">
        <v>0.63652540159331328</v>
      </c>
      <c r="P6" s="485">
        <v>1181.5454545454545</v>
      </c>
    </row>
    <row r="7" spans="1:16" ht="14.4" customHeight="1" x14ac:dyDescent="0.3">
      <c r="A7" s="430" t="s">
        <v>603</v>
      </c>
      <c r="B7" s="431" t="s">
        <v>4104</v>
      </c>
      <c r="C7" s="431" t="s">
        <v>4107</v>
      </c>
      <c r="D7" s="431" t="s">
        <v>4108</v>
      </c>
      <c r="E7" s="434">
        <v>261</v>
      </c>
      <c r="F7" s="434">
        <v>1006938</v>
      </c>
      <c r="G7" s="431">
        <v>1</v>
      </c>
      <c r="H7" s="431">
        <v>3858</v>
      </c>
      <c r="I7" s="434">
        <v>176</v>
      </c>
      <c r="J7" s="434">
        <v>680064</v>
      </c>
      <c r="K7" s="431">
        <v>0.67537822586892138</v>
      </c>
      <c r="L7" s="431">
        <v>3864</v>
      </c>
      <c r="M7" s="434">
        <v>143</v>
      </c>
      <c r="N7" s="434">
        <v>553464</v>
      </c>
      <c r="O7" s="545">
        <v>0.5496505246599096</v>
      </c>
      <c r="P7" s="435">
        <v>3870.3776223776222</v>
      </c>
    </row>
    <row r="8" spans="1:16" ht="14.4" customHeight="1" x14ac:dyDescent="0.3">
      <c r="A8" s="430" t="s">
        <v>603</v>
      </c>
      <c r="B8" s="431" t="s">
        <v>4104</v>
      </c>
      <c r="C8" s="431" t="s">
        <v>4109</v>
      </c>
      <c r="D8" s="431" t="s">
        <v>4110</v>
      </c>
      <c r="E8" s="434">
        <v>224</v>
      </c>
      <c r="F8" s="434">
        <v>145376</v>
      </c>
      <c r="G8" s="431">
        <v>1</v>
      </c>
      <c r="H8" s="431">
        <v>649</v>
      </c>
      <c r="I8" s="434">
        <v>243</v>
      </c>
      <c r="J8" s="434">
        <v>157950</v>
      </c>
      <c r="K8" s="431">
        <v>1.0864929561963461</v>
      </c>
      <c r="L8" s="431">
        <v>650</v>
      </c>
      <c r="M8" s="434">
        <v>248</v>
      </c>
      <c r="N8" s="434">
        <v>161575</v>
      </c>
      <c r="O8" s="545">
        <v>1.1114282962799913</v>
      </c>
      <c r="P8" s="435">
        <v>651.51209677419354</v>
      </c>
    </row>
    <row r="9" spans="1:16" ht="14.4" customHeight="1" x14ac:dyDescent="0.3">
      <c r="A9" s="430" t="s">
        <v>603</v>
      </c>
      <c r="B9" s="431" t="s">
        <v>4104</v>
      </c>
      <c r="C9" s="431" t="s">
        <v>4111</v>
      </c>
      <c r="D9" s="431" t="s">
        <v>4112</v>
      </c>
      <c r="E9" s="434">
        <v>1</v>
      </c>
      <c r="F9" s="434">
        <v>307</v>
      </c>
      <c r="G9" s="431">
        <v>1</v>
      </c>
      <c r="H9" s="431">
        <v>307</v>
      </c>
      <c r="I9" s="434"/>
      <c r="J9" s="434"/>
      <c r="K9" s="431"/>
      <c r="L9" s="431"/>
      <c r="M9" s="434"/>
      <c r="N9" s="434"/>
      <c r="O9" s="545"/>
      <c r="P9" s="435"/>
    </row>
    <row r="10" spans="1:16" ht="14.4" customHeight="1" x14ac:dyDescent="0.3">
      <c r="A10" s="430" t="s">
        <v>603</v>
      </c>
      <c r="B10" s="431" t="s">
        <v>4104</v>
      </c>
      <c r="C10" s="431" t="s">
        <v>4113</v>
      </c>
      <c r="D10" s="431" t="s">
        <v>4114</v>
      </c>
      <c r="E10" s="434">
        <v>55</v>
      </c>
      <c r="F10" s="434">
        <v>53845</v>
      </c>
      <c r="G10" s="431">
        <v>1</v>
      </c>
      <c r="H10" s="431">
        <v>979</v>
      </c>
      <c r="I10" s="434">
        <v>43</v>
      </c>
      <c r="J10" s="434">
        <v>42527</v>
      </c>
      <c r="K10" s="431">
        <v>0.78980406723001206</v>
      </c>
      <c r="L10" s="431">
        <v>989</v>
      </c>
      <c r="M10" s="434">
        <v>68</v>
      </c>
      <c r="N10" s="434">
        <v>67918</v>
      </c>
      <c r="O10" s="545">
        <v>1.2613613148853189</v>
      </c>
      <c r="P10" s="435">
        <v>998.79411764705878</v>
      </c>
    </row>
    <row r="11" spans="1:16" ht="14.4" customHeight="1" x14ac:dyDescent="0.3">
      <c r="A11" s="430" t="s">
        <v>603</v>
      </c>
      <c r="B11" s="431" t="s">
        <v>4104</v>
      </c>
      <c r="C11" s="431" t="s">
        <v>4115</v>
      </c>
      <c r="D11" s="431" t="s">
        <v>4116</v>
      </c>
      <c r="E11" s="434"/>
      <c r="F11" s="434"/>
      <c r="G11" s="431"/>
      <c r="H11" s="431"/>
      <c r="I11" s="434">
        <v>4</v>
      </c>
      <c r="J11" s="434">
        <v>4084</v>
      </c>
      <c r="K11" s="431"/>
      <c r="L11" s="431">
        <v>1021</v>
      </c>
      <c r="M11" s="434">
        <v>8</v>
      </c>
      <c r="N11" s="434">
        <v>8228</v>
      </c>
      <c r="O11" s="545"/>
      <c r="P11" s="435">
        <v>1028.5</v>
      </c>
    </row>
    <row r="12" spans="1:16" ht="14.4" customHeight="1" x14ac:dyDescent="0.3">
      <c r="A12" s="430" t="s">
        <v>603</v>
      </c>
      <c r="B12" s="431" t="s">
        <v>4104</v>
      </c>
      <c r="C12" s="431" t="s">
        <v>4117</v>
      </c>
      <c r="D12" s="431" t="s">
        <v>4118</v>
      </c>
      <c r="E12" s="434">
        <v>406</v>
      </c>
      <c r="F12" s="434">
        <v>334950</v>
      </c>
      <c r="G12" s="431">
        <v>1</v>
      </c>
      <c r="H12" s="431">
        <v>825</v>
      </c>
      <c r="I12" s="434">
        <v>375</v>
      </c>
      <c r="J12" s="434">
        <v>309750</v>
      </c>
      <c r="K12" s="431">
        <v>0.92476489028213171</v>
      </c>
      <c r="L12" s="431">
        <v>826</v>
      </c>
      <c r="M12" s="434">
        <v>416</v>
      </c>
      <c r="N12" s="434">
        <v>344376</v>
      </c>
      <c r="O12" s="545">
        <v>1.0281415136587551</v>
      </c>
      <c r="P12" s="435">
        <v>827.82692307692309</v>
      </c>
    </row>
    <row r="13" spans="1:16" ht="14.4" customHeight="1" x14ac:dyDescent="0.3">
      <c r="A13" s="430" t="s">
        <v>603</v>
      </c>
      <c r="B13" s="431" t="s">
        <v>4104</v>
      </c>
      <c r="C13" s="431" t="s">
        <v>4119</v>
      </c>
      <c r="D13" s="431" t="s">
        <v>4120</v>
      </c>
      <c r="E13" s="434"/>
      <c r="F13" s="434"/>
      <c r="G13" s="431"/>
      <c r="H13" s="431"/>
      <c r="I13" s="434">
        <v>4</v>
      </c>
      <c r="J13" s="434">
        <v>796</v>
      </c>
      <c r="K13" s="431"/>
      <c r="L13" s="431">
        <v>199</v>
      </c>
      <c r="M13" s="434">
        <v>4</v>
      </c>
      <c r="N13" s="434">
        <v>805</v>
      </c>
      <c r="O13" s="545"/>
      <c r="P13" s="435">
        <v>201.25</v>
      </c>
    </row>
    <row r="14" spans="1:16" ht="14.4" customHeight="1" x14ac:dyDescent="0.3">
      <c r="A14" s="430" t="s">
        <v>603</v>
      </c>
      <c r="B14" s="431" t="s">
        <v>4104</v>
      </c>
      <c r="C14" s="431" t="s">
        <v>4121</v>
      </c>
      <c r="D14" s="431" t="s">
        <v>4122</v>
      </c>
      <c r="E14" s="434">
        <v>41</v>
      </c>
      <c r="F14" s="434">
        <v>33087</v>
      </c>
      <c r="G14" s="431">
        <v>1</v>
      </c>
      <c r="H14" s="431">
        <v>807</v>
      </c>
      <c r="I14" s="434">
        <v>57</v>
      </c>
      <c r="J14" s="434">
        <v>46113</v>
      </c>
      <c r="K14" s="431">
        <v>1.3936893644029378</v>
      </c>
      <c r="L14" s="431">
        <v>809</v>
      </c>
      <c r="M14" s="434">
        <v>132</v>
      </c>
      <c r="N14" s="434">
        <v>106956</v>
      </c>
      <c r="O14" s="545">
        <v>3.2325686825641489</v>
      </c>
      <c r="P14" s="435">
        <v>810.27272727272725</v>
      </c>
    </row>
    <row r="15" spans="1:16" ht="14.4" customHeight="1" x14ac:dyDescent="0.3">
      <c r="A15" s="430" t="s">
        <v>603</v>
      </c>
      <c r="B15" s="431" t="s">
        <v>4104</v>
      </c>
      <c r="C15" s="431" t="s">
        <v>4123</v>
      </c>
      <c r="D15" s="431" t="s">
        <v>4124</v>
      </c>
      <c r="E15" s="434">
        <v>41</v>
      </c>
      <c r="F15" s="434">
        <v>33087</v>
      </c>
      <c r="G15" s="431">
        <v>1</v>
      </c>
      <c r="H15" s="431">
        <v>807</v>
      </c>
      <c r="I15" s="434">
        <v>57</v>
      </c>
      <c r="J15" s="434">
        <v>46113</v>
      </c>
      <c r="K15" s="431">
        <v>1.3936893644029378</v>
      </c>
      <c r="L15" s="431">
        <v>809</v>
      </c>
      <c r="M15" s="434">
        <v>132</v>
      </c>
      <c r="N15" s="434">
        <v>106956</v>
      </c>
      <c r="O15" s="545">
        <v>3.2325686825641489</v>
      </c>
      <c r="P15" s="435">
        <v>810.27272727272725</v>
      </c>
    </row>
    <row r="16" spans="1:16" ht="14.4" customHeight="1" x14ac:dyDescent="0.3">
      <c r="A16" s="430" t="s">
        <v>603</v>
      </c>
      <c r="B16" s="431" t="s">
        <v>4104</v>
      </c>
      <c r="C16" s="431" t="s">
        <v>4125</v>
      </c>
      <c r="D16" s="431" t="s">
        <v>4126</v>
      </c>
      <c r="E16" s="434">
        <v>2662</v>
      </c>
      <c r="F16" s="434">
        <v>441892</v>
      </c>
      <c r="G16" s="431">
        <v>1</v>
      </c>
      <c r="H16" s="431">
        <v>166</v>
      </c>
      <c r="I16" s="434">
        <v>2583</v>
      </c>
      <c r="J16" s="434">
        <v>428778</v>
      </c>
      <c r="K16" s="431">
        <v>0.97032306536438773</v>
      </c>
      <c r="L16" s="431">
        <v>166</v>
      </c>
      <c r="M16" s="434">
        <v>2808</v>
      </c>
      <c r="N16" s="434">
        <v>467608</v>
      </c>
      <c r="O16" s="545">
        <v>1.0581952151204366</v>
      </c>
      <c r="P16" s="435">
        <v>166.52706552706553</v>
      </c>
    </row>
    <row r="17" spans="1:16" ht="14.4" customHeight="1" x14ac:dyDescent="0.3">
      <c r="A17" s="430" t="s">
        <v>603</v>
      </c>
      <c r="B17" s="431" t="s">
        <v>4104</v>
      </c>
      <c r="C17" s="431" t="s">
        <v>4127</v>
      </c>
      <c r="D17" s="431" t="s">
        <v>4128</v>
      </c>
      <c r="E17" s="434">
        <v>1690</v>
      </c>
      <c r="F17" s="434">
        <v>290680</v>
      </c>
      <c r="G17" s="431">
        <v>1</v>
      </c>
      <c r="H17" s="431">
        <v>172</v>
      </c>
      <c r="I17" s="434">
        <v>1667</v>
      </c>
      <c r="J17" s="434">
        <v>286724</v>
      </c>
      <c r="K17" s="431">
        <v>0.9863905325443787</v>
      </c>
      <c r="L17" s="431">
        <v>172</v>
      </c>
      <c r="M17" s="434">
        <v>1910</v>
      </c>
      <c r="N17" s="434">
        <v>329512</v>
      </c>
      <c r="O17" s="545">
        <v>1.133590202284299</v>
      </c>
      <c r="P17" s="435">
        <v>172.51937172774868</v>
      </c>
    </row>
    <row r="18" spans="1:16" ht="14.4" customHeight="1" x14ac:dyDescent="0.3">
      <c r="A18" s="430" t="s">
        <v>603</v>
      </c>
      <c r="B18" s="431" t="s">
        <v>4104</v>
      </c>
      <c r="C18" s="431" t="s">
        <v>4129</v>
      </c>
      <c r="D18" s="431" t="s">
        <v>4130</v>
      </c>
      <c r="E18" s="434">
        <v>1894</v>
      </c>
      <c r="F18" s="434">
        <v>661006</v>
      </c>
      <c r="G18" s="431">
        <v>1</v>
      </c>
      <c r="H18" s="431">
        <v>349</v>
      </c>
      <c r="I18" s="434">
        <v>1903</v>
      </c>
      <c r="J18" s="434">
        <v>664147</v>
      </c>
      <c r="K18" s="431">
        <v>1.0047518479408659</v>
      </c>
      <c r="L18" s="431">
        <v>349</v>
      </c>
      <c r="M18" s="434">
        <v>2156</v>
      </c>
      <c r="N18" s="434">
        <v>754782</v>
      </c>
      <c r="O18" s="545">
        <v>1.1418686063364023</v>
      </c>
      <c r="P18" s="435">
        <v>350.08441558441558</v>
      </c>
    </row>
    <row r="19" spans="1:16" ht="14.4" customHeight="1" x14ac:dyDescent="0.3">
      <c r="A19" s="430" t="s">
        <v>603</v>
      </c>
      <c r="B19" s="431" t="s">
        <v>4104</v>
      </c>
      <c r="C19" s="431" t="s">
        <v>4131</v>
      </c>
      <c r="D19" s="431" t="s">
        <v>4132</v>
      </c>
      <c r="E19" s="434"/>
      <c r="F19" s="434"/>
      <c r="G19" s="431"/>
      <c r="H19" s="431"/>
      <c r="I19" s="434"/>
      <c r="J19" s="434"/>
      <c r="K19" s="431"/>
      <c r="L19" s="431"/>
      <c r="M19" s="434">
        <v>230</v>
      </c>
      <c r="N19" s="434">
        <v>238210</v>
      </c>
      <c r="O19" s="545"/>
      <c r="P19" s="435">
        <v>1035.695652173913</v>
      </c>
    </row>
    <row r="20" spans="1:16" ht="14.4" customHeight="1" x14ac:dyDescent="0.3">
      <c r="A20" s="430" t="s">
        <v>603</v>
      </c>
      <c r="B20" s="431" t="s">
        <v>4104</v>
      </c>
      <c r="C20" s="431" t="s">
        <v>4133</v>
      </c>
      <c r="D20" s="431" t="s">
        <v>4134</v>
      </c>
      <c r="E20" s="434">
        <v>534</v>
      </c>
      <c r="F20" s="434">
        <v>100392</v>
      </c>
      <c r="G20" s="431">
        <v>1</v>
      </c>
      <c r="H20" s="431">
        <v>188</v>
      </c>
      <c r="I20" s="434">
        <v>558</v>
      </c>
      <c r="J20" s="434">
        <v>104904</v>
      </c>
      <c r="K20" s="431">
        <v>1.0449438202247192</v>
      </c>
      <c r="L20" s="431">
        <v>188</v>
      </c>
      <c r="M20" s="434">
        <v>619</v>
      </c>
      <c r="N20" s="434">
        <v>116674</v>
      </c>
      <c r="O20" s="545">
        <v>1.1621842377878715</v>
      </c>
      <c r="P20" s="435">
        <v>188.48788368336025</v>
      </c>
    </row>
    <row r="21" spans="1:16" ht="14.4" customHeight="1" x14ac:dyDescent="0.3">
      <c r="A21" s="430" t="s">
        <v>603</v>
      </c>
      <c r="B21" s="431" t="s">
        <v>4104</v>
      </c>
      <c r="C21" s="431" t="s">
        <v>4135</v>
      </c>
      <c r="D21" s="431" t="s">
        <v>4136</v>
      </c>
      <c r="E21" s="434">
        <v>2078</v>
      </c>
      <c r="F21" s="434">
        <v>1706038</v>
      </c>
      <c r="G21" s="431">
        <v>1</v>
      </c>
      <c r="H21" s="431">
        <v>821</v>
      </c>
      <c r="I21" s="434">
        <v>1966</v>
      </c>
      <c r="J21" s="434">
        <v>1614086</v>
      </c>
      <c r="K21" s="431">
        <v>0.94610202117420594</v>
      </c>
      <c r="L21" s="431">
        <v>821</v>
      </c>
      <c r="M21" s="434">
        <v>2163</v>
      </c>
      <c r="N21" s="434">
        <v>1777004</v>
      </c>
      <c r="O21" s="545">
        <v>1.0415969632563871</v>
      </c>
      <c r="P21" s="435">
        <v>821.5460009246417</v>
      </c>
    </row>
    <row r="22" spans="1:16" ht="14.4" customHeight="1" x14ac:dyDescent="0.3">
      <c r="A22" s="430" t="s">
        <v>603</v>
      </c>
      <c r="B22" s="431" t="s">
        <v>4104</v>
      </c>
      <c r="C22" s="431" t="s">
        <v>4137</v>
      </c>
      <c r="D22" s="431" t="s">
        <v>4138</v>
      </c>
      <c r="E22" s="434">
        <v>65</v>
      </c>
      <c r="F22" s="434">
        <v>90025</v>
      </c>
      <c r="G22" s="431">
        <v>1</v>
      </c>
      <c r="H22" s="431">
        <v>1385</v>
      </c>
      <c r="I22" s="434">
        <v>53</v>
      </c>
      <c r="J22" s="434">
        <v>73405</v>
      </c>
      <c r="K22" s="431">
        <v>0.81538461538461537</v>
      </c>
      <c r="L22" s="431">
        <v>1385</v>
      </c>
      <c r="M22" s="434">
        <v>66</v>
      </c>
      <c r="N22" s="434">
        <v>91441</v>
      </c>
      <c r="O22" s="545">
        <v>1.0157289641766176</v>
      </c>
      <c r="P22" s="435">
        <v>1385.469696969697</v>
      </c>
    </row>
    <row r="23" spans="1:16" ht="14.4" customHeight="1" x14ac:dyDescent="0.3">
      <c r="A23" s="430" t="s">
        <v>603</v>
      </c>
      <c r="B23" s="431" t="s">
        <v>4104</v>
      </c>
      <c r="C23" s="431" t="s">
        <v>4139</v>
      </c>
      <c r="D23" s="431" t="s">
        <v>4140</v>
      </c>
      <c r="E23" s="434">
        <v>1338</v>
      </c>
      <c r="F23" s="434">
        <v>727872</v>
      </c>
      <c r="G23" s="431">
        <v>1</v>
      </c>
      <c r="H23" s="431">
        <v>544</v>
      </c>
      <c r="I23" s="434">
        <v>1335</v>
      </c>
      <c r="J23" s="434">
        <v>727575</v>
      </c>
      <c r="K23" s="431">
        <v>0.99959196122395144</v>
      </c>
      <c r="L23" s="431">
        <v>545</v>
      </c>
      <c r="M23" s="434">
        <v>1506</v>
      </c>
      <c r="N23" s="434">
        <v>821562</v>
      </c>
      <c r="O23" s="545">
        <v>1.1287176866262201</v>
      </c>
      <c r="P23" s="435">
        <v>545.52589641434258</v>
      </c>
    </row>
    <row r="24" spans="1:16" ht="14.4" customHeight="1" x14ac:dyDescent="0.3">
      <c r="A24" s="430" t="s">
        <v>603</v>
      </c>
      <c r="B24" s="431" t="s">
        <v>4104</v>
      </c>
      <c r="C24" s="431" t="s">
        <v>4141</v>
      </c>
      <c r="D24" s="431" t="s">
        <v>4142</v>
      </c>
      <c r="E24" s="434">
        <v>129</v>
      </c>
      <c r="F24" s="434">
        <v>83721</v>
      </c>
      <c r="G24" s="431">
        <v>1</v>
      </c>
      <c r="H24" s="431">
        <v>649</v>
      </c>
      <c r="I24" s="434">
        <v>183</v>
      </c>
      <c r="J24" s="434">
        <v>118950</v>
      </c>
      <c r="K24" s="431">
        <v>1.4207904826745978</v>
      </c>
      <c r="L24" s="431">
        <v>650</v>
      </c>
      <c r="M24" s="434">
        <v>175</v>
      </c>
      <c r="N24" s="434">
        <v>113835</v>
      </c>
      <c r="O24" s="545">
        <v>1.3596947002544164</v>
      </c>
      <c r="P24" s="435">
        <v>650.48571428571427</v>
      </c>
    </row>
    <row r="25" spans="1:16" ht="14.4" customHeight="1" x14ac:dyDescent="0.3">
      <c r="A25" s="430" t="s">
        <v>603</v>
      </c>
      <c r="B25" s="431" t="s">
        <v>4104</v>
      </c>
      <c r="C25" s="431" t="s">
        <v>4143</v>
      </c>
      <c r="D25" s="431" t="s">
        <v>4144</v>
      </c>
      <c r="E25" s="434">
        <v>129</v>
      </c>
      <c r="F25" s="434">
        <v>83721</v>
      </c>
      <c r="G25" s="431">
        <v>1</v>
      </c>
      <c r="H25" s="431">
        <v>649</v>
      </c>
      <c r="I25" s="434">
        <v>183</v>
      </c>
      <c r="J25" s="434">
        <v>118950</v>
      </c>
      <c r="K25" s="431">
        <v>1.4207904826745978</v>
      </c>
      <c r="L25" s="431">
        <v>650</v>
      </c>
      <c r="M25" s="434">
        <v>175</v>
      </c>
      <c r="N25" s="434">
        <v>113835</v>
      </c>
      <c r="O25" s="545">
        <v>1.3596947002544164</v>
      </c>
      <c r="P25" s="435">
        <v>650.48571428571427</v>
      </c>
    </row>
    <row r="26" spans="1:16" ht="14.4" customHeight="1" x14ac:dyDescent="0.3">
      <c r="A26" s="430" t="s">
        <v>603</v>
      </c>
      <c r="B26" s="431" t="s">
        <v>4104</v>
      </c>
      <c r="C26" s="431" t="s">
        <v>4145</v>
      </c>
      <c r="D26" s="431" t="s">
        <v>4146</v>
      </c>
      <c r="E26" s="434">
        <v>223</v>
      </c>
      <c r="F26" s="434">
        <v>150079</v>
      </c>
      <c r="G26" s="431">
        <v>1</v>
      </c>
      <c r="H26" s="431">
        <v>673</v>
      </c>
      <c r="I26" s="434">
        <v>184</v>
      </c>
      <c r="J26" s="434">
        <v>124016</v>
      </c>
      <c r="K26" s="431">
        <v>0.82633812858561162</v>
      </c>
      <c r="L26" s="431">
        <v>674</v>
      </c>
      <c r="M26" s="434">
        <v>222</v>
      </c>
      <c r="N26" s="434">
        <v>149748</v>
      </c>
      <c r="O26" s="545">
        <v>0.99779449489935301</v>
      </c>
      <c r="P26" s="435">
        <v>674.54054054054052</v>
      </c>
    </row>
    <row r="27" spans="1:16" ht="14.4" customHeight="1" x14ac:dyDescent="0.3">
      <c r="A27" s="430" t="s">
        <v>603</v>
      </c>
      <c r="B27" s="431" t="s">
        <v>4104</v>
      </c>
      <c r="C27" s="431" t="s">
        <v>4147</v>
      </c>
      <c r="D27" s="431" t="s">
        <v>4148</v>
      </c>
      <c r="E27" s="434">
        <v>164</v>
      </c>
      <c r="F27" s="434">
        <v>83312</v>
      </c>
      <c r="G27" s="431">
        <v>1</v>
      </c>
      <c r="H27" s="431">
        <v>508</v>
      </c>
      <c r="I27" s="434">
        <v>225</v>
      </c>
      <c r="J27" s="434">
        <v>114525</v>
      </c>
      <c r="K27" s="431">
        <v>1.3746519108891877</v>
      </c>
      <c r="L27" s="431">
        <v>509</v>
      </c>
      <c r="M27" s="434">
        <v>249</v>
      </c>
      <c r="N27" s="434">
        <v>126883</v>
      </c>
      <c r="O27" s="545">
        <v>1.5229858843864028</v>
      </c>
      <c r="P27" s="435">
        <v>509.57028112449797</v>
      </c>
    </row>
    <row r="28" spans="1:16" ht="14.4" customHeight="1" x14ac:dyDescent="0.3">
      <c r="A28" s="430" t="s">
        <v>603</v>
      </c>
      <c r="B28" s="431" t="s">
        <v>4104</v>
      </c>
      <c r="C28" s="431" t="s">
        <v>4149</v>
      </c>
      <c r="D28" s="431" t="s">
        <v>4150</v>
      </c>
      <c r="E28" s="434">
        <v>164</v>
      </c>
      <c r="F28" s="434">
        <v>68552</v>
      </c>
      <c r="G28" s="431">
        <v>1</v>
      </c>
      <c r="H28" s="431">
        <v>418</v>
      </c>
      <c r="I28" s="434">
        <v>225</v>
      </c>
      <c r="J28" s="434">
        <v>94275</v>
      </c>
      <c r="K28" s="431">
        <v>1.3752333994631811</v>
      </c>
      <c r="L28" s="431">
        <v>419</v>
      </c>
      <c r="M28" s="434">
        <v>249</v>
      </c>
      <c r="N28" s="434">
        <v>104473</v>
      </c>
      <c r="O28" s="545">
        <v>1.5239963823083207</v>
      </c>
      <c r="P28" s="435">
        <v>419.57028112449797</v>
      </c>
    </row>
    <row r="29" spans="1:16" ht="14.4" customHeight="1" x14ac:dyDescent="0.3">
      <c r="A29" s="430" t="s">
        <v>603</v>
      </c>
      <c r="B29" s="431" t="s">
        <v>4104</v>
      </c>
      <c r="C29" s="431" t="s">
        <v>4151</v>
      </c>
      <c r="D29" s="431" t="s">
        <v>4152</v>
      </c>
      <c r="E29" s="434">
        <v>2103</v>
      </c>
      <c r="F29" s="434">
        <v>721329</v>
      </c>
      <c r="G29" s="431">
        <v>1</v>
      </c>
      <c r="H29" s="431">
        <v>343</v>
      </c>
      <c r="I29" s="434">
        <v>2103</v>
      </c>
      <c r="J29" s="434">
        <v>723432</v>
      </c>
      <c r="K29" s="431">
        <v>1.0029154518950438</v>
      </c>
      <c r="L29" s="431">
        <v>344</v>
      </c>
      <c r="M29" s="434">
        <v>2169</v>
      </c>
      <c r="N29" s="434">
        <v>748408</v>
      </c>
      <c r="O29" s="545">
        <v>1.0375404288473082</v>
      </c>
      <c r="P29" s="435">
        <v>345.04748732134624</v>
      </c>
    </row>
    <row r="30" spans="1:16" ht="14.4" customHeight="1" x14ac:dyDescent="0.3">
      <c r="A30" s="430" t="s">
        <v>603</v>
      </c>
      <c r="B30" s="431" t="s">
        <v>4104</v>
      </c>
      <c r="C30" s="431" t="s">
        <v>4153</v>
      </c>
      <c r="D30" s="431" t="s">
        <v>4154</v>
      </c>
      <c r="E30" s="434">
        <v>483</v>
      </c>
      <c r="F30" s="434">
        <v>104328</v>
      </c>
      <c r="G30" s="431">
        <v>1</v>
      </c>
      <c r="H30" s="431">
        <v>216</v>
      </c>
      <c r="I30" s="434">
        <v>418</v>
      </c>
      <c r="J30" s="434">
        <v>90706</v>
      </c>
      <c r="K30" s="431">
        <v>0.86943102522812665</v>
      </c>
      <c r="L30" s="431">
        <v>217</v>
      </c>
      <c r="M30" s="434">
        <v>505</v>
      </c>
      <c r="N30" s="434">
        <v>109826</v>
      </c>
      <c r="O30" s="545">
        <v>1.0526991795107736</v>
      </c>
      <c r="P30" s="435">
        <v>217.47722772277228</v>
      </c>
    </row>
    <row r="31" spans="1:16" ht="14.4" customHeight="1" x14ac:dyDescent="0.3">
      <c r="A31" s="430" t="s">
        <v>603</v>
      </c>
      <c r="B31" s="431" t="s">
        <v>4104</v>
      </c>
      <c r="C31" s="431" t="s">
        <v>4155</v>
      </c>
      <c r="D31" s="431" t="s">
        <v>4156</v>
      </c>
      <c r="E31" s="434">
        <v>160</v>
      </c>
      <c r="F31" s="434">
        <v>79040</v>
      </c>
      <c r="G31" s="431">
        <v>1</v>
      </c>
      <c r="H31" s="431">
        <v>494</v>
      </c>
      <c r="I31" s="434">
        <v>136</v>
      </c>
      <c r="J31" s="434">
        <v>67592</v>
      </c>
      <c r="K31" s="431">
        <v>0.85516194331983808</v>
      </c>
      <c r="L31" s="431">
        <v>497</v>
      </c>
      <c r="M31" s="434">
        <v>146</v>
      </c>
      <c r="N31" s="434">
        <v>72874</v>
      </c>
      <c r="O31" s="545">
        <v>0.92198886639676114</v>
      </c>
      <c r="P31" s="435">
        <v>499.13698630136986</v>
      </c>
    </row>
    <row r="32" spans="1:16" ht="14.4" customHeight="1" x14ac:dyDescent="0.3">
      <c r="A32" s="430" t="s">
        <v>603</v>
      </c>
      <c r="B32" s="431" t="s">
        <v>4104</v>
      </c>
      <c r="C32" s="431" t="s">
        <v>4157</v>
      </c>
      <c r="D32" s="431" t="s">
        <v>4158</v>
      </c>
      <c r="E32" s="434">
        <v>6</v>
      </c>
      <c r="F32" s="434">
        <v>864</v>
      </c>
      <c r="G32" s="431">
        <v>1</v>
      </c>
      <c r="H32" s="431">
        <v>144</v>
      </c>
      <c r="I32" s="434">
        <v>173</v>
      </c>
      <c r="J32" s="434">
        <v>25085</v>
      </c>
      <c r="K32" s="431">
        <v>29.033564814814813</v>
      </c>
      <c r="L32" s="431">
        <v>145</v>
      </c>
      <c r="M32" s="434">
        <v>128</v>
      </c>
      <c r="N32" s="434">
        <v>18676</v>
      </c>
      <c r="O32" s="545">
        <v>21.61574074074074</v>
      </c>
      <c r="P32" s="435">
        <v>145.90625</v>
      </c>
    </row>
    <row r="33" spans="1:16" ht="14.4" customHeight="1" x14ac:dyDescent="0.3">
      <c r="A33" s="430" t="s">
        <v>603</v>
      </c>
      <c r="B33" s="431" t="s">
        <v>4104</v>
      </c>
      <c r="C33" s="431" t="s">
        <v>4159</v>
      </c>
      <c r="D33" s="431" t="s">
        <v>4160</v>
      </c>
      <c r="E33" s="434">
        <v>1160</v>
      </c>
      <c r="F33" s="434">
        <v>274920</v>
      </c>
      <c r="G33" s="431">
        <v>1</v>
      </c>
      <c r="H33" s="431">
        <v>237</v>
      </c>
      <c r="I33" s="434">
        <v>1301</v>
      </c>
      <c r="J33" s="434">
        <v>308337</v>
      </c>
      <c r="K33" s="431">
        <v>1.1215517241379311</v>
      </c>
      <c r="L33" s="431">
        <v>237</v>
      </c>
      <c r="M33" s="434">
        <v>1460</v>
      </c>
      <c r="N33" s="434">
        <v>346794</v>
      </c>
      <c r="O33" s="545">
        <v>1.2614360541248364</v>
      </c>
      <c r="P33" s="435">
        <v>237.53013698630136</v>
      </c>
    </row>
    <row r="34" spans="1:16" ht="14.4" customHeight="1" x14ac:dyDescent="0.3">
      <c r="A34" s="430" t="s">
        <v>603</v>
      </c>
      <c r="B34" s="431" t="s">
        <v>4104</v>
      </c>
      <c r="C34" s="431" t="s">
        <v>4161</v>
      </c>
      <c r="D34" s="431" t="s">
        <v>4162</v>
      </c>
      <c r="E34" s="434">
        <v>1808</v>
      </c>
      <c r="F34" s="434">
        <v>198880</v>
      </c>
      <c r="G34" s="431">
        <v>1</v>
      </c>
      <c r="H34" s="431">
        <v>110</v>
      </c>
      <c r="I34" s="434">
        <v>1727</v>
      </c>
      <c r="J34" s="434">
        <v>189970</v>
      </c>
      <c r="K34" s="431">
        <v>0.95519911504424782</v>
      </c>
      <c r="L34" s="431">
        <v>110</v>
      </c>
      <c r="M34" s="434">
        <v>1566</v>
      </c>
      <c r="N34" s="434">
        <v>173062</v>
      </c>
      <c r="O34" s="545">
        <v>0.87018302493966215</v>
      </c>
      <c r="P34" s="435">
        <v>110.51213282247765</v>
      </c>
    </row>
    <row r="35" spans="1:16" ht="14.4" customHeight="1" x14ac:dyDescent="0.3">
      <c r="A35" s="430" t="s">
        <v>603</v>
      </c>
      <c r="B35" s="431" t="s">
        <v>4104</v>
      </c>
      <c r="C35" s="431" t="s">
        <v>4163</v>
      </c>
      <c r="D35" s="431" t="s">
        <v>4164</v>
      </c>
      <c r="E35" s="434">
        <v>329</v>
      </c>
      <c r="F35" s="434">
        <v>107583</v>
      </c>
      <c r="G35" s="431">
        <v>1</v>
      </c>
      <c r="H35" s="431">
        <v>327</v>
      </c>
      <c r="I35" s="434">
        <v>264</v>
      </c>
      <c r="J35" s="434">
        <v>86592</v>
      </c>
      <c r="K35" s="431">
        <v>0.80488553024176679</v>
      </c>
      <c r="L35" s="431">
        <v>328</v>
      </c>
      <c r="M35" s="434">
        <v>171</v>
      </c>
      <c r="N35" s="434">
        <v>56160</v>
      </c>
      <c r="O35" s="545">
        <v>0.5220155600791947</v>
      </c>
      <c r="P35" s="435">
        <v>328.42105263157896</v>
      </c>
    </row>
    <row r="36" spans="1:16" ht="14.4" customHeight="1" x14ac:dyDescent="0.3">
      <c r="A36" s="430" t="s">
        <v>603</v>
      </c>
      <c r="B36" s="431" t="s">
        <v>4104</v>
      </c>
      <c r="C36" s="431" t="s">
        <v>4165</v>
      </c>
      <c r="D36" s="431" t="s">
        <v>4166</v>
      </c>
      <c r="E36" s="434">
        <v>263</v>
      </c>
      <c r="F36" s="434">
        <v>81530</v>
      </c>
      <c r="G36" s="431">
        <v>1</v>
      </c>
      <c r="H36" s="431">
        <v>310</v>
      </c>
      <c r="I36" s="434">
        <v>312</v>
      </c>
      <c r="J36" s="434">
        <v>96720</v>
      </c>
      <c r="K36" s="431">
        <v>1.1863117870722433</v>
      </c>
      <c r="L36" s="431">
        <v>310</v>
      </c>
      <c r="M36" s="434">
        <v>359</v>
      </c>
      <c r="N36" s="434">
        <v>111481</v>
      </c>
      <c r="O36" s="545">
        <v>1.3673617073469888</v>
      </c>
      <c r="P36" s="435">
        <v>310.53203342618383</v>
      </c>
    </row>
    <row r="37" spans="1:16" ht="14.4" customHeight="1" x14ac:dyDescent="0.3">
      <c r="A37" s="430" t="s">
        <v>603</v>
      </c>
      <c r="B37" s="431" t="s">
        <v>4104</v>
      </c>
      <c r="C37" s="431" t="s">
        <v>4167</v>
      </c>
      <c r="D37" s="431" t="s">
        <v>4168</v>
      </c>
      <c r="E37" s="434">
        <v>197</v>
      </c>
      <c r="F37" s="434">
        <v>4531</v>
      </c>
      <c r="G37" s="431">
        <v>1</v>
      </c>
      <c r="H37" s="431">
        <v>23</v>
      </c>
      <c r="I37" s="434">
        <v>206</v>
      </c>
      <c r="J37" s="434">
        <v>4738</v>
      </c>
      <c r="K37" s="431">
        <v>1.0456852791878173</v>
      </c>
      <c r="L37" s="431">
        <v>23</v>
      </c>
      <c r="M37" s="434">
        <v>208</v>
      </c>
      <c r="N37" s="434">
        <v>4784</v>
      </c>
      <c r="O37" s="545">
        <v>1.0558375634517767</v>
      </c>
      <c r="P37" s="435">
        <v>23</v>
      </c>
    </row>
    <row r="38" spans="1:16" ht="14.4" customHeight="1" x14ac:dyDescent="0.3">
      <c r="A38" s="430" t="s">
        <v>603</v>
      </c>
      <c r="B38" s="431" t="s">
        <v>4104</v>
      </c>
      <c r="C38" s="431" t="s">
        <v>4169</v>
      </c>
      <c r="D38" s="431" t="s">
        <v>4170</v>
      </c>
      <c r="E38" s="434">
        <v>5275</v>
      </c>
      <c r="F38" s="434">
        <v>84400</v>
      </c>
      <c r="G38" s="431">
        <v>1</v>
      </c>
      <c r="H38" s="431">
        <v>16</v>
      </c>
      <c r="I38" s="434">
        <v>5124</v>
      </c>
      <c r="J38" s="434">
        <v>81984</v>
      </c>
      <c r="K38" s="431">
        <v>0.97137440758293836</v>
      </c>
      <c r="L38" s="431">
        <v>16</v>
      </c>
      <c r="M38" s="434">
        <v>5150</v>
      </c>
      <c r="N38" s="434">
        <v>82400</v>
      </c>
      <c r="O38" s="545">
        <v>0.976303317535545</v>
      </c>
      <c r="P38" s="435">
        <v>16</v>
      </c>
    </row>
    <row r="39" spans="1:16" ht="14.4" customHeight="1" x14ac:dyDescent="0.3">
      <c r="A39" s="430" t="s">
        <v>603</v>
      </c>
      <c r="B39" s="431" t="s">
        <v>4104</v>
      </c>
      <c r="C39" s="431" t="s">
        <v>4171</v>
      </c>
      <c r="D39" s="431" t="s">
        <v>4172</v>
      </c>
      <c r="E39" s="434"/>
      <c r="F39" s="434"/>
      <c r="G39" s="431"/>
      <c r="H39" s="431"/>
      <c r="I39" s="434"/>
      <c r="J39" s="434"/>
      <c r="K39" s="431"/>
      <c r="L39" s="431"/>
      <c r="M39" s="434">
        <v>2</v>
      </c>
      <c r="N39" s="434">
        <v>2988</v>
      </c>
      <c r="O39" s="545"/>
      <c r="P39" s="435">
        <v>1494</v>
      </c>
    </row>
    <row r="40" spans="1:16" ht="14.4" customHeight="1" x14ac:dyDescent="0.3">
      <c r="A40" s="430" t="s">
        <v>603</v>
      </c>
      <c r="B40" s="431" t="s">
        <v>4104</v>
      </c>
      <c r="C40" s="431" t="s">
        <v>4173</v>
      </c>
      <c r="D40" s="431" t="s">
        <v>4174</v>
      </c>
      <c r="E40" s="434">
        <v>6480</v>
      </c>
      <c r="F40" s="434">
        <v>2248560</v>
      </c>
      <c r="G40" s="431">
        <v>1</v>
      </c>
      <c r="H40" s="431">
        <v>347</v>
      </c>
      <c r="I40" s="434">
        <v>6082</v>
      </c>
      <c r="J40" s="434">
        <v>2116536</v>
      </c>
      <c r="K40" s="431">
        <v>0.94128508912370579</v>
      </c>
      <c r="L40" s="431">
        <v>348</v>
      </c>
      <c r="M40" s="434">
        <v>6662</v>
      </c>
      <c r="N40" s="434">
        <v>2321669</v>
      </c>
      <c r="O40" s="545">
        <v>1.0325136976553884</v>
      </c>
      <c r="P40" s="435">
        <v>348.49429600720504</v>
      </c>
    </row>
    <row r="41" spans="1:16" ht="14.4" customHeight="1" x14ac:dyDescent="0.3">
      <c r="A41" s="430" t="s">
        <v>603</v>
      </c>
      <c r="B41" s="431" t="s">
        <v>4104</v>
      </c>
      <c r="C41" s="431" t="s">
        <v>4175</v>
      </c>
      <c r="D41" s="431" t="s">
        <v>4176</v>
      </c>
      <c r="E41" s="434">
        <v>136</v>
      </c>
      <c r="F41" s="434">
        <v>168096</v>
      </c>
      <c r="G41" s="431">
        <v>1</v>
      </c>
      <c r="H41" s="431">
        <v>1236</v>
      </c>
      <c r="I41" s="434">
        <v>111</v>
      </c>
      <c r="J41" s="434">
        <v>138195</v>
      </c>
      <c r="K41" s="431">
        <v>0.8221195031410623</v>
      </c>
      <c r="L41" s="431">
        <v>1245</v>
      </c>
      <c r="M41" s="434">
        <v>273</v>
      </c>
      <c r="N41" s="434">
        <v>342493</v>
      </c>
      <c r="O41" s="545">
        <v>2.0374845326480107</v>
      </c>
      <c r="P41" s="435">
        <v>1254.5531135531135</v>
      </c>
    </row>
    <row r="42" spans="1:16" ht="14.4" customHeight="1" x14ac:dyDescent="0.3">
      <c r="A42" s="430" t="s">
        <v>603</v>
      </c>
      <c r="B42" s="431" t="s">
        <v>4104</v>
      </c>
      <c r="C42" s="431" t="s">
        <v>4177</v>
      </c>
      <c r="D42" s="431" t="s">
        <v>4178</v>
      </c>
      <c r="E42" s="434">
        <v>1206</v>
      </c>
      <c r="F42" s="434">
        <v>177282</v>
      </c>
      <c r="G42" s="431">
        <v>1</v>
      </c>
      <c r="H42" s="431">
        <v>147</v>
      </c>
      <c r="I42" s="434">
        <v>1285</v>
      </c>
      <c r="J42" s="434">
        <v>188895</v>
      </c>
      <c r="K42" s="431">
        <v>1.0655058043117744</v>
      </c>
      <c r="L42" s="431">
        <v>147</v>
      </c>
      <c r="M42" s="434">
        <v>1182</v>
      </c>
      <c r="N42" s="434">
        <v>174368</v>
      </c>
      <c r="O42" s="545">
        <v>0.98356291106824156</v>
      </c>
      <c r="P42" s="435">
        <v>147.51945854483927</v>
      </c>
    </row>
    <row r="43" spans="1:16" ht="14.4" customHeight="1" x14ac:dyDescent="0.3">
      <c r="A43" s="430" t="s">
        <v>603</v>
      </c>
      <c r="B43" s="431" t="s">
        <v>4104</v>
      </c>
      <c r="C43" s="431" t="s">
        <v>4179</v>
      </c>
      <c r="D43" s="431" t="s">
        <v>4180</v>
      </c>
      <c r="E43" s="434">
        <v>5</v>
      </c>
      <c r="F43" s="434">
        <v>125</v>
      </c>
      <c r="G43" s="431">
        <v>1</v>
      </c>
      <c r="H43" s="431">
        <v>25</v>
      </c>
      <c r="I43" s="434">
        <v>23</v>
      </c>
      <c r="J43" s="434">
        <v>805</v>
      </c>
      <c r="K43" s="431">
        <v>6.44</v>
      </c>
      <c r="L43" s="431">
        <v>35</v>
      </c>
      <c r="M43" s="434">
        <v>1</v>
      </c>
      <c r="N43" s="434">
        <v>36</v>
      </c>
      <c r="O43" s="545">
        <v>0.28799999999999998</v>
      </c>
      <c r="P43" s="435">
        <v>36</v>
      </c>
    </row>
    <row r="44" spans="1:16" ht="14.4" customHeight="1" x14ac:dyDescent="0.3">
      <c r="A44" s="430" t="s">
        <v>603</v>
      </c>
      <c r="B44" s="431" t="s">
        <v>4104</v>
      </c>
      <c r="C44" s="431" t="s">
        <v>4181</v>
      </c>
      <c r="D44" s="431" t="s">
        <v>4182</v>
      </c>
      <c r="E44" s="434">
        <v>1283</v>
      </c>
      <c r="F44" s="434">
        <v>375919</v>
      </c>
      <c r="G44" s="431">
        <v>1</v>
      </c>
      <c r="H44" s="431">
        <v>293</v>
      </c>
      <c r="I44" s="434">
        <v>1325</v>
      </c>
      <c r="J44" s="434">
        <v>388225</v>
      </c>
      <c r="K44" s="431">
        <v>1.0327357755261106</v>
      </c>
      <c r="L44" s="431">
        <v>293</v>
      </c>
      <c r="M44" s="434">
        <v>1517</v>
      </c>
      <c r="N44" s="434">
        <v>445296</v>
      </c>
      <c r="O44" s="545">
        <v>1.1845530553124477</v>
      </c>
      <c r="P44" s="435">
        <v>293.53724456163479</v>
      </c>
    </row>
    <row r="45" spans="1:16" ht="14.4" customHeight="1" x14ac:dyDescent="0.3">
      <c r="A45" s="430" t="s">
        <v>603</v>
      </c>
      <c r="B45" s="431" t="s">
        <v>4104</v>
      </c>
      <c r="C45" s="431" t="s">
        <v>4183</v>
      </c>
      <c r="D45" s="431" t="s">
        <v>4184</v>
      </c>
      <c r="E45" s="434">
        <v>1043</v>
      </c>
      <c r="F45" s="434">
        <v>211729</v>
      </c>
      <c r="G45" s="431">
        <v>1</v>
      </c>
      <c r="H45" s="431">
        <v>203</v>
      </c>
      <c r="I45" s="434">
        <v>991</v>
      </c>
      <c r="J45" s="434">
        <v>202164</v>
      </c>
      <c r="K45" s="431">
        <v>0.9548243273240794</v>
      </c>
      <c r="L45" s="431">
        <v>204</v>
      </c>
      <c r="M45" s="434">
        <v>1092</v>
      </c>
      <c r="N45" s="434">
        <v>223934</v>
      </c>
      <c r="O45" s="545">
        <v>1.0576444417155892</v>
      </c>
      <c r="P45" s="435">
        <v>205.06776556776558</v>
      </c>
    </row>
    <row r="46" spans="1:16" ht="14.4" customHeight="1" x14ac:dyDescent="0.3">
      <c r="A46" s="430" t="s">
        <v>603</v>
      </c>
      <c r="B46" s="431" t="s">
        <v>4104</v>
      </c>
      <c r="C46" s="431" t="s">
        <v>4185</v>
      </c>
      <c r="D46" s="431" t="s">
        <v>4186</v>
      </c>
      <c r="E46" s="434">
        <v>1767</v>
      </c>
      <c r="F46" s="434">
        <v>67146</v>
      </c>
      <c r="G46" s="431">
        <v>1</v>
      </c>
      <c r="H46" s="431">
        <v>38</v>
      </c>
      <c r="I46" s="434">
        <v>1659</v>
      </c>
      <c r="J46" s="434">
        <v>63042</v>
      </c>
      <c r="K46" s="431">
        <v>0.93887945670628181</v>
      </c>
      <c r="L46" s="431">
        <v>38</v>
      </c>
      <c r="M46" s="434">
        <v>1616</v>
      </c>
      <c r="N46" s="434">
        <v>62210</v>
      </c>
      <c r="O46" s="545">
        <v>0.92648854734459241</v>
      </c>
      <c r="P46" s="435">
        <v>38.496287128712872</v>
      </c>
    </row>
    <row r="47" spans="1:16" ht="14.4" customHeight="1" x14ac:dyDescent="0.3">
      <c r="A47" s="430" t="s">
        <v>603</v>
      </c>
      <c r="B47" s="431" t="s">
        <v>4104</v>
      </c>
      <c r="C47" s="431" t="s">
        <v>4187</v>
      </c>
      <c r="D47" s="431" t="s">
        <v>4188</v>
      </c>
      <c r="E47" s="434">
        <v>269</v>
      </c>
      <c r="F47" s="434">
        <v>1342310</v>
      </c>
      <c r="G47" s="431">
        <v>1</v>
      </c>
      <c r="H47" s="431">
        <v>4990</v>
      </c>
      <c r="I47" s="434">
        <v>228</v>
      </c>
      <c r="J47" s="434">
        <v>1138404</v>
      </c>
      <c r="K47" s="431">
        <v>0.84809321244719926</v>
      </c>
      <c r="L47" s="431">
        <v>4993</v>
      </c>
      <c r="M47" s="434">
        <v>210</v>
      </c>
      <c r="N47" s="434">
        <v>1049321</v>
      </c>
      <c r="O47" s="545">
        <v>0.78172776780326447</v>
      </c>
      <c r="P47" s="435">
        <v>4996.7666666666664</v>
      </c>
    </row>
    <row r="48" spans="1:16" ht="14.4" customHeight="1" x14ac:dyDescent="0.3">
      <c r="A48" s="430" t="s">
        <v>603</v>
      </c>
      <c r="B48" s="431" t="s">
        <v>4104</v>
      </c>
      <c r="C48" s="431" t="s">
        <v>4189</v>
      </c>
      <c r="D48" s="431" t="s">
        <v>4190</v>
      </c>
      <c r="E48" s="434">
        <v>1952</v>
      </c>
      <c r="F48" s="434">
        <v>329888</v>
      </c>
      <c r="G48" s="431">
        <v>1</v>
      </c>
      <c r="H48" s="431">
        <v>169</v>
      </c>
      <c r="I48" s="434">
        <v>1916</v>
      </c>
      <c r="J48" s="434">
        <v>323804</v>
      </c>
      <c r="K48" s="431">
        <v>0.98155737704918034</v>
      </c>
      <c r="L48" s="431">
        <v>169</v>
      </c>
      <c r="M48" s="434">
        <v>2014</v>
      </c>
      <c r="N48" s="434">
        <v>341427</v>
      </c>
      <c r="O48" s="545">
        <v>1.0349785381705305</v>
      </c>
      <c r="P48" s="435">
        <v>169.52681231380339</v>
      </c>
    </row>
    <row r="49" spans="1:16" ht="14.4" customHeight="1" x14ac:dyDescent="0.3">
      <c r="A49" s="430" t="s">
        <v>603</v>
      </c>
      <c r="B49" s="431" t="s">
        <v>4104</v>
      </c>
      <c r="C49" s="431" t="s">
        <v>4191</v>
      </c>
      <c r="D49" s="431" t="s">
        <v>4192</v>
      </c>
      <c r="E49" s="434">
        <v>255</v>
      </c>
      <c r="F49" s="434">
        <v>82620</v>
      </c>
      <c r="G49" s="431">
        <v>1</v>
      </c>
      <c r="H49" s="431">
        <v>324</v>
      </c>
      <c r="I49" s="434">
        <v>222</v>
      </c>
      <c r="J49" s="434">
        <v>71928</v>
      </c>
      <c r="K49" s="431">
        <v>0.87058823529411766</v>
      </c>
      <c r="L49" s="431">
        <v>324</v>
      </c>
      <c r="M49" s="434">
        <v>252</v>
      </c>
      <c r="N49" s="434">
        <v>81924</v>
      </c>
      <c r="O49" s="545">
        <v>0.99157588961510534</v>
      </c>
      <c r="P49" s="435">
        <v>325.09523809523807</v>
      </c>
    </row>
    <row r="50" spans="1:16" ht="14.4" customHeight="1" x14ac:dyDescent="0.3">
      <c r="A50" s="430" t="s">
        <v>603</v>
      </c>
      <c r="B50" s="431" t="s">
        <v>4104</v>
      </c>
      <c r="C50" s="431" t="s">
        <v>4193</v>
      </c>
      <c r="D50" s="431" t="s">
        <v>4194</v>
      </c>
      <c r="E50" s="434">
        <v>407</v>
      </c>
      <c r="F50" s="434">
        <v>278795</v>
      </c>
      <c r="G50" s="431">
        <v>1</v>
      </c>
      <c r="H50" s="431">
        <v>685</v>
      </c>
      <c r="I50" s="434">
        <v>623</v>
      </c>
      <c r="J50" s="434">
        <v>427378</v>
      </c>
      <c r="K50" s="431">
        <v>1.5329471475456877</v>
      </c>
      <c r="L50" s="431">
        <v>686</v>
      </c>
      <c r="M50" s="434">
        <v>716</v>
      </c>
      <c r="N50" s="434">
        <v>491530</v>
      </c>
      <c r="O50" s="545">
        <v>1.763051704657544</v>
      </c>
      <c r="P50" s="435">
        <v>686.49441340782118</v>
      </c>
    </row>
    <row r="51" spans="1:16" ht="14.4" customHeight="1" x14ac:dyDescent="0.3">
      <c r="A51" s="430" t="s">
        <v>603</v>
      </c>
      <c r="B51" s="431" t="s">
        <v>4104</v>
      </c>
      <c r="C51" s="431" t="s">
        <v>4195</v>
      </c>
      <c r="D51" s="431" t="s">
        <v>4196</v>
      </c>
      <c r="E51" s="434">
        <v>2098</v>
      </c>
      <c r="F51" s="434">
        <v>728006</v>
      </c>
      <c r="G51" s="431">
        <v>1</v>
      </c>
      <c r="H51" s="431">
        <v>347</v>
      </c>
      <c r="I51" s="434">
        <v>1980</v>
      </c>
      <c r="J51" s="434">
        <v>687060</v>
      </c>
      <c r="K51" s="431">
        <v>0.94375595805529078</v>
      </c>
      <c r="L51" s="431">
        <v>347</v>
      </c>
      <c r="M51" s="434">
        <v>2066</v>
      </c>
      <c r="N51" s="434">
        <v>717993</v>
      </c>
      <c r="O51" s="545">
        <v>0.98624599247808398</v>
      </c>
      <c r="P51" s="435">
        <v>347.52807357212004</v>
      </c>
    </row>
    <row r="52" spans="1:16" ht="14.4" customHeight="1" x14ac:dyDescent="0.3">
      <c r="A52" s="430" t="s">
        <v>603</v>
      </c>
      <c r="B52" s="431" t="s">
        <v>4104</v>
      </c>
      <c r="C52" s="431" t="s">
        <v>4197</v>
      </c>
      <c r="D52" s="431" t="s">
        <v>4198</v>
      </c>
      <c r="E52" s="434">
        <v>1828</v>
      </c>
      <c r="F52" s="434">
        <v>314416</v>
      </c>
      <c r="G52" s="431">
        <v>1</v>
      </c>
      <c r="H52" s="431">
        <v>172</v>
      </c>
      <c r="I52" s="434">
        <v>1787</v>
      </c>
      <c r="J52" s="434">
        <v>307364</v>
      </c>
      <c r="K52" s="431">
        <v>0.9775711159737418</v>
      </c>
      <c r="L52" s="431">
        <v>172</v>
      </c>
      <c r="M52" s="434">
        <v>1880</v>
      </c>
      <c r="N52" s="434">
        <v>324353</v>
      </c>
      <c r="O52" s="545">
        <v>1.031604625718793</v>
      </c>
      <c r="P52" s="435">
        <v>172.52819148936169</v>
      </c>
    </row>
    <row r="53" spans="1:16" ht="14.4" customHeight="1" x14ac:dyDescent="0.3">
      <c r="A53" s="430" t="s">
        <v>603</v>
      </c>
      <c r="B53" s="431" t="s">
        <v>4104</v>
      </c>
      <c r="C53" s="431" t="s">
        <v>4199</v>
      </c>
      <c r="D53" s="431" t="s">
        <v>4200</v>
      </c>
      <c r="E53" s="434">
        <v>472</v>
      </c>
      <c r="F53" s="434">
        <v>188328</v>
      </c>
      <c r="G53" s="431">
        <v>1</v>
      </c>
      <c r="H53" s="431">
        <v>399</v>
      </c>
      <c r="I53" s="434">
        <v>440</v>
      </c>
      <c r="J53" s="434">
        <v>175560</v>
      </c>
      <c r="K53" s="431">
        <v>0.93220338983050843</v>
      </c>
      <c r="L53" s="431">
        <v>399</v>
      </c>
      <c r="M53" s="434">
        <v>548</v>
      </c>
      <c r="N53" s="434">
        <v>218996</v>
      </c>
      <c r="O53" s="545">
        <v>1.1628435495518457</v>
      </c>
      <c r="P53" s="435">
        <v>399.62773722627736</v>
      </c>
    </row>
    <row r="54" spans="1:16" ht="14.4" customHeight="1" x14ac:dyDescent="0.3">
      <c r="A54" s="430" t="s">
        <v>603</v>
      </c>
      <c r="B54" s="431" t="s">
        <v>4104</v>
      </c>
      <c r="C54" s="431" t="s">
        <v>4201</v>
      </c>
      <c r="D54" s="431" t="s">
        <v>4202</v>
      </c>
      <c r="E54" s="434">
        <v>129</v>
      </c>
      <c r="F54" s="434">
        <v>83721</v>
      </c>
      <c r="G54" s="431">
        <v>1</v>
      </c>
      <c r="H54" s="431">
        <v>649</v>
      </c>
      <c r="I54" s="434">
        <v>183</v>
      </c>
      <c r="J54" s="434">
        <v>118950</v>
      </c>
      <c r="K54" s="431">
        <v>1.4207904826745978</v>
      </c>
      <c r="L54" s="431">
        <v>650</v>
      </c>
      <c r="M54" s="434">
        <v>175</v>
      </c>
      <c r="N54" s="434">
        <v>113835</v>
      </c>
      <c r="O54" s="545">
        <v>1.3596947002544164</v>
      </c>
      <c r="P54" s="435">
        <v>650.48571428571427</v>
      </c>
    </row>
    <row r="55" spans="1:16" ht="14.4" customHeight="1" x14ac:dyDescent="0.3">
      <c r="A55" s="430" t="s">
        <v>603</v>
      </c>
      <c r="B55" s="431" t="s">
        <v>4104</v>
      </c>
      <c r="C55" s="431" t="s">
        <v>4203</v>
      </c>
      <c r="D55" s="431" t="s">
        <v>4204</v>
      </c>
      <c r="E55" s="434">
        <v>129</v>
      </c>
      <c r="F55" s="434">
        <v>83721</v>
      </c>
      <c r="G55" s="431">
        <v>1</v>
      </c>
      <c r="H55" s="431">
        <v>649</v>
      </c>
      <c r="I55" s="434">
        <v>183</v>
      </c>
      <c r="J55" s="434">
        <v>118950</v>
      </c>
      <c r="K55" s="431">
        <v>1.4207904826745978</v>
      </c>
      <c r="L55" s="431">
        <v>650</v>
      </c>
      <c r="M55" s="434">
        <v>175</v>
      </c>
      <c r="N55" s="434">
        <v>113835</v>
      </c>
      <c r="O55" s="545">
        <v>1.3596947002544164</v>
      </c>
      <c r="P55" s="435">
        <v>650.48571428571427</v>
      </c>
    </row>
    <row r="56" spans="1:16" ht="14.4" customHeight="1" x14ac:dyDescent="0.3">
      <c r="A56" s="430" t="s">
        <v>603</v>
      </c>
      <c r="B56" s="431" t="s">
        <v>4104</v>
      </c>
      <c r="C56" s="431" t="s">
        <v>4205</v>
      </c>
      <c r="D56" s="431" t="s">
        <v>4206</v>
      </c>
      <c r="E56" s="434">
        <v>2059</v>
      </c>
      <c r="F56" s="434">
        <v>868898</v>
      </c>
      <c r="G56" s="431">
        <v>1</v>
      </c>
      <c r="H56" s="431">
        <v>422</v>
      </c>
      <c r="I56" s="434">
        <v>2507</v>
      </c>
      <c r="J56" s="434">
        <v>1062968</v>
      </c>
      <c r="K56" s="431">
        <v>1.2233518778959096</v>
      </c>
      <c r="L56" s="431">
        <v>424</v>
      </c>
      <c r="M56" s="434">
        <v>2972</v>
      </c>
      <c r="N56" s="434">
        <v>1272674</v>
      </c>
      <c r="O56" s="545">
        <v>1.4646989635147047</v>
      </c>
      <c r="P56" s="435">
        <v>428.22139973082102</v>
      </c>
    </row>
    <row r="57" spans="1:16" ht="14.4" customHeight="1" x14ac:dyDescent="0.3">
      <c r="A57" s="430" t="s">
        <v>603</v>
      </c>
      <c r="B57" s="431" t="s">
        <v>4104</v>
      </c>
      <c r="C57" s="431" t="s">
        <v>4207</v>
      </c>
      <c r="D57" s="431" t="s">
        <v>4208</v>
      </c>
      <c r="E57" s="434">
        <v>173</v>
      </c>
      <c r="F57" s="434">
        <v>17992</v>
      </c>
      <c r="G57" s="431">
        <v>1</v>
      </c>
      <c r="H57" s="431">
        <v>104</v>
      </c>
      <c r="I57" s="434">
        <v>10</v>
      </c>
      <c r="J57" s="434">
        <v>1050</v>
      </c>
      <c r="K57" s="431">
        <v>5.835927078701645E-2</v>
      </c>
      <c r="L57" s="431">
        <v>105</v>
      </c>
      <c r="M57" s="434"/>
      <c r="N57" s="434"/>
      <c r="O57" s="545"/>
      <c r="P57" s="435"/>
    </row>
    <row r="58" spans="1:16" ht="14.4" customHeight="1" x14ac:dyDescent="0.3">
      <c r="A58" s="430" t="s">
        <v>603</v>
      </c>
      <c r="B58" s="431" t="s">
        <v>4104</v>
      </c>
      <c r="C58" s="431" t="s">
        <v>4209</v>
      </c>
      <c r="D58" s="431" t="s">
        <v>4210</v>
      </c>
      <c r="E58" s="434">
        <v>41</v>
      </c>
      <c r="F58" s="434">
        <v>28249</v>
      </c>
      <c r="G58" s="431">
        <v>1</v>
      </c>
      <c r="H58" s="431">
        <v>689</v>
      </c>
      <c r="I58" s="434">
        <v>34</v>
      </c>
      <c r="J58" s="434">
        <v>23460</v>
      </c>
      <c r="K58" s="431">
        <v>0.83047187511062337</v>
      </c>
      <c r="L58" s="431">
        <v>690</v>
      </c>
      <c r="M58" s="434">
        <v>55</v>
      </c>
      <c r="N58" s="434">
        <v>37980</v>
      </c>
      <c r="O58" s="545">
        <v>1.3444723707033877</v>
      </c>
      <c r="P58" s="435">
        <v>690.5454545454545</v>
      </c>
    </row>
    <row r="59" spans="1:16" ht="14.4" customHeight="1" x14ac:dyDescent="0.3">
      <c r="A59" s="430" t="s">
        <v>603</v>
      </c>
      <c r="B59" s="431" t="s">
        <v>4104</v>
      </c>
      <c r="C59" s="431" t="s">
        <v>4211</v>
      </c>
      <c r="D59" s="431" t="s">
        <v>4212</v>
      </c>
      <c r="E59" s="434">
        <v>223</v>
      </c>
      <c r="F59" s="434">
        <v>150079</v>
      </c>
      <c r="G59" s="431">
        <v>1</v>
      </c>
      <c r="H59" s="431">
        <v>673</v>
      </c>
      <c r="I59" s="434">
        <v>184</v>
      </c>
      <c r="J59" s="434">
        <v>124016</v>
      </c>
      <c r="K59" s="431">
        <v>0.82633812858561162</v>
      </c>
      <c r="L59" s="431">
        <v>674</v>
      </c>
      <c r="M59" s="434">
        <v>222</v>
      </c>
      <c r="N59" s="434">
        <v>149748</v>
      </c>
      <c r="O59" s="545">
        <v>0.99779449489935301</v>
      </c>
      <c r="P59" s="435">
        <v>674.54054054054052</v>
      </c>
    </row>
    <row r="60" spans="1:16" ht="14.4" customHeight="1" x14ac:dyDescent="0.3">
      <c r="A60" s="430" t="s">
        <v>603</v>
      </c>
      <c r="B60" s="431" t="s">
        <v>4104</v>
      </c>
      <c r="C60" s="431" t="s">
        <v>4213</v>
      </c>
      <c r="D60" s="431" t="s">
        <v>4214</v>
      </c>
      <c r="E60" s="434">
        <v>850</v>
      </c>
      <c r="F60" s="434">
        <v>401200</v>
      </c>
      <c r="G60" s="431">
        <v>1</v>
      </c>
      <c r="H60" s="431">
        <v>472</v>
      </c>
      <c r="I60" s="434">
        <v>871</v>
      </c>
      <c r="J60" s="434">
        <v>411983</v>
      </c>
      <c r="K60" s="431">
        <v>1.0268768693918244</v>
      </c>
      <c r="L60" s="431">
        <v>473</v>
      </c>
      <c r="M60" s="434">
        <v>942</v>
      </c>
      <c r="N60" s="434">
        <v>446053</v>
      </c>
      <c r="O60" s="545">
        <v>1.111797108673978</v>
      </c>
      <c r="P60" s="435">
        <v>473.51698513800426</v>
      </c>
    </row>
    <row r="61" spans="1:16" ht="14.4" customHeight="1" x14ac:dyDescent="0.3">
      <c r="A61" s="430" t="s">
        <v>603</v>
      </c>
      <c r="B61" s="431" t="s">
        <v>4104</v>
      </c>
      <c r="C61" s="431" t="s">
        <v>4215</v>
      </c>
      <c r="D61" s="431" t="s">
        <v>4216</v>
      </c>
      <c r="E61" s="434">
        <v>164</v>
      </c>
      <c r="F61" s="434">
        <v>46904</v>
      </c>
      <c r="G61" s="431">
        <v>1</v>
      </c>
      <c r="H61" s="431">
        <v>286</v>
      </c>
      <c r="I61" s="434">
        <v>225</v>
      </c>
      <c r="J61" s="434">
        <v>64575</v>
      </c>
      <c r="K61" s="431">
        <v>1.3767482517482517</v>
      </c>
      <c r="L61" s="431">
        <v>287</v>
      </c>
      <c r="M61" s="434">
        <v>249</v>
      </c>
      <c r="N61" s="434">
        <v>71605</v>
      </c>
      <c r="O61" s="545">
        <v>1.526628858945932</v>
      </c>
      <c r="P61" s="435">
        <v>287.57028112449797</v>
      </c>
    </row>
    <row r="62" spans="1:16" ht="14.4" customHeight="1" x14ac:dyDescent="0.3">
      <c r="A62" s="430" t="s">
        <v>603</v>
      </c>
      <c r="B62" s="431" t="s">
        <v>4104</v>
      </c>
      <c r="C62" s="431" t="s">
        <v>4217</v>
      </c>
      <c r="D62" s="431" t="s">
        <v>4218</v>
      </c>
      <c r="E62" s="434">
        <v>41</v>
      </c>
      <c r="F62" s="434">
        <v>33087</v>
      </c>
      <c r="G62" s="431">
        <v>1</v>
      </c>
      <c r="H62" s="431">
        <v>807</v>
      </c>
      <c r="I62" s="434">
        <v>57</v>
      </c>
      <c r="J62" s="434">
        <v>46113</v>
      </c>
      <c r="K62" s="431">
        <v>1.3936893644029378</v>
      </c>
      <c r="L62" s="431">
        <v>809</v>
      </c>
      <c r="M62" s="434">
        <v>132</v>
      </c>
      <c r="N62" s="434">
        <v>106956</v>
      </c>
      <c r="O62" s="545">
        <v>3.2325686825641489</v>
      </c>
      <c r="P62" s="435">
        <v>810.27272727272725</v>
      </c>
    </row>
    <row r="63" spans="1:16" ht="14.4" customHeight="1" x14ac:dyDescent="0.3">
      <c r="A63" s="430" t="s">
        <v>603</v>
      </c>
      <c r="B63" s="431" t="s">
        <v>4104</v>
      </c>
      <c r="C63" s="431" t="s">
        <v>4219</v>
      </c>
      <c r="D63" s="431" t="s">
        <v>4220</v>
      </c>
      <c r="E63" s="434">
        <v>2058</v>
      </c>
      <c r="F63" s="434">
        <v>2058000</v>
      </c>
      <c r="G63" s="431">
        <v>1</v>
      </c>
      <c r="H63" s="431">
        <v>1000</v>
      </c>
      <c r="I63" s="434">
        <v>2520</v>
      </c>
      <c r="J63" s="434">
        <v>2525040</v>
      </c>
      <c r="K63" s="431">
        <v>1.2269387755102041</v>
      </c>
      <c r="L63" s="431">
        <v>1002</v>
      </c>
      <c r="M63" s="434">
        <v>3042</v>
      </c>
      <c r="N63" s="434">
        <v>3056596</v>
      </c>
      <c r="O63" s="545">
        <v>1.485226433430515</v>
      </c>
      <c r="P63" s="435">
        <v>1004.7981591058514</v>
      </c>
    </row>
    <row r="64" spans="1:16" ht="14.4" customHeight="1" x14ac:dyDescent="0.3">
      <c r="A64" s="430" t="s">
        <v>603</v>
      </c>
      <c r="B64" s="431" t="s">
        <v>4104</v>
      </c>
      <c r="C64" s="431" t="s">
        <v>4221</v>
      </c>
      <c r="D64" s="431" t="s">
        <v>4222</v>
      </c>
      <c r="E64" s="434">
        <v>1693</v>
      </c>
      <c r="F64" s="434">
        <v>281038</v>
      </c>
      <c r="G64" s="431">
        <v>1</v>
      </c>
      <c r="H64" s="431">
        <v>166</v>
      </c>
      <c r="I64" s="434">
        <v>1666</v>
      </c>
      <c r="J64" s="434">
        <v>276556</v>
      </c>
      <c r="K64" s="431">
        <v>0.98405197873597161</v>
      </c>
      <c r="L64" s="431">
        <v>166</v>
      </c>
      <c r="M64" s="434">
        <v>1906</v>
      </c>
      <c r="N64" s="434">
        <v>317385</v>
      </c>
      <c r="O64" s="545">
        <v>1.1293312648111644</v>
      </c>
      <c r="P64" s="435">
        <v>166.51888772298005</v>
      </c>
    </row>
    <row r="65" spans="1:16" ht="14.4" customHeight="1" x14ac:dyDescent="0.3">
      <c r="A65" s="430" t="s">
        <v>603</v>
      </c>
      <c r="B65" s="431" t="s">
        <v>4104</v>
      </c>
      <c r="C65" s="431" t="s">
        <v>4223</v>
      </c>
      <c r="D65" s="431" t="s">
        <v>4224</v>
      </c>
      <c r="E65" s="434">
        <v>296</v>
      </c>
      <c r="F65" s="434">
        <v>252192</v>
      </c>
      <c r="G65" s="431">
        <v>1</v>
      </c>
      <c r="H65" s="431">
        <v>852</v>
      </c>
      <c r="I65" s="434">
        <v>332</v>
      </c>
      <c r="J65" s="434">
        <v>282864</v>
      </c>
      <c r="K65" s="431">
        <v>1.1216216216216217</v>
      </c>
      <c r="L65" s="431">
        <v>852</v>
      </c>
      <c r="M65" s="434">
        <v>295</v>
      </c>
      <c r="N65" s="434">
        <v>251519</v>
      </c>
      <c r="O65" s="545">
        <v>0.99733139829970818</v>
      </c>
      <c r="P65" s="435">
        <v>852.60677966101696</v>
      </c>
    </row>
    <row r="66" spans="1:16" ht="14.4" customHeight="1" x14ac:dyDescent="0.3">
      <c r="A66" s="430" t="s">
        <v>603</v>
      </c>
      <c r="B66" s="431" t="s">
        <v>4104</v>
      </c>
      <c r="C66" s="431" t="s">
        <v>4225</v>
      </c>
      <c r="D66" s="431" t="s">
        <v>4226</v>
      </c>
      <c r="E66" s="434">
        <v>118</v>
      </c>
      <c r="F66" s="434">
        <v>67496</v>
      </c>
      <c r="G66" s="431">
        <v>1</v>
      </c>
      <c r="H66" s="431">
        <v>572</v>
      </c>
      <c r="I66" s="434">
        <v>110</v>
      </c>
      <c r="J66" s="434">
        <v>62920</v>
      </c>
      <c r="K66" s="431">
        <v>0.93220338983050843</v>
      </c>
      <c r="L66" s="431">
        <v>572</v>
      </c>
      <c r="M66" s="434">
        <v>137</v>
      </c>
      <c r="N66" s="434">
        <v>78450</v>
      </c>
      <c r="O66" s="545">
        <v>1.1622910987317767</v>
      </c>
      <c r="P66" s="435">
        <v>572.62773722627742</v>
      </c>
    </row>
    <row r="67" spans="1:16" ht="14.4" customHeight="1" x14ac:dyDescent="0.3">
      <c r="A67" s="430" t="s">
        <v>603</v>
      </c>
      <c r="B67" s="431" t="s">
        <v>4104</v>
      </c>
      <c r="C67" s="431" t="s">
        <v>4227</v>
      </c>
      <c r="D67" s="431" t="s">
        <v>4228</v>
      </c>
      <c r="E67" s="434"/>
      <c r="F67" s="434"/>
      <c r="G67" s="431"/>
      <c r="H67" s="431"/>
      <c r="I67" s="434"/>
      <c r="J67" s="434"/>
      <c r="K67" s="431"/>
      <c r="L67" s="431"/>
      <c r="M67" s="434">
        <v>429</v>
      </c>
      <c r="N67" s="434">
        <v>962682</v>
      </c>
      <c r="O67" s="545"/>
      <c r="P67" s="435">
        <v>2244.0139860139861</v>
      </c>
    </row>
    <row r="68" spans="1:16" ht="14.4" customHeight="1" x14ac:dyDescent="0.3">
      <c r="A68" s="430" t="s">
        <v>603</v>
      </c>
      <c r="B68" s="431" t="s">
        <v>4104</v>
      </c>
      <c r="C68" s="431" t="s">
        <v>4229</v>
      </c>
      <c r="D68" s="431" t="s">
        <v>4230</v>
      </c>
      <c r="E68" s="434">
        <v>534</v>
      </c>
      <c r="F68" s="434">
        <v>98790</v>
      </c>
      <c r="G68" s="431">
        <v>1</v>
      </c>
      <c r="H68" s="431">
        <v>185</v>
      </c>
      <c r="I68" s="434">
        <v>558</v>
      </c>
      <c r="J68" s="434">
        <v>103230</v>
      </c>
      <c r="K68" s="431">
        <v>1.0449438202247192</v>
      </c>
      <c r="L68" s="431">
        <v>185</v>
      </c>
      <c r="M68" s="434">
        <v>619</v>
      </c>
      <c r="N68" s="434">
        <v>114817</v>
      </c>
      <c r="O68" s="545">
        <v>1.1622330195363904</v>
      </c>
      <c r="P68" s="435">
        <v>185.48788368336025</v>
      </c>
    </row>
    <row r="69" spans="1:16" ht="14.4" customHeight="1" x14ac:dyDescent="0.3">
      <c r="A69" s="430" t="s">
        <v>603</v>
      </c>
      <c r="B69" s="431" t="s">
        <v>4104</v>
      </c>
      <c r="C69" s="431" t="s">
        <v>4231</v>
      </c>
      <c r="D69" s="431" t="s">
        <v>4232</v>
      </c>
      <c r="E69" s="434">
        <v>11276</v>
      </c>
      <c r="F69" s="434">
        <v>6472424</v>
      </c>
      <c r="G69" s="431">
        <v>1</v>
      </c>
      <c r="H69" s="431">
        <v>574</v>
      </c>
      <c r="I69" s="434">
        <v>9720</v>
      </c>
      <c r="J69" s="434">
        <v>5579280</v>
      </c>
      <c r="K69" s="431">
        <v>0.86200780418588152</v>
      </c>
      <c r="L69" s="431">
        <v>574</v>
      </c>
      <c r="M69" s="434">
        <v>11200</v>
      </c>
      <c r="N69" s="434">
        <v>6434857</v>
      </c>
      <c r="O69" s="545">
        <v>0.99419583760272812</v>
      </c>
      <c r="P69" s="435">
        <v>574.54080357142857</v>
      </c>
    </row>
    <row r="70" spans="1:16" ht="14.4" customHeight="1" x14ac:dyDescent="0.3">
      <c r="A70" s="430" t="s">
        <v>603</v>
      </c>
      <c r="B70" s="431" t="s">
        <v>4104</v>
      </c>
      <c r="C70" s="431" t="s">
        <v>4233</v>
      </c>
      <c r="D70" s="431" t="s">
        <v>4234</v>
      </c>
      <c r="E70" s="434">
        <v>129</v>
      </c>
      <c r="F70" s="434">
        <v>179826</v>
      </c>
      <c r="G70" s="431">
        <v>1</v>
      </c>
      <c r="H70" s="431">
        <v>1394</v>
      </c>
      <c r="I70" s="434">
        <v>183</v>
      </c>
      <c r="J70" s="434">
        <v>255285</v>
      </c>
      <c r="K70" s="431">
        <v>1.4196223015581728</v>
      </c>
      <c r="L70" s="431">
        <v>1395</v>
      </c>
      <c r="M70" s="434">
        <v>175</v>
      </c>
      <c r="N70" s="434">
        <v>244210</v>
      </c>
      <c r="O70" s="545">
        <v>1.3580349893786217</v>
      </c>
      <c r="P70" s="435">
        <v>1395.4857142857143</v>
      </c>
    </row>
    <row r="71" spans="1:16" ht="14.4" customHeight="1" x14ac:dyDescent="0.3">
      <c r="A71" s="430" t="s">
        <v>603</v>
      </c>
      <c r="B71" s="431" t="s">
        <v>4104</v>
      </c>
      <c r="C71" s="431" t="s">
        <v>4235</v>
      </c>
      <c r="D71" s="431" t="s">
        <v>4236</v>
      </c>
      <c r="E71" s="434">
        <v>22</v>
      </c>
      <c r="F71" s="434">
        <v>22330</v>
      </c>
      <c r="G71" s="431">
        <v>1</v>
      </c>
      <c r="H71" s="431">
        <v>1015</v>
      </c>
      <c r="I71" s="434">
        <v>14</v>
      </c>
      <c r="J71" s="434">
        <v>14224</v>
      </c>
      <c r="K71" s="431">
        <v>0.63699059561128524</v>
      </c>
      <c r="L71" s="431">
        <v>1016</v>
      </c>
      <c r="M71" s="434">
        <v>14</v>
      </c>
      <c r="N71" s="434">
        <v>14233</v>
      </c>
      <c r="O71" s="545">
        <v>0.63739364084191674</v>
      </c>
      <c r="P71" s="435">
        <v>1016.6428571428571</v>
      </c>
    </row>
    <row r="72" spans="1:16" ht="14.4" customHeight="1" x14ac:dyDescent="0.3">
      <c r="A72" s="430" t="s">
        <v>603</v>
      </c>
      <c r="B72" s="431" t="s">
        <v>4104</v>
      </c>
      <c r="C72" s="431" t="s">
        <v>4237</v>
      </c>
      <c r="D72" s="431" t="s">
        <v>4238</v>
      </c>
      <c r="E72" s="434">
        <v>140</v>
      </c>
      <c r="F72" s="434">
        <v>26320</v>
      </c>
      <c r="G72" s="431">
        <v>1</v>
      </c>
      <c r="H72" s="431">
        <v>188</v>
      </c>
      <c r="I72" s="434">
        <v>90</v>
      </c>
      <c r="J72" s="434">
        <v>16920</v>
      </c>
      <c r="K72" s="431">
        <v>0.6428571428571429</v>
      </c>
      <c r="L72" s="431">
        <v>188</v>
      </c>
      <c r="M72" s="434">
        <v>227</v>
      </c>
      <c r="N72" s="434">
        <v>42786</v>
      </c>
      <c r="O72" s="545">
        <v>1.6256079027355623</v>
      </c>
      <c r="P72" s="435">
        <v>188.48458149779736</v>
      </c>
    </row>
    <row r="73" spans="1:16" ht="14.4" customHeight="1" x14ac:dyDescent="0.3">
      <c r="A73" s="430" t="s">
        <v>603</v>
      </c>
      <c r="B73" s="431" t="s">
        <v>4104</v>
      </c>
      <c r="C73" s="431" t="s">
        <v>4239</v>
      </c>
      <c r="D73" s="431" t="s">
        <v>4240</v>
      </c>
      <c r="E73" s="434">
        <v>41</v>
      </c>
      <c r="F73" s="434">
        <v>33087</v>
      </c>
      <c r="G73" s="431">
        <v>1</v>
      </c>
      <c r="H73" s="431">
        <v>807</v>
      </c>
      <c r="I73" s="434">
        <v>57</v>
      </c>
      <c r="J73" s="434">
        <v>46113</v>
      </c>
      <c r="K73" s="431">
        <v>1.3936893644029378</v>
      </c>
      <c r="L73" s="431">
        <v>809</v>
      </c>
      <c r="M73" s="434">
        <v>132</v>
      </c>
      <c r="N73" s="434">
        <v>106956</v>
      </c>
      <c r="O73" s="545">
        <v>3.2325686825641489</v>
      </c>
      <c r="P73" s="435">
        <v>810.27272727272725</v>
      </c>
    </row>
    <row r="74" spans="1:16" ht="14.4" customHeight="1" x14ac:dyDescent="0.3">
      <c r="A74" s="430" t="s">
        <v>603</v>
      </c>
      <c r="B74" s="431" t="s">
        <v>4104</v>
      </c>
      <c r="C74" s="431" t="s">
        <v>4241</v>
      </c>
      <c r="D74" s="431" t="s">
        <v>4242</v>
      </c>
      <c r="E74" s="434">
        <v>2</v>
      </c>
      <c r="F74" s="434">
        <v>630</v>
      </c>
      <c r="G74" s="431">
        <v>1</v>
      </c>
      <c r="H74" s="431">
        <v>315</v>
      </c>
      <c r="I74" s="434">
        <v>2</v>
      </c>
      <c r="J74" s="434">
        <v>636</v>
      </c>
      <c r="K74" s="431">
        <v>1.0095238095238095</v>
      </c>
      <c r="L74" s="431">
        <v>318</v>
      </c>
      <c r="M74" s="434">
        <v>4</v>
      </c>
      <c r="N74" s="434">
        <v>1279</v>
      </c>
      <c r="O74" s="545">
        <v>2.0301587301587301</v>
      </c>
      <c r="P74" s="435">
        <v>319.75</v>
      </c>
    </row>
    <row r="75" spans="1:16" ht="14.4" customHeight="1" x14ac:dyDescent="0.3">
      <c r="A75" s="430" t="s">
        <v>603</v>
      </c>
      <c r="B75" s="431" t="s">
        <v>4104</v>
      </c>
      <c r="C75" s="431" t="s">
        <v>4243</v>
      </c>
      <c r="D75" s="431" t="s">
        <v>4244</v>
      </c>
      <c r="E75" s="434">
        <v>7</v>
      </c>
      <c r="F75" s="434">
        <v>1785</v>
      </c>
      <c r="G75" s="431">
        <v>1</v>
      </c>
      <c r="H75" s="431">
        <v>255</v>
      </c>
      <c r="I75" s="434">
        <v>17</v>
      </c>
      <c r="J75" s="434">
        <v>4352</v>
      </c>
      <c r="K75" s="431">
        <v>2.4380952380952383</v>
      </c>
      <c r="L75" s="431">
        <v>256</v>
      </c>
      <c r="M75" s="434">
        <v>46</v>
      </c>
      <c r="N75" s="434">
        <v>11788</v>
      </c>
      <c r="O75" s="545">
        <v>6.6039215686274506</v>
      </c>
      <c r="P75" s="435">
        <v>256.26086956521738</v>
      </c>
    </row>
    <row r="76" spans="1:16" ht="14.4" customHeight="1" x14ac:dyDescent="0.3">
      <c r="A76" s="430" t="s">
        <v>603</v>
      </c>
      <c r="B76" s="431" t="s">
        <v>4104</v>
      </c>
      <c r="C76" s="431" t="s">
        <v>4245</v>
      </c>
      <c r="D76" s="431" t="s">
        <v>4164</v>
      </c>
      <c r="E76" s="434">
        <v>1</v>
      </c>
      <c r="F76" s="434">
        <v>2423</v>
      </c>
      <c r="G76" s="431">
        <v>1</v>
      </c>
      <c r="H76" s="431">
        <v>2423</v>
      </c>
      <c r="I76" s="434">
        <v>22</v>
      </c>
      <c r="J76" s="434">
        <v>53328</v>
      </c>
      <c r="K76" s="431">
        <v>22.009079653322328</v>
      </c>
      <c r="L76" s="431">
        <v>2424</v>
      </c>
      <c r="M76" s="434">
        <v>22</v>
      </c>
      <c r="N76" s="434">
        <v>53340</v>
      </c>
      <c r="O76" s="545">
        <v>22.014032191498142</v>
      </c>
      <c r="P76" s="435">
        <v>2424.5454545454545</v>
      </c>
    </row>
    <row r="77" spans="1:16" ht="14.4" customHeight="1" x14ac:dyDescent="0.3">
      <c r="A77" s="430" t="s">
        <v>603</v>
      </c>
      <c r="B77" s="431" t="s">
        <v>4104</v>
      </c>
      <c r="C77" s="431" t="s">
        <v>4246</v>
      </c>
      <c r="D77" s="431" t="s">
        <v>4247</v>
      </c>
      <c r="E77" s="434">
        <v>58</v>
      </c>
      <c r="F77" s="434">
        <v>233624</v>
      </c>
      <c r="G77" s="431">
        <v>1</v>
      </c>
      <c r="H77" s="431">
        <v>4028</v>
      </c>
      <c r="I77" s="434">
        <v>59</v>
      </c>
      <c r="J77" s="434">
        <v>238183</v>
      </c>
      <c r="K77" s="431">
        <v>1.0195142622333322</v>
      </c>
      <c r="L77" s="431">
        <v>4037</v>
      </c>
      <c r="M77" s="434">
        <v>80</v>
      </c>
      <c r="N77" s="434">
        <v>323536</v>
      </c>
      <c r="O77" s="545">
        <v>1.3848577200972503</v>
      </c>
      <c r="P77" s="435">
        <v>4044.2</v>
      </c>
    </row>
    <row r="78" spans="1:16" ht="14.4" customHeight="1" x14ac:dyDescent="0.3">
      <c r="A78" s="430" t="s">
        <v>603</v>
      </c>
      <c r="B78" s="431" t="s">
        <v>4104</v>
      </c>
      <c r="C78" s="431" t="s">
        <v>4248</v>
      </c>
      <c r="D78" s="431" t="s">
        <v>4249</v>
      </c>
      <c r="E78" s="434">
        <v>22</v>
      </c>
      <c r="F78" s="434">
        <v>73832</v>
      </c>
      <c r="G78" s="431">
        <v>1</v>
      </c>
      <c r="H78" s="431">
        <v>3356</v>
      </c>
      <c r="I78" s="434">
        <v>18</v>
      </c>
      <c r="J78" s="434">
        <v>60624</v>
      </c>
      <c r="K78" s="431">
        <v>0.82110737891429186</v>
      </c>
      <c r="L78" s="431">
        <v>3368</v>
      </c>
      <c r="M78" s="434">
        <v>25</v>
      </c>
      <c r="N78" s="434">
        <v>84431</v>
      </c>
      <c r="O78" s="545">
        <v>1.1435556398309676</v>
      </c>
      <c r="P78" s="435">
        <v>3377.24</v>
      </c>
    </row>
    <row r="79" spans="1:16" ht="14.4" customHeight="1" x14ac:dyDescent="0.3">
      <c r="A79" s="430" t="s">
        <v>603</v>
      </c>
      <c r="B79" s="431" t="s">
        <v>4104</v>
      </c>
      <c r="C79" s="431" t="s">
        <v>4250</v>
      </c>
      <c r="D79" s="431" t="s">
        <v>4251</v>
      </c>
      <c r="E79" s="434">
        <v>20</v>
      </c>
      <c r="F79" s="434">
        <v>5820</v>
      </c>
      <c r="G79" s="431">
        <v>1</v>
      </c>
      <c r="H79" s="431">
        <v>291</v>
      </c>
      <c r="I79" s="434">
        <v>9</v>
      </c>
      <c r="J79" s="434">
        <v>2628</v>
      </c>
      <c r="K79" s="431">
        <v>0.45154639175257733</v>
      </c>
      <c r="L79" s="431">
        <v>292</v>
      </c>
      <c r="M79" s="434"/>
      <c r="N79" s="434"/>
      <c r="O79" s="545"/>
      <c r="P79" s="435"/>
    </row>
    <row r="80" spans="1:16" ht="14.4" customHeight="1" x14ac:dyDescent="0.3">
      <c r="A80" s="430" t="s">
        <v>603</v>
      </c>
      <c r="B80" s="431" t="s">
        <v>4104</v>
      </c>
      <c r="C80" s="431" t="s">
        <v>4252</v>
      </c>
      <c r="D80" s="431" t="s">
        <v>4253</v>
      </c>
      <c r="E80" s="434">
        <v>24</v>
      </c>
      <c r="F80" s="434">
        <v>5904</v>
      </c>
      <c r="G80" s="431">
        <v>1</v>
      </c>
      <c r="H80" s="431">
        <v>246</v>
      </c>
      <c r="I80" s="434">
        <v>36</v>
      </c>
      <c r="J80" s="434">
        <v>8928</v>
      </c>
      <c r="K80" s="431">
        <v>1.5121951219512195</v>
      </c>
      <c r="L80" s="431">
        <v>248</v>
      </c>
      <c r="M80" s="434">
        <v>47</v>
      </c>
      <c r="N80" s="434">
        <v>11730</v>
      </c>
      <c r="O80" s="545">
        <v>1.9867886178861789</v>
      </c>
      <c r="P80" s="435">
        <v>249.57446808510639</v>
      </c>
    </row>
    <row r="81" spans="1:16" ht="14.4" customHeight="1" thickBot="1" x14ac:dyDescent="0.35">
      <c r="A81" s="492" t="s">
        <v>603</v>
      </c>
      <c r="B81" s="437" t="s">
        <v>4104</v>
      </c>
      <c r="C81" s="437" t="s">
        <v>4254</v>
      </c>
      <c r="D81" s="437" t="s">
        <v>4255</v>
      </c>
      <c r="E81" s="440">
        <v>24</v>
      </c>
      <c r="F81" s="440">
        <v>10128</v>
      </c>
      <c r="G81" s="437">
        <v>1</v>
      </c>
      <c r="H81" s="437">
        <v>422</v>
      </c>
      <c r="I81" s="440">
        <v>36</v>
      </c>
      <c r="J81" s="440">
        <v>15192</v>
      </c>
      <c r="K81" s="437">
        <v>1.5</v>
      </c>
      <c r="L81" s="437">
        <v>422</v>
      </c>
      <c r="M81" s="440">
        <v>47</v>
      </c>
      <c r="N81" s="440">
        <v>19871</v>
      </c>
      <c r="O81" s="450">
        <v>1.9619865718799367</v>
      </c>
      <c r="P81" s="497">
        <v>422.78723404255317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0.10937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16" t="s">
        <v>128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" customHeight="1" thickBot="1" x14ac:dyDescent="0.35">
      <c r="A2" s="224" t="s">
        <v>265</v>
      </c>
      <c r="B2" s="216"/>
      <c r="C2" s="100"/>
      <c r="D2" s="216"/>
      <c r="E2" s="100"/>
      <c r="F2" s="216"/>
      <c r="G2" s="217"/>
      <c r="H2" s="216"/>
      <c r="I2" s="100"/>
      <c r="J2" s="216"/>
      <c r="K2" s="100"/>
      <c r="L2" s="216"/>
      <c r="M2" s="217"/>
      <c r="N2" s="216"/>
      <c r="O2" s="100"/>
      <c r="P2" s="216"/>
      <c r="Q2" s="100"/>
      <c r="R2" s="216"/>
      <c r="S2" s="217"/>
    </row>
    <row r="3" spans="1:19" ht="14.4" customHeight="1" thickBot="1" x14ac:dyDescent="0.35">
      <c r="A3" s="210" t="s">
        <v>129</v>
      </c>
      <c r="B3" s="211">
        <f>SUBTOTAL(9,B6:B1048576)</f>
        <v>6563478</v>
      </c>
      <c r="C3" s="212">
        <f t="shared" ref="C3:R3" si="0">SUBTOTAL(9,C6:C1048576)</f>
        <v>24</v>
      </c>
      <c r="D3" s="212">
        <f t="shared" si="0"/>
        <v>6765713</v>
      </c>
      <c r="E3" s="212">
        <f t="shared" si="0"/>
        <v>28.811152786842037</v>
      </c>
      <c r="F3" s="212">
        <f t="shared" si="0"/>
        <v>8943845</v>
      </c>
      <c r="G3" s="215">
        <f>IF(B3&lt;&gt;0,F3/B3,"")</f>
        <v>1.3626685425013993</v>
      </c>
      <c r="H3" s="211">
        <f t="shared" si="0"/>
        <v>0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3" t="str">
        <f>IF(H3&lt;&gt;0,L3/H3,"")</f>
        <v/>
      </c>
      <c r="N3" s="214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0" t="s">
        <v>106</v>
      </c>
      <c r="B4" s="371" t="s">
        <v>100</v>
      </c>
      <c r="C4" s="372"/>
      <c r="D4" s="372"/>
      <c r="E4" s="372"/>
      <c r="F4" s="372"/>
      <c r="G4" s="373"/>
      <c r="H4" s="371" t="s">
        <v>101</v>
      </c>
      <c r="I4" s="372"/>
      <c r="J4" s="372"/>
      <c r="K4" s="372"/>
      <c r="L4" s="372"/>
      <c r="M4" s="373"/>
      <c r="N4" s="371" t="s">
        <v>102</v>
      </c>
      <c r="O4" s="372"/>
      <c r="P4" s="372"/>
      <c r="Q4" s="372"/>
      <c r="R4" s="372"/>
      <c r="S4" s="373"/>
    </row>
    <row r="5" spans="1:19" ht="14.4" customHeight="1" thickBot="1" x14ac:dyDescent="0.35">
      <c r="A5" s="527"/>
      <c r="B5" s="528">
        <v>2012</v>
      </c>
      <c r="C5" s="529"/>
      <c r="D5" s="529">
        <v>2013</v>
      </c>
      <c r="E5" s="529"/>
      <c r="F5" s="529">
        <v>2014</v>
      </c>
      <c r="G5" s="530" t="s">
        <v>2</v>
      </c>
      <c r="H5" s="528">
        <v>2012</v>
      </c>
      <c r="I5" s="529"/>
      <c r="J5" s="529">
        <v>2013</v>
      </c>
      <c r="K5" s="529"/>
      <c r="L5" s="529">
        <v>2014</v>
      </c>
      <c r="M5" s="530" t="s">
        <v>2</v>
      </c>
      <c r="N5" s="528">
        <v>2012</v>
      </c>
      <c r="O5" s="529"/>
      <c r="P5" s="529">
        <v>2013</v>
      </c>
      <c r="Q5" s="529"/>
      <c r="R5" s="529">
        <v>2014</v>
      </c>
      <c r="S5" s="530" t="s">
        <v>2</v>
      </c>
    </row>
    <row r="6" spans="1:19" ht="14.4" customHeight="1" x14ac:dyDescent="0.3">
      <c r="A6" s="551" t="s">
        <v>4257</v>
      </c>
      <c r="B6" s="546">
        <v>104176</v>
      </c>
      <c r="C6" s="482">
        <v>1</v>
      </c>
      <c r="D6" s="546">
        <v>124571</v>
      </c>
      <c r="E6" s="482">
        <v>1.1957744586085086</v>
      </c>
      <c r="F6" s="546">
        <v>135882</v>
      </c>
      <c r="G6" s="544">
        <v>1.3043503302104131</v>
      </c>
      <c r="H6" s="546"/>
      <c r="I6" s="482"/>
      <c r="J6" s="546"/>
      <c r="K6" s="482"/>
      <c r="L6" s="546"/>
      <c r="M6" s="544"/>
      <c r="N6" s="546"/>
      <c r="O6" s="482"/>
      <c r="P6" s="546"/>
      <c r="Q6" s="482"/>
      <c r="R6" s="546"/>
      <c r="S6" s="111"/>
    </row>
    <row r="7" spans="1:19" ht="14.4" customHeight="1" x14ac:dyDescent="0.3">
      <c r="A7" s="552" t="s">
        <v>4258</v>
      </c>
      <c r="B7" s="547">
        <v>92452</v>
      </c>
      <c r="C7" s="431">
        <v>1</v>
      </c>
      <c r="D7" s="547">
        <v>79114</v>
      </c>
      <c r="E7" s="431">
        <v>0.85573054125383985</v>
      </c>
      <c r="F7" s="547">
        <v>87270</v>
      </c>
      <c r="G7" s="545">
        <v>0.94394929260589278</v>
      </c>
      <c r="H7" s="547"/>
      <c r="I7" s="431"/>
      <c r="J7" s="547"/>
      <c r="K7" s="431"/>
      <c r="L7" s="547"/>
      <c r="M7" s="545"/>
      <c r="N7" s="547"/>
      <c r="O7" s="431"/>
      <c r="P7" s="547"/>
      <c r="Q7" s="431"/>
      <c r="R7" s="547"/>
      <c r="S7" s="548"/>
    </row>
    <row r="8" spans="1:19" ht="14.4" customHeight="1" x14ac:dyDescent="0.3">
      <c r="A8" s="552" t="s">
        <v>4259</v>
      </c>
      <c r="B8" s="547">
        <v>1054694</v>
      </c>
      <c r="C8" s="431">
        <v>1</v>
      </c>
      <c r="D8" s="547">
        <v>1325849</v>
      </c>
      <c r="E8" s="431">
        <v>1.2570935266532284</v>
      </c>
      <c r="F8" s="547">
        <v>888422</v>
      </c>
      <c r="G8" s="545">
        <v>0.84235048269924739</v>
      </c>
      <c r="H8" s="547"/>
      <c r="I8" s="431"/>
      <c r="J8" s="547"/>
      <c r="K8" s="431"/>
      <c r="L8" s="547"/>
      <c r="M8" s="545"/>
      <c r="N8" s="547"/>
      <c r="O8" s="431"/>
      <c r="P8" s="547"/>
      <c r="Q8" s="431"/>
      <c r="R8" s="547"/>
      <c r="S8" s="548"/>
    </row>
    <row r="9" spans="1:19" ht="14.4" customHeight="1" x14ac:dyDescent="0.3">
      <c r="A9" s="552" t="s">
        <v>4260</v>
      </c>
      <c r="B9" s="547">
        <v>13203</v>
      </c>
      <c r="C9" s="431">
        <v>1</v>
      </c>
      <c r="D9" s="547">
        <v>12086</v>
      </c>
      <c r="E9" s="431">
        <v>0.91539801560251455</v>
      </c>
      <c r="F9" s="547">
        <v>1765</v>
      </c>
      <c r="G9" s="545">
        <v>0.13368173899871241</v>
      </c>
      <c r="H9" s="547"/>
      <c r="I9" s="431"/>
      <c r="J9" s="547"/>
      <c r="K9" s="431"/>
      <c r="L9" s="547"/>
      <c r="M9" s="545"/>
      <c r="N9" s="547"/>
      <c r="O9" s="431"/>
      <c r="P9" s="547"/>
      <c r="Q9" s="431"/>
      <c r="R9" s="547"/>
      <c r="S9" s="548"/>
    </row>
    <row r="10" spans="1:19" ht="14.4" customHeight="1" x14ac:dyDescent="0.3">
      <c r="A10" s="552" t="s">
        <v>4261</v>
      </c>
      <c r="B10" s="547">
        <v>137711</v>
      </c>
      <c r="C10" s="431">
        <v>1</v>
      </c>
      <c r="D10" s="547">
        <v>140565</v>
      </c>
      <c r="E10" s="431">
        <v>1.020724560855705</v>
      </c>
      <c r="F10" s="547">
        <v>72621</v>
      </c>
      <c r="G10" s="545">
        <v>0.52734349470993602</v>
      </c>
      <c r="H10" s="547"/>
      <c r="I10" s="431"/>
      <c r="J10" s="547"/>
      <c r="K10" s="431"/>
      <c r="L10" s="547"/>
      <c r="M10" s="545"/>
      <c r="N10" s="547"/>
      <c r="O10" s="431"/>
      <c r="P10" s="547"/>
      <c r="Q10" s="431"/>
      <c r="R10" s="547"/>
      <c r="S10" s="548"/>
    </row>
    <row r="11" spans="1:19" ht="14.4" customHeight="1" x14ac:dyDescent="0.3">
      <c r="A11" s="552" t="s">
        <v>4262</v>
      </c>
      <c r="B11" s="547">
        <v>868</v>
      </c>
      <c r="C11" s="431">
        <v>1</v>
      </c>
      <c r="D11" s="547"/>
      <c r="E11" s="431"/>
      <c r="F11" s="547">
        <v>2864</v>
      </c>
      <c r="G11" s="545">
        <v>3.2995391705069124</v>
      </c>
      <c r="H11" s="547"/>
      <c r="I11" s="431"/>
      <c r="J11" s="547"/>
      <c r="K11" s="431"/>
      <c r="L11" s="547"/>
      <c r="M11" s="545"/>
      <c r="N11" s="547"/>
      <c r="O11" s="431"/>
      <c r="P11" s="547"/>
      <c r="Q11" s="431"/>
      <c r="R11" s="547"/>
      <c r="S11" s="548"/>
    </row>
    <row r="12" spans="1:19" ht="14.4" customHeight="1" x14ac:dyDescent="0.3">
      <c r="A12" s="552" t="s">
        <v>4263</v>
      </c>
      <c r="B12" s="547">
        <v>46620</v>
      </c>
      <c r="C12" s="431">
        <v>1</v>
      </c>
      <c r="D12" s="547">
        <v>371575</v>
      </c>
      <c r="E12" s="431">
        <v>7.9702917202917201</v>
      </c>
      <c r="F12" s="547">
        <v>15508</v>
      </c>
      <c r="G12" s="545">
        <v>0.33264693264693262</v>
      </c>
      <c r="H12" s="547"/>
      <c r="I12" s="431"/>
      <c r="J12" s="547"/>
      <c r="K12" s="431"/>
      <c r="L12" s="547"/>
      <c r="M12" s="545"/>
      <c r="N12" s="547"/>
      <c r="O12" s="431"/>
      <c r="P12" s="547"/>
      <c r="Q12" s="431"/>
      <c r="R12" s="547"/>
      <c r="S12" s="548"/>
    </row>
    <row r="13" spans="1:19" ht="14.4" customHeight="1" x14ac:dyDescent="0.3">
      <c r="A13" s="552" t="s">
        <v>4264</v>
      </c>
      <c r="B13" s="547">
        <v>32089</v>
      </c>
      <c r="C13" s="431">
        <v>1</v>
      </c>
      <c r="D13" s="547">
        <v>20066</v>
      </c>
      <c r="E13" s="431">
        <v>0.62532331951759168</v>
      </c>
      <c r="F13" s="547">
        <v>34031</v>
      </c>
      <c r="G13" s="545">
        <v>1.0605191810277665</v>
      </c>
      <c r="H13" s="547"/>
      <c r="I13" s="431"/>
      <c r="J13" s="547"/>
      <c r="K13" s="431"/>
      <c r="L13" s="547"/>
      <c r="M13" s="545"/>
      <c r="N13" s="547"/>
      <c r="O13" s="431"/>
      <c r="P13" s="547"/>
      <c r="Q13" s="431"/>
      <c r="R13" s="547"/>
      <c r="S13" s="548"/>
    </row>
    <row r="14" spans="1:19" ht="14.4" customHeight="1" x14ac:dyDescent="0.3">
      <c r="A14" s="552" t="s">
        <v>4265</v>
      </c>
      <c r="B14" s="547">
        <v>36675</v>
      </c>
      <c r="C14" s="431">
        <v>1</v>
      </c>
      <c r="D14" s="547">
        <v>11890</v>
      </c>
      <c r="E14" s="431">
        <v>0.32419904567143831</v>
      </c>
      <c r="F14" s="547">
        <v>53783</v>
      </c>
      <c r="G14" s="545">
        <v>1.4664758009543286</v>
      </c>
      <c r="H14" s="547"/>
      <c r="I14" s="431"/>
      <c r="J14" s="547"/>
      <c r="K14" s="431"/>
      <c r="L14" s="547"/>
      <c r="M14" s="545"/>
      <c r="N14" s="547"/>
      <c r="O14" s="431"/>
      <c r="P14" s="547"/>
      <c r="Q14" s="431"/>
      <c r="R14" s="547"/>
      <c r="S14" s="548"/>
    </row>
    <row r="15" spans="1:19" ht="14.4" customHeight="1" x14ac:dyDescent="0.3">
      <c r="A15" s="552" t="s">
        <v>4266</v>
      </c>
      <c r="B15" s="547">
        <v>591627</v>
      </c>
      <c r="C15" s="431">
        <v>1</v>
      </c>
      <c r="D15" s="547">
        <v>686007</v>
      </c>
      <c r="E15" s="431">
        <v>1.1595261879528824</v>
      </c>
      <c r="F15" s="547">
        <v>485646</v>
      </c>
      <c r="G15" s="545">
        <v>0.82086517349613863</v>
      </c>
      <c r="H15" s="547"/>
      <c r="I15" s="431"/>
      <c r="J15" s="547"/>
      <c r="K15" s="431"/>
      <c r="L15" s="547"/>
      <c r="M15" s="545"/>
      <c r="N15" s="547"/>
      <c r="O15" s="431"/>
      <c r="P15" s="547"/>
      <c r="Q15" s="431"/>
      <c r="R15" s="547"/>
      <c r="S15" s="548"/>
    </row>
    <row r="16" spans="1:19" ht="14.4" customHeight="1" x14ac:dyDescent="0.3">
      <c r="A16" s="552" t="s">
        <v>4267</v>
      </c>
      <c r="B16" s="547">
        <v>1360</v>
      </c>
      <c r="C16" s="431">
        <v>1</v>
      </c>
      <c r="D16" s="547">
        <v>826</v>
      </c>
      <c r="E16" s="431">
        <v>0.60735294117647054</v>
      </c>
      <c r="F16" s="547">
        <v>1728</v>
      </c>
      <c r="G16" s="545">
        <v>1.2705882352941176</v>
      </c>
      <c r="H16" s="547"/>
      <c r="I16" s="431"/>
      <c r="J16" s="547"/>
      <c r="K16" s="431"/>
      <c r="L16" s="547"/>
      <c r="M16" s="545"/>
      <c r="N16" s="547"/>
      <c r="O16" s="431"/>
      <c r="P16" s="547"/>
      <c r="Q16" s="431"/>
      <c r="R16" s="547"/>
      <c r="S16" s="548"/>
    </row>
    <row r="17" spans="1:19" ht="14.4" customHeight="1" x14ac:dyDescent="0.3">
      <c r="A17" s="552" t="s">
        <v>4268</v>
      </c>
      <c r="B17" s="547">
        <v>5444</v>
      </c>
      <c r="C17" s="431">
        <v>1</v>
      </c>
      <c r="D17" s="547">
        <v>2168</v>
      </c>
      <c r="E17" s="431">
        <v>0.39823659074210138</v>
      </c>
      <c r="F17" s="547"/>
      <c r="G17" s="545"/>
      <c r="H17" s="547"/>
      <c r="I17" s="431"/>
      <c r="J17" s="547"/>
      <c r="K17" s="431"/>
      <c r="L17" s="547"/>
      <c r="M17" s="545"/>
      <c r="N17" s="547"/>
      <c r="O17" s="431"/>
      <c r="P17" s="547"/>
      <c r="Q17" s="431"/>
      <c r="R17" s="547"/>
      <c r="S17" s="548"/>
    </row>
    <row r="18" spans="1:19" ht="14.4" customHeight="1" x14ac:dyDescent="0.3">
      <c r="A18" s="552" t="s">
        <v>4269</v>
      </c>
      <c r="B18" s="547">
        <v>4054</v>
      </c>
      <c r="C18" s="431">
        <v>1</v>
      </c>
      <c r="D18" s="547">
        <v>9398</v>
      </c>
      <c r="E18" s="431">
        <v>2.3182042427232363</v>
      </c>
      <c r="F18" s="547">
        <v>7853</v>
      </c>
      <c r="G18" s="545">
        <v>1.9370991613221509</v>
      </c>
      <c r="H18" s="547"/>
      <c r="I18" s="431"/>
      <c r="J18" s="547"/>
      <c r="K18" s="431"/>
      <c r="L18" s="547"/>
      <c r="M18" s="545"/>
      <c r="N18" s="547"/>
      <c r="O18" s="431"/>
      <c r="P18" s="547"/>
      <c r="Q18" s="431"/>
      <c r="R18" s="547"/>
      <c r="S18" s="548"/>
    </row>
    <row r="19" spans="1:19" ht="14.4" customHeight="1" x14ac:dyDescent="0.3">
      <c r="A19" s="552" t="s">
        <v>4270</v>
      </c>
      <c r="B19" s="547">
        <v>10564</v>
      </c>
      <c r="C19" s="431">
        <v>1</v>
      </c>
      <c r="D19" s="547">
        <v>9426</v>
      </c>
      <c r="E19" s="431">
        <v>0.89227565316168123</v>
      </c>
      <c r="F19" s="547">
        <v>5689</v>
      </c>
      <c r="G19" s="545">
        <v>0.53852707307837944</v>
      </c>
      <c r="H19" s="547"/>
      <c r="I19" s="431"/>
      <c r="J19" s="547"/>
      <c r="K19" s="431"/>
      <c r="L19" s="547"/>
      <c r="M19" s="545"/>
      <c r="N19" s="547"/>
      <c r="O19" s="431"/>
      <c r="P19" s="547"/>
      <c r="Q19" s="431"/>
      <c r="R19" s="547"/>
      <c r="S19" s="548"/>
    </row>
    <row r="20" spans="1:19" ht="14.4" customHeight="1" x14ac:dyDescent="0.3">
      <c r="A20" s="552" t="s">
        <v>4271</v>
      </c>
      <c r="B20" s="547">
        <v>943348</v>
      </c>
      <c r="C20" s="431">
        <v>1</v>
      </c>
      <c r="D20" s="547">
        <v>785963</v>
      </c>
      <c r="E20" s="431">
        <v>0.8331633713115415</v>
      </c>
      <c r="F20" s="547">
        <v>1132095</v>
      </c>
      <c r="G20" s="545">
        <v>1.2000820481943038</v>
      </c>
      <c r="H20" s="547"/>
      <c r="I20" s="431"/>
      <c r="J20" s="547"/>
      <c r="K20" s="431"/>
      <c r="L20" s="547"/>
      <c r="M20" s="545"/>
      <c r="N20" s="547"/>
      <c r="O20" s="431"/>
      <c r="P20" s="547"/>
      <c r="Q20" s="431"/>
      <c r="R20" s="547"/>
      <c r="S20" s="548"/>
    </row>
    <row r="21" spans="1:19" ht="14.4" customHeight="1" x14ac:dyDescent="0.3">
      <c r="A21" s="552" t="s">
        <v>4272</v>
      </c>
      <c r="B21" s="547">
        <v>294587</v>
      </c>
      <c r="C21" s="431">
        <v>1</v>
      </c>
      <c r="D21" s="547">
        <v>418641</v>
      </c>
      <c r="E21" s="431">
        <v>1.4211115901244793</v>
      </c>
      <c r="F21" s="547">
        <v>389998</v>
      </c>
      <c r="G21" s="545">
        <v>1.3238805514160503</v>
      </c>
      <c r="H21" s="547"/>
      <c r="I21" s="431"/>
      <c r="J21" s="547"/>
      <c r="K21" s="431"/>
      <c r="L21" s="547"/>
      <c r="M21" s="545"/>
      <c r="N21" s="547"/>
      <c r="O21" s="431"/>
      <c r="P21" s="547"/>
      <c r="Q21" s="431"/>
      <c r="R21" s="547"/>
      <c r="S21" s="548"/>
    </row>
    <row r="22" spans="1:19" ht="14.4" customHeight="1" x14ac:dyDescent="0.3">
      <c r="A22" s="552" t="s">
        <v>4273</v>
      </c>
      <c r="B22" s="547"/>
      <c r="C22" s="431"/>
      <c r="D22" s="547"/>
      <c r="E22" s="431"/>
      <c r="F22" s="547">
        <v>351</v>
      </c>
      <c r="G22" s="545"/>
      <c r="H22" s="547"/>
      <c r="I22" s="431"/>
      <c r="J22" s="547"/>
      <c r="K22" s="431"/>
      <c r="L22" s="547"/>
      <c r="M22" s="545"/>
      <c r="N22" s="547"/>
      <c r="O22" s="431"/>
      <c r="P22" s="547"/>
      <c r="Q22" s="431"/>
      <c r="R22" s="547"/>
      <c r="S22" s="548"/>
    </row>
    <row r="23" spans="1:19" ht="14.4" customHeight="1" x14ac:dyDescent="0.3">
      <c r="A23" s="552" t="s">
        <v>4274</v>
      </c>
      <c r="B23" s="547">
        <v>5014</v>
      </c>
      <c r="C23" s="431">
        <v>1</v>
      </c>
      <c r="D23" s="547"/>
      <c r="E23" s="431"/>
      <c r="F23" s="547"/>
      <c r="G23" s="545"/>
      <c r="H23" s="547"/>
      <c r="I23" s="431"/>
      <c r="J23" s="547"/>
      <c r="K23" s="431"/>
      <c r="L23" s="547"/>
      <c r="M23" s="545"/>
      <c r="N23" s="547"/>
      <c r="O23" s="431"/>
      <c r="P23" s="547"/>
      <c r="Q23" s="431"/>
      <c r="R23" s="547"/>
      <c r="S23" s="548"/>
    </row>
    <row r="24" spans="1:19" ht="14.4" customHeight="1" x14ac:dyDescent="0.3">
      <c r="A24" s="552" t="s">
        <v>4275</v>
      </c>
      <c r="B24" s="547">
        <v>311416</v>
      </c>
      <c r="C24" s="431">
        <v>1</v>
      </c>
      <c r="D24" s="547">
        <v>345331</v>
      </c>
      <c r="E24" s="431">
        <v>1.1089057723431037</v>
      </c>
      <c r="F24" s="547">
        <v>253219</v>
      </c>
      <c r="G24" s="545">
        <v>0.81312135535746399</v>
      </c>
      <c r="H24" s="547"/>
      <c r="I24" s="431"/>
      <c r="J24" s="547"/>
      <c r="K24" s="431"/>
      <c r="L24" s="547"/>
      <c r="M24" s="545"/>
      <c r="N24" s="547"/>
      <c r="O24" s="431"/>
      <c r="P24" s="547"/>
      <c r="Q24" s="431"/>
      <c r="R24" s="547"/>
      <c r="S24" s="548"/>
    </row>
    <row r="25" spans="1:19" ht="14.4" customHeight="1" x14ac:dyDescent="0.3">
      <c r="A25" s="552" t="s">
        <v>4276</v>
      </c>
      <c r="B25" s="547"/>
      <c r="C25" s="431"/>
      <c r="D25" s="547">
        <v>4429</v>
      </c>
      <c r="E25" s="431"/>
      <c r="F25" s="547"/>
      <c r="G25" s="545"/>
      <c r="H25" s="547"/>
      <c r="I25" s="431"/>
      <c r="J25" s="547"/>
      <c r="K25" s="431"/>
      <c r="L25" s="547"/>
      <c r="M25" s="545"/>
      <c r="N25" s="547"/>
      <c r="O25" s="431"/>
      <c r="P25" s="547"/>
      <c r="Q25" s="431"/>
      <c r="R25" s="547"/>
      <c r="S25" s="548"/>
    </row>
    <row r="26" spans="1:19" ht="14.4" customHeight="1" x14ac:dyDescent="0.3">
      <c r="A26" s="552" t="s">
        <v>4277</v>
      </c>
      <c r="B26" s="547"/>
      <c r="C26" s="431"/>
      <c r="D26" s="547"/>
      <c r="E26" s="431"/>
      <c r="F26" s="547">
        <v>2401</v>
      </c>
      <c r="G26" s="545"/>
      <c r="H26" s="547"/>
      <c r="I26" s="431"/>
      <c r="J26" s="547"/>
      <c r="K26" s="431"/>
      <c r="L26" s="547"/>
      <c r="M26" s="545"/>
      <c r="N26" s="547"/>
      <c r="O26" s="431"/>
      <c r="P26" s="547"/>
      <c r="Q26" s="431"/>
      <c r="R26" s="547"/>
      <c r="S26" s="548"/>
    </row>
    <row r="27" spans="1:19" ht="14.4" customHeight="1" x14ac:dyDescent="0.3">
      <c r="A27" s="552" t="s">
        <v>4278</v>
      </c>
      <c r="B27" s="547"/>
      <c r="C27" s="431"/>
      <c r="D27" s="547"/>
      <c r="E27" s="431"/>
      <c r="F27" s="547">
        <v>21386</v>
      </c>
      <c r="G27" s="545"/>
      <c r="H27" s="547"/>
      <c r="I27" s="431"/>
      <c r="J27" s="547"/>
      <c r="K27" s="431"/>
      <c r="L27" s="547"/>
      <c r="M27" s="545"/>
      <c r="N27" s="547"/>
      <c r="O27" s="431"/>
      <c r="P27" s="547"/>
      <c r="Q27" s="431"/>
      <c r="R27" s="547"/>
      <c r="S27" s="548"/>
    </row>
    <row r="28" spans="1:19" ht="14.4" customHeight="1" x14ac:dyDescent="0.3">
      <c r="A28" s="552" t="s">
        <v>4279</v>
      </c>
      <c r="B28" s="547">
        <v>2972</v>
      </c>
      <c r="C28" s="431">
        <v>1</v>
      </c>
      <c r="D28" s="547"/>
      <c r="E28" s="431"/>
      <c r="F28" s="547"/>
      <c r="G28" s="545"/>
      <c r="H28" s="547"/>
      <c r="I28" s="431"/>
      <c r="J28" s="547"/>
      <c r="K28" s="431"/>
      <c r="L28" s="547"/>
      <c r="M28" s="545"/>
      <c r="N28" s="547"/>
      <c r="O28" s="431"/>
      <c r="P28" s="547"/>
      <c r="Q28" s="431"/>
      <c r="R28" s="547"/>
      <c r="S28" s="548"/>
    </row>
    <row r="29" spans="1:19" ht="14.4" customHeight="1" x14ac:dyDescent="0.3">
      <c r="A29" s="552" t="s">
        <v>4280</v>
      </c>
      <c r="B29" s="547">
        <v>2665</v>
      </c>
      <c r="C29" s="431">
        <v>1</v>
      </c>
      <c r="D29" s="547"/>
      <c r="E29" s="431"/>
      <c r="F29" s="547"/>
      <c r="G29" s="545"/>
      <c r="H29" s="547"/>
      <c r="I29" s="431"/>
      <c r="J29" s="547"/>
      <c r="K29" s="431"/>
      <c r="L29" s="547"/>
      <c r="M29" s="545"/>
      <c r="N29" s="547"/>
      <c r="O29" s="431"/>
      <c r="P29" s="547"/>
      <c r="Q29" s="431"/>
      <c r="R29" s="547"/>
      <c r="S29" s="548"/>
    </row>
    <row r="30" spans="1:19" ht="14.4" customHeight="1" x14ac:dyDescent="0.3">
      <c r="A30" s="552" t="s">
        <v>4281</v>
      </c>
      <c r="B30" s="547">
        <v>4865</v>
      </c>
      <c r="C30" s="431">
        <v>1</v>
      </c>
      <c r="D30" s="547">
        <v>5772</v>
      </c>
      <c r="E30" s="431">
        <v>1.1864337101747173</v>
      </c>
      <c r="F30" s="547">
        <v>9486</v>
      </c>
      <c r="G30" s="545">
        <v>1.9498458376156218</v>
      </c>
      <c r="H30" s="547"/>
      <c r="I30" s="431"/>
      <c r="J30" s="547"/>
      <c r="K30" s="431"/>
      <c r="L30" s="547"/>
      <c r="M30" s="545"/>
      <c r="N30" s="547"/>
      <c r="O30" s="431"/>
      <c r="P30" s="547"/>
      <c r="Q30" s="431"/>
      <c r="R30" s="547"/>
      <c r="S30" s="548"/>
    </row>
    <row r="31" spans="1:19" ht="14.4" customHeight="1" x14ac:dyDescent="0.3">
      <c r="A31" s="552" t="s">
        <v>4282</v>
      </c>
      <c r="B31" s="547">
        <v>2168</v>
      </c>
      <c r="C31" s="431">
        <v>1</v>
      </c>
      <c r="D31" s="547"/>
      <c r="E31" s="431"/>
      <c r="F31" s="547"/>
      <c r="G31" s="545"/>
      <c r="H31" s="547"/>
      <c r="I31" s="431"/>
      <c r="J31" s="547"/>
      <c r="K31" s="431"/>
      <c r="L31" s="547"/>
      <c r="M31" s="545"/>
      <c r="N31" s="547"/>
      <c r="O31" s="431"/>
      <c r="P31" s="547"/>
      <c r="Q31" s="431"/>
      <c r="R31" s="547"/>
      <c r="S31" s="548"/>
    </row>
    <row r="32" spans="1:19" ht="14.4" customHeight="1" x14ac:dyDescent="0.3">
      <c r="A32" s="552" t="s">
        <v>4283</v>
      </c>
      <c r="B32" s="547">
        <v>2847674</v>
      </c>
      <c r="C32" s="431">
        <v>1</v>
      </c>
      <c r="D32" s="547">
        <v>2344356</v>
      </c>
      <c r="E32" s="431">
        <v>0.82325294257699444</v>
      </c>
      <c r="F32" s="547">
        <v>5314477</v>
      </c>
      <c r="G32" s="545">
        <v>1.866251895406567</v>
      </c>
      <c r="H32" s="547"/>
      <c r="I32" s="431"/>
      <c r="J32" s="547"/>
      <c r="K32" s="431"/>
      <c r="L32" s="547"/>
      <c r="M32" s="545"/>
      <c r="N32" s="547"/>
      <c r="O32" s="431"/>
      <c r="P32" s="547"/>
      <c r="Q32" s="431"/>
      <c r="R32" s="547"/>
      <c r="S32" s="548"/>
    </row>
    <row r="33" spans="1:19" ht="14.4" customHeight="1" x14ac:dyDescent="0.3">
      <c r="A33" s="552" t="s">
        <v>4284</v>
      </c>
      <c r="B33" s="547"/>
      <c r="C33" s="431"/>
      <c r="D33" s="547">
        <v>507</v>
      </c>
      <c r="E33" s="431"/>
      <c r="F33" s="547">
        <v>1258</v>
      </c>
      <c r="G33" s="545"/>
      <c r="H33" s="547"/>
      <c r="I33" s="431"/>
      <c r="J33" s="547"/>
      <c r="K33" s="431"/>
      <c r="L33" s="547"/>
      <c r="M33" s="545"/>
      <c r="N33" s="547"/>
      <c r="O33" s="431"/>
      <c r="P33" s="547"/>
      <c r="Q33" s="431"/>
      <c r="R33" s="547"/>
      <c r="S33" s="548"/>
    </row>
    <row r="34" spans="1:19" ht="14.4" customHeight="1" thickBot="1" x14ac:dyDescent="0.35">
      <c r="A34" s="553" t="s">
        <v>4285</v>
      </c>
      <c r="B34" s="549">
        <v>17232</v>
      </c>
      <c r="C34" s="437">
        <v>1</v>
      </c>
      <c r="D34" s="549">
        <v>67173</v>
      </c>
      <c r="E34" s="437">
        <v>3.8981545961002784</v>
      </c>
      <c r="F34" s="549">
        <v>26112</v>
      </c>
      <c r="G34" s="450">
        <v>1.5153203342618384</v>
      </c>
      <c r="H34" s="549"/>
      <c r="I34" s="437"/>
      <c r="J34" s="549"/>
      <c r="K34" s="437"/>
      <c r="L34" s="549"/>
      <c r="M34" s="450"/>
      <c r="N34" s="549"/>
      <c r="O34" s="437"/>
      <c r="P34" s="549"/>
      <c r="Q34" s="437"/>
      <c r="R34" s="549"/>
      <c r="S34" s="55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0" bestFit="1" customWidth="1"/>
    <col min="2" max="2" width="11.6640625" style="140" hidden="1" customWidth="1"/>
    <col min="3" max="4" width="11" style="142" customWidth="1"/>
    <col min="5" max="5" width="11" style="143" customWidth="1"/>
    <col min="6" max="16384" width="8.88671875" style="140"/>
  </cols>
  <sheetData>
    <row r="1" spans="1:5" ht="18.600000000000001" thickBot="1" x14ac:dyDescent="0.4">
      <c r="A1" s="307" t="s">
        <v>122</v>
      </c>
      <c r="B1" s="307"/>
      <c r="C1" s="308"/>
      <c r="D1" s="308"/>
      <c r="E1" s="308"/>
    </row>
    <row r="2" spans="1:5" ht="14.4" customHeight="1" thickBot="1" x14ac:dyDescent="0.35">
      <c r="A2" s="224" t="s">
        <v>265</v>
      </c>
      <c r="B2" s="141"/>
    </row>
    <row r="3" spans="1:5" ht="14.4" customHeight="1" thickBot="1" x14ac:dyDescent="0.35">
      <c r="A3" s="144"/>
      <c r="C3" s="145" t="s">
        <v>108</v>
      </c>
      <c r="D3" s="146" t="s">
        <v>73</v>
      </c>
      <c r="E3" s="147" t="s">
        <v>75</v>
      </c>
    </row>
    <row r="4" spans="1:5" ht="14.4" customHeight="1" thickBot="1" x14ac:dyDescent="0.35">
      <c r="A4" s="148" t="str">
        <f>HYPERLINK("#HI!A1","NÁKLADY CELKEM (v tisících Kč)")</f>
        <v>NÁKLADY CELKEM (v tisících Kč)</v>
      </c>
      <c r="B4" s="149"/>
      <c r="C4" s="150">
        <f ca="1">IF(ISERROR(VLOOKUP("Náklady celkem",INDIRECT("HI!$A:$G"),6,0)),0,VLOOKUP("Náklady celkem",INDIRECT("HI!$A:$G"),6,0))</f>
        <v>19214.183058902072</v>
      </c>
      <c r="D4" s="150">
        <f ca="1">IF(ISERROR(VLOOKUP("Náklady celkem",INDIRECT("HI!$A:$G"),5,0)),0,VLOOKUP("Náklady celkem",INDIRECT("HI!$A:$G"),5,0))</f>
        <v>19489.297380000011</v>
      </c>
      <c r="E4" s="151">
        <f ca="1">IF(C4=0,0,D4/C4)</f>
        <v>1.0143182939526787</v>
      </c>
    </row>
    <row r="5" spans="1:5" ht="14.4" customHeight="1" x14ac:dyDescent="0.3">
      <c r="A5" s="152" t="s">
        <v>142</v>
      </c>
      <c r="B5" s="153"/>
      <c r="C5" s="154"/>
      <c r="D5" s="154"/>
      <c r="E5" s="155"/>
    </row>
    <row r="6" spans="1:5" ht="14.4" customHeight="1" x14ac:dyDescent="0.3">
      <c r="A6" s="156" t="s">
        <v>147</v>
      </c>
      <c r="B6" s="157"/>
      <c r="C6" s="158"/>
      <c r="D6" s="158"/>
      <c r="E6" s="155"/>
    </row>
    <row r="7" spans="1:5" ht="14.4" customHeight="1" x14ac:dyDescent="0.3">
      <c r="A7" s="15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7" t="s">
        <v>112</v>
      </c>
      <c r="C7" s="158">
        <f>IF(ISERROR(HI!F5),"",HI!F5)</f>
        <v>31.931711849647002</v>
      </c>
      <c r="D7" s="158">
        <f>IF(ISERROR(HI!E5),"",HI!E5)</f>
        <v>12.983879999999999</v>
      </c>
      <c r="E7" s="155">
        <f t="shared" ref="E7:E13" si="0">IF(C7=0,0,D7/C7)</f>
        <v>0.40661396611417605</v>
      </c>
    </row>
    <row r="8" spans="1:5" ht="14.4" customHeight="1" x14ac:dyDescent="0.3">
      <c r="A8" s="301" t="str">
        <f>HYPERLINK("#'LŽ Statim'!A1","% podíl statimových žádanek")</f>
        <v>% podíl statimových žádanek</v>
      </c>
      <c r="B8" s="299" t="s">
        <v>263</v>
      </c>
      <c r="C8" s="300">
        <v>0.3</v>
      </c>
      <c r="D8" s="300">
        <f>IF('LŽ Statim'!G3="",0,'LŽ Statim'!G3)</f>
        <v>0</v>
      </c>
      <c r="E8" s="155">
        <f>IF(C8=0,0,D8/C8)</f>
        <v>0</v>
      </c>
    </row>
    <row r="9" spans="1:5" ht="14.4" customHeight="1" x14ac:dyDescent="0.3">
      <c r="A9" s="161" t="s">
        <v>143</v>
      </c>
      <c r="B9" s="157"/>
      <c r="C9" s="158"/>
      <c r="D9" s="158"/>
      <c r="E9" s="155"/>
    </row>
    <row r="10" spans="1:5" ht="14.4" customHeight="1" x14ac:dyDescent="0.3">
      <c r="A10" s="159" t="str">
        <f>HYPERLINK("#'Léky Recepty'!A1","% záchytu v lékárně (Úhrada Kč)")</f>
        <v>% záchytu v lékárně (Úhrada Kč)</v>
      </c>
      <c r="B10" s="157" t="s">
        <v>117</v>
      </c>
      <c r="C10" s="160">
        <v>0.6</v>
      </c>
      <c r="D10" s="160">
        <f>IF(ISERROR(VLOOKUP("Celkem",'Léky Recepty'!B:H,5,0)),0,VLOOKUP("Celkem",'Léky Recepty'!B:H,5,0))</f>
        <v>1</v>
      </c>
      <c r="E10" s="155">
        <f t="shared" si="0"/>
        <v>1.6666666666666667</v>
      </c>
    </row>
    <row r="11" spans="1:5" ht="14.4" customHeight="1" x14ac:dyDescent="0.3">
      <c r="A11" s="161" t="s">
        <v>144</v>
      </c>
      <c r="B11" s="157"/>
      <c r="C11" s="158"/>
      <c r="D11" s="158"/>
      <c r="E11" s="155"/>
    </row>
    <row r="12" spans="1:5" ht="14.4" customHeight="1" x14ac:dyDescent="0.3">
      <c r="A12" s="162" t="s">
        <v>148</v>
      </c>
      <c r="B12" s="157"/>
      <c r="C12" s="154"/>
      <c r="D12" s="154"/>
      <c r="E12" s="155"/>
    </row>
    <row r="13" spans="1:5" ht="14.4" customHeight="1" x14ac:dyDescent="0.3">
      <c r="A13" s="1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7" t="s">
        <v>112</v>
      </c>
      <c r="C13" s="158">
        <f>IF(ISERROR(HI!F6),"",HI!F6)</f>
        <v>10994.03265815655</v>
      </c>
      <c r="D13" s="158">
        <f>IF(ISERROR(HI!E6),"",HI!E6)</f>
        <v>12026.650990000011</v>
      </c>
      <c r="E13" s="155">
        <f t="shared" si="0"/>
        <v>1.0939253469542274</v>
      </c>
    </row>
    <row r="14" spans="1:5" ht="14.4" customHeight="1" thickBot="1" x14ac:dyDescent="0.35">
      <c r="A14" s="164" t="str">
        <f>HYPERLINK("#HI!A1","Osobní náklady")</f>
        <v>Osobní náklady</v>
      </c>
      <c r="B14" s="157"/>
      <c r="C14" s="154">
        <f ca="1">IF(ISERROR(VLOOKUP("Osobní náklady (Kč) *",INDIRECT("HI!$A:$G"),6,0)),0,VLOOKUP("Osobní náklady (Kč) *",INDIRECT("HI!$A:$G"),6,0))</f>
        <v>6712.532502789024</v>
      </c>
      <c r="D14" s="154">
        <f ca="1">IF(ISERROR(VLOOKUP("Osobní náklady (Kč) *",INDIRECT("HI!$A:$G"),5,0)),0,VLOOKUP("Osobní náklady (Kč) *",INDIRECT("HI!$A:$G"),5,0))</f>
        <v>6415.1989900000099</v>
      </c>
      <c r="E14" s="155">
        <f ca="1">IF(C14=0,0,D14/C14)</f>
        <v>0.95570471909588917</v>
      </c>
    </row>
    <row r="15" spans="1:5" ht="14.4" customHeight="1" thickBot="1" x14ac:dyDescent="0.35">
      <c r="A15" s="168"/>
      <c r="B15" s="169"/>
      <c r="C15" s="170"/>
      <c r="D15" s="170"/>
      <c r="E15" s="171"/>
    </row>
    <row r="16" spans="1:5" ht="14.4" customHeight="1" thickBot="1" x14ac:dyDescent="0.35">
      <c r="A16" s="172" t="str">
        <f>HYPERLINK("#HI!A1","VÝNOSY CELKEM (v tisících)")</f>
        <v>VÝNOSY CELKEM (v tisících)</v>
      </c>
      <c r="B16" s="173"/>
      <c r="C16" s="174">
        <f ca="1">IF(ISERROR(VLOOKUP("Výnosy celkem",INDIRECT("HI!$A:$G"),6,0)),0,VLOOKUP("Výnosy celkem",INDIRECT("HI!$A:$G"),6,0))</f>
        <v>26111.285</v>
      </c>
      <c r="D16" s="174">
        <f ca="1">IF(ISERROR(VLOOKUP("Výnosy celkem",INDIRECT("HI!$A:$G"),5,0)),0,VLOOKUP("Výnosy celkem",INDIRECT("HI!$A:$G"),5,0))</f>
        <v>29716.955000000002</v>
      </c>
      <c r="E16" s="175">
        <f t="shared" ref="E16:E19" ca="1" si="1">IF(C16=0,0,D16/C16)</f>
        <v>1.1380885697505887</v>
      </c>
    </row>
    <row r="17" spans="1:5" ht="14.4" customHeight="1" x14ac:dyDescent="0.3">
      <c r="A17" s="176" t="str">
        <f>HYPERLINK("#HI!A1","Ambulance (body za výkony + Kč za ZUM a ZULP)")</f>
        <v>Ambulance (body za výkony + Kč za ZUM a ZULP)</v>
      </c>
      <c r="B17" s="153"/>
      <c r="C17" s="154">
        <f ca="1">IF(ISERROR(VLOOKUP("Ambulance *",INDIRECT("HI!$A:$G"),6,0)),0,VLOOKUP("Ambulance *",INDIRECT("HI!$A:$G"),6,0))</f>
        <v>26111.285</v>
      </c>
      <c r="D17" s="154">
        <f ca="1">IF(ISERROR(VLOOKUP("Ambulance *",INDIRECT("HI!$A:$G"),5,0)),0,VLOOKUP("Ambulance *",INDIRECT("HI!$A:$G"),5,0))</f>
        <v>29716.955000000002</v>
      </c>
      <c r="E17" s="155">
        <f t="shared" ca="1" si="1"/>
        <v>1.1380885697505887</v>
      </c>
    </row>
    <row r="18" spans="1:5" ht="14.4" customHeight="1" x14ac:dyDescent="0.3">
      <c r="A18" s="177" t="str">
        <f>HYPERLINK("#'ZV Vykáz.-A'!A1","Zdravotní výkony vykázané u ambulantních pacientů (min. 100 %)")</f>
        <v>Zdravotní výkony vykázané u ambulantních pacientů (min. 100 %)</v>
      </c>
      <c r="B18" s="140" t="s">
        <v>124</v>
      </c>
      <c r="C18" s="160">
        <v>1</v>
      </c>
      <c r="D18" s="160">
        <f>IF(ISERROR(VLOOKUP("Celkem:",'ZV Vykáz.-A'!$A:$S,7,0)),"",VLOOKUP("Celkem:",'ZV Vykáz.-A'!$A:$S,7,0))</f>
        <v>1.1380885697505887</v>
      </c>
      <c r="E18" s="155">
        <f t="shared" si="1"/>
        <v>1.1380885697505887</v>
      </c>
    </row>
    <row r="19" spans="1:5" ht="14.4" customHeight="1" x14ac:dyDescent="0.3">
      <c r="A19" s="177" t="str">
        <f>HYPERLINK("#'ZV Vykáz.-H'!A1","Zdravotní výkony vykázané u hospitalizovaných pacientů (max. 85 %)")</f>
        <v>Zdravotní výkony vykázané u hospitalizovaných pacientů (max. 85 %)</v>
      </c>
      <c r="B19" s="140" t="s">
        <v>126</v>
      </c>
      <c r="C19" s="160">
        <v>0.85</v>
      </c>
      <c r="D19" s="160">
        <f>IF(ISERROR(VLOOKUP("Celkem:",'ZV Vykáz.-H'!$A:$S,7,0)),"",VLOOKUP("Celkem:",'ZV Vykáz.-H'!$A:$S,7,0))</f>
        <v>1.3626685425013993</v>
      </c>
      <c r="E19" s="155">
        <f t="shared" si="1"/>
        <v>1.6031394617663521</v>
      </c>
    </row>
    <row r="20" spans="1:5" ht="14.4" customHeight="1" x14ac:dyDescent="0.3">
      <c r="A20" s="178" t="str">
        <f>HYPERLINK("#HI!A1","Hospitalizace (casemix * 30000)")</f>
        <v>Hospitalizace (casemix * 30000)</v>
      </c>
      <c r="B20" s="157"/>
      <c r="C20" s="154">
        <f ca="1">IF(ISERROR(VLOOKUP("Hospitalizace *",INDIRECT("HI!$A:$G"),6,0)),0,VLOOKUP("Hospitalizace *",INDIRECT("HI!$A:$G"),6,0))</f>
        <v>0</v>
      </c>
      <c r="D20" s="154">
        <f ca="1">IF(ISERROR(VLOOKUP("Hospitalizace *",INDIRECT("HI!$A:$G"),5,0)),0,VLOOKUP("Hospitalizace *",INDIRECT("HI!$A:$G"),5,0))</f>
        <v>0</v>
      </c>
      <c r="E20" s="155">
        <f ca="1">IF(C20=0,0,D20/C20)</f>
        <v>0</v>
      </c>
    </row>
    <row r="21" spans="1:5" ht="14.4" customHeight="1" thickBot="1" x14ac:dyDescent="0.35">
      <c r="A21" s="179" t="s">
        <v>145</v>
      </c>
      <c r="B21" s="165"/>
      <c r="C21" s="166"/>
      <c r="D21" s="166"/>
      <c r="E21" s="167"/>
    </row>
    <row r="22" spans="1:5" ht="14.4" customHeight="1" thickBot="1" x14ac:dyDescent="0.35">
      <c r="A22" s="180"/>
      <c r="B22" s="181"/>
      <c r="C22" s="182"/>
      <c r="D22" s="182"/>
      <c r="E22" s="183"/>
    </row>
    <row r="23" spans="1:5" ht="14.4" customHeight="1" thickBot="1" x14ac:dyDescent="0.35">
      <c r="A23" s="184" t="s">
        <v>146</v>
      </c>
      <c r="B23" s="185"/>
      <c r="C23" s="186"/>
      <c r="D23" s="186"/>
      <c r="E23" s="187"/>
    </row>
  </sheetData>
  <mergeCells count="1">
    <mergeCell ref="A1:E1"/>
  </mergeCells>
  <conditionalFormatting sqref="E5">
    <cfRule type="cellIs" dxfId="6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cellIs" dxfId="56" priority="20" operator="lessThan">
      <formula>1</formula>
    </cfRule>
  </conditionalFormatting>
  <conditionalFormatting sqref="E8">
    <cfRule type="cellIs" dxfId="5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9" bestFit="1" customWidth="1"/>
    <col min="2" max="2" width="8.6640625" style="119" bestFit="1" customWidth="1"/>
    <col min="3" max="3" width="2.109375" style="119" bestFit="1" customWidth="1"/>
    <col min="4" max="4" width="8" style="119" bestFit="1" customWidth="1"/>
    <col min="5" max="5" width="52.88671875" style="119" bestFit="1" customWidth="1"/>
    <col min="6" max="7" width="11.109375" style="197" customWidth="1"/>
    <col min="8" max="9" width="9.33203125" style="197" hidden="1" customWidth="1"/>
    <col min="10" max="11" width="11.109375" style="197" customWidth="1"/>
    <col min="12" max="13" width="9.33203125" style="197" hidden="1" customWidth="1"/>
    <col min="14" max="15" width="11.109375" style="197" customWidth="1"/>
    <col min="16" max="16" width="11.109375" style="200" customWidth="1"/>
    <col min="17" max="17" width="11.109375" style="197" customWidth="1"/>
    <col min="18" max="16384" width="8.88671875" style="119"/>
  </cols>
  <sheetData>
    <row r="1" spans="1:17" ht="18.600000000000001" customHeight="1" thickBot="1" x14ac:dyDescent="0.4">
      <c r="A1" s="307" t="s">
        <v>4318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14.4" customHeight="1" thickBot="1" x14ac:dyDescent="0.35">
      <c r="A2" s="224" t="s">
        <v>265</v>
      </c>
      <c r="B2" s="120"/>
      <c r="C2" s="120"/>
      <c r="D2" s="120"/>
      <c r="E2" s="120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9"/>
      <c r="Q2" s="218"/>
    </row>
    <row r="3" spans="1:17" ht="14.4" customHeight="1" thickBot="1" x14ac:dyDescent="0.35">
      <c r="E3" s="77" t="s">
        <v>129</v>
      </c>
      <c r="F3" s="91">
        <f t="shared" ref="F3:O3" si="0">SUBTOTAL(9,F6:F1048576)</f>
        <v>13898</v>
      </c>
      <c r="G3" s="92">
        <f t="shared" si="0"/>
        <v>6563478</v>
      </c>
      <c r="H3" s="92"/>
      <c r="I3" s="92"/>
      <c r="J3" s="92">
        <f t="shared" si="0"/>
        <v>14217</v>
      </c>
      <c r="K3" s="92">
        <f t="shared" si="0"/>
        <v>6765713</v>
      </c>
      <c r="L3" s="92"/>
      <c r="M3" s="92"/>
      <c r="N3" s="92">
        <f t="shared" si="0"/>
        <v>16628</v>
      </c>
      <c r="O3" s="92">
        <f t="shared" si="0"/>
        <v>8943845</v>
      </c>
      <c r="P3" s="67">
        <f>IF(G3=0,0,O3/G3)</f>
        <v>1.3626685425013993</v>
      </c>
      <c r="Q3" s="93">
        <f>IF(N3=0,0,O3/N3)</f>
        <v>537.8785783016599</v>
      </c>
    </row>
    <row r="4" spans="1:17" ht="14.4" customHeight="1" x14ac:dyDescent="0.3">
      <c r="A4" s="376" t="s">
        <v>69</v>
      </c>
      <c r="B4" s="375" t="s">
        <v>95</v>
      </c>
      <c r="C4" s="376" t="s">
        <v>96</v>
      </c>
      <c r="D4" s="377" t="s">
        <v>97</v>
      </c>
      <c r="E4" s="378" t="s">
        <v>70</v>
      </c>
      <c r="F4" s="382">
        <v>2012</v>
      </c>
      <c r="G4" s="383"/>
      <c r="H4" s="94"/>
      <c r="I4" s="94"/>
      <c r="J4" s="382">
        <v>2013</v>
      </c>
      <c r="K4" s="383"/>
      <c r="L4" s="94"/>
      <c r="M4" s="94"/>
      <c r="N4" s="382">
        <v>2014</v>
      </c>
      <c r="O4" s="383"/>
      <c r="P4" s="384" t="s">
        <v>2</v>
      </c>
      <c r="Q4" s="374" t="s">
        <v>98</v>
      </c>
    </row>
    <row r="5" spans="1:17" ht="14.4" customHeight="1" thickBot="1" x14ac:dyDescent="0.35">
      <c r="A5" s="536"/>
      <c r="B5" s="535"/>
      <c r="C5" s="536"/>
      <c r="D5" s="537"/>
      <c r="E5" s="538"/>
      <c r="F5" s="554" t="s">
        <v>72</v>
      </c>
      <c r="G5" s="555" t="s">
        <v>14</v>
      </c>
      <c r="H5" s="556"/>
      <c r="I5" s="556"/>
      <c r="J5" s="554" t="s">
        <v>72</v>
      </c>
      <c r="K5" s="555" t="s">
        <v>14</v>
      </c>
      <c r="L5" s="556"/>
      <c r="M5" s="556"/>
      <c r="N5" s="554" t="s">
        <v>72</v>
      </c>
      <c r="O5" s="555" t="s">
        <v>14</v>
      </c>
      <c r="P5" s="557"/>
      <c r="Q5" s="543"/>
    </row>
    <row r="6" spans="1:17" ht="14.4" customHeight="1" x14ac:dyDescent="0.3">
      <c r="A6" s="481" t="s">
        <v>4286</v>
      </c>
      <c r="B6" s="482" t="s">
        <v>603</v>
      </c>
      <c r="C6" s="482" t="s">
        <v>4104</v>
      </c>
      <c r="D6" s="482" t="s">
        <v>4105</v>
      </c>
      <c r="E6" s="482" t="s">
        <v>4106</v>
      </c>
      <c r="F6" s="105">
        <v>1</v>
      </c>
      <c r="G6" s="105">
        <v>1178</v>
      </c>
      <c r="H6" s="105">
        <v>1</v>
      </c>
      <c r="I6" s="105">
        <v>1178</v>
      </c>
      <c r="J6" s="105">
        <v>2</v>
      </c>
      <c r="K6" s="105">
        <v>2360</v>
      </c>
      <c r="L6" s="105">
        <v>2.0033955857385397</v>
      </c>
      <c r="M6" s="105">
        <v>1180</v>
      </c>
      <c r="N6" s="105">
        <v>3</v>
      </c>
      <c r="O6" s="105">
        <v>3546</v>
      </c>
      <c r="P6" s="544">
        <v>3.0101867572156196</v>
      </c>
      <c r="Q6" s="485">
        <v>1182</v>
      </c>
    </row>
    <row r="7" spans="1:17" ht="14.4" customHeight="1" x14ac:dyDescent="0.3">
      <c r="A7" s="430" t="s">
        <v>4286</v>
      </c>
      <c r="B7" s="431" t="s">
        <v>603</v>
      </c>
      <c r="C7" s="431" t="s">
        <v>4104</v>
      </c>
      <c r="D7" s="431" t="s">
        <v>4287</v>
      </c>
      <c r="E7" s="431" t="s">
        <v>4288</v>
      </c>
      <c r="F7" s="434"/>
      <c r="G7" s="434"/>
      <c r="H7" s="434"/>
      <c r="I7" s="434"/>
      <c r="J7" s="434">
        <v>1</v>
      </c>
      <c r="K7" s="434">
        <v>1609</v>
      </c>
      <c r="L7" s="434"/>
      <c r="M7" s="434">
        <v>1609</v>
      </c>
      <c r="N7" s="434"/>
      <c r="O7" s="434"/>
      <c r="P7" s="545"/>
      <c r="Q7" s="435"/>
    </row>
    <row r="8" spans="1:17" ht="14.4" customHeight="1" x14ac:dyDescent="0.3">
      <c r="A8" s="430" t="s">
        <v>4286</v>
      </c>
      <c r="B8" s="431" t="s">
        <v>603</v>
      </c>
      <c r="C8" s="431" t="s">
        <v>4104</v>
      </c>
      <c r="D8" s="431" t="s">
        <v>4107</v>
      </c>
      <c r="E8" s="431" t="s">
        <v>4108</v>
      </c>
      <c r="F8" s="434"/>
      <c r="G8" s="434"/>
      <c r="H8" s="434"/>
      <c r="I8" s="434"/>
      <c r="J8" s="434">
        <v>1</v>
      </c>
      <c r="K8" s="434">
        <v>3864</v>
      </c>
      <c r="L8" s="434"/>
      <c r="M8" s="434">
        <v>3864</v>
      </c>
      <c r="N8" s="434"/>
      <c r="O8" s="434"/>
      <c r="P8" s="545"/>
      <c r="Q8" s="435"/>
    </row>
    <row r="9" spans="1:17" ht="14.4" customHeight="1" x14ac:dyDescent="0.3">
      <c r="A9" s="430" t="s">
        <v>4286</v>
      </c>
      <c r="B9" s="431" t="s">
        <v>603</v>
      </c>
      <c r="C9" s="431" t="s">
        <v>4104</v>
      </c>
      <c r="D9" s="431" t="s">
        <v>4117</v>
      </c>
      <c r="E9" s="431" t="s">
        <v>4118</v>
      </c>
      <c r="F9" s="434">
        <v>1</v>
      </c>
      <c r="G9" s="434">
        <v>825</v>
      </c>
      <c r="H9" s="434">
        <v>1</v>
      </c>
      <c r="I9" s="434">
        <v>825</v>
      </c>
      <c r="J9" s="434"/>
      <c r="K9" s="434"/>
      <c r="L9" s="434"/>
      <c r="M9" s="434"/>
      <c r="N9" s="434"/>
      <c r="O9" s="434"/>
      <c r="P9" s="545"/>
      <c r="Q9" s="435"/>
    </row>
    <row r="10" spans="1:17" ht="14.4" customHeight="1" x14ac:dyDescent="0.3">
      <c r="A10" s="430" t="s">
        <v>4286</v>
      </c>
      <c r="B10" s="431" t="s">
        <v>603</v>
      </c>
      <c r="C10" s="431" t="s">
        <v>4104</v>
      </c>
      <c r="D10" s="431" t="s">
        <v>4121</v>
      </c>
      <c r="E10" s="431" t="s">
        <v>4122</v>
      </c>
      <c r="F10" s="434">
        <v>2</v>
      </c>
      <c r="G10" s="434">
        <v>1614</v>
      </c>
      <c r="H10" s="434">
        <v>1</v>
      </c>
      <c r="I10" s="434">
        <v>807</v>
      </c>
      <c r="J10" s="434">
        <v>1</v>
      </c>
      <c r="K10" s="434">
        <v>809</v>
      </c>
      <c r="L10" s="434">
        <v>0.50123915737298641</v>
      </c>
      <c r="M10" s="434">
        <v>809</v>
      </c>
      <c r="N10" s="434">
        <v>1</v>
      </c>
      <c r="O10" s="434">
        <v>811</v>
      </c>
      <c r="P10" s="545">
        <v>0.50247831474597271</v>
      </c>
      <c r="Q10" s="435">
        <v>811</v>
      </c>
    </row>
    <row r="11" spans="1:17" ht="14.4" customHeight="1" x14ac:dyDescent="0.3">
      <c r="A11" s="430" t="s">
        <v>4286</v>
      </c>
      <c r="B11" s="431" t="s">
        <v>603</v>
      </c>
      <c r="C11" s="431" t="s">
        <v>4104</v>
      </c>
      <c r="D11" s="431" t="s">
        <v>4123</v>
      </c>
      <c r="E11" s="431" t="s">
        <v>4124</v>
      </c>
      <c r="F11" s="434">
        <v>2</v>
      </c>
      <c r="G11" s="434">
        <v>1614</v>
      </c>
      <c r="H11" s="434">
        <v>1</v>
      </c>
      <c r="I11" s="434">
        <v>807</v>
      </c>
      <c r="J11" s="434">
        <v>1</v>
      </c>
      <c r="K11" s="434">
        <v>809</v>
      </c>
      <c r="L11" s="434">
        <v>0.50123915737298641</v>
      </c>
      <c r="M11" s="434">
        <v>809</v>
      </c>
      <c r="N11" s="434">
        <v>1</v>
      </c>
      <c r="O11" s="434">
        <v>811</v>
      </c>
      <c r="P11" s="545">
        <v>0.50247831474597271</v>
      </c>
      <c r="Q11" s="435">
        <v>811</v>
      </c>
    </row>
    <row r="12" spans="1:17" ht="14.4" customHeight="1" x14ac:dyDescent="0.3">
      <c r="A12" s="430" t="s">
        <v>4286</v>
      </c>
      <c r="B12" s="431" t="s">
        <v>603</v>
      </c>
      <c r="C12" s="431" t="s">
        <v>4104</v>
      </c>
      <c r="D12" s="431" t="s">
        <v>4125</v>
      </c>
      <c r="E12" s="431" t="s">
        <v>4126</v>
      </c>
      <c r="F12" s="434">
        <v>10</v>
      </c>
      <c r="G12" s="434">
        <v>1660</v>
      </c>
      <c r="H12" s="434">
        <v>1</v>
      </c>
      <c r="I12" s="434">
        <v>166</v>
      </c>
      <c r="J12" s="434">
        <v>4</v>
      </c>
      <c r="K12" s="434">
        <v>664</v>
      </c>
      <c r="L12" s="434">
        <v>0.4</v>
      </c>
      <c r="M12" s="434">
        <v>166</v>
      </c>
      <c r="N12" s="434">
        <v>3</v>
      </c>
      <c r="O12" s="434">
        <v>501</v>
      </c>
      <c r="P12" s="545">
        <v>0.30180722891566264</v>
      </c>
      <c r="Q12" s="435">
        <v>167</v>
      </c>
    </row>
    <row r="13" spans="1:17" ht="14.4" customHeight="1" x14ac:dyDescent="0.3">
      <c r="A13" s="430" t="s">
        <v>4286</v>
      </c>
      <c r="B13" s="431" t="s">
        <v>603</v>
      </c>
      <c r="C13" s="431" t="s">
        <v>4104</v>
      </c>
      <c r="D13" s="431" t="s">
        <v>4127</v>
      </c>
      <c r="E13" s="431" t="s">
        <v>4128</v>
      </c>
      <c r="F13" s="434">
        <v>10</v>
      </c>
      <c r="G13" s="434">
        <v>1720</v>
      </c>
      <c r="H13" s="434">
        <v>1</v>
      </c>
      <c r="I13" s="434">
        <v>172</v>
      </c>
      <c r="J13" s="434">
        <v>4</v>
      </c>
      <c r="K13" s="434">
        <v>688</v>
      </c>
      <c r="L13" s="434">
        <v>0.4</v>
      </c>
      <c r="M13" s="434">
        <v>172</v>
      </c>
      <c r="N13" s="434">
        <v>7</v>
      </c>
      <c r="O13" s="434">
        <v>1210</v>
      </c>
      <c r="P13" s="545">
        <v>0.70348837209302328</v>
      </c>
      <c r="Q13" s="435">
        <v>172.85714285714286</v>
      </c>
    </row>
    <row r="14" spans="1:17" ht="14.4" customHeight="1" x14ac:dyDescent="0.3">
      <c r="A14" s="430" t="s">
        <v>4286</v>
      </c>
      <c r="B14" s="431" t="s">
        <v>603</v>
      </c>
      <c r="C14" s="431" t="s">
        <v>4104</v>
      </c>
      <c r="D14" s="431" t="s">
        <v>4129</v>
      </c>
      <c r="E14" s="431" t="s">
        <v>4130</v>
      </c>
      <c r="F14" s="434">
        <v>14</v>
      </c>
      <c r="G14" s="434">
        <v>4886</v>
      </c>
      <c r="H14" s="434">
        <v>1</v>
      </c>
      <c r="I14" s="434">
        <v>349</v>
      </c>
      <c r="J14" s="434">
        <v>6</v>
      </c>
      <c r="K14" s="434">
        <v>2094</v>
      </c>
      <c r="L14" s="434">
        <v>0.42857142857142855</v>
      </c>
      <c r="M14" s="434">
        <v>349</v>
      </c>
      <c r="N14" s="434">
        <v>19</v>
      </c>
      <c r="O14" s="434">
        <v>6663</v>
      </c>
      <c r="P14" s="545">
        <v>1.3636921817437577</v>
      </c>
      <c r="Q14" s="435">
        <v>350.68421052631578</v>
      </c>
    </row>
    <row r="15" spans="1:17" ht="14.4" customHeight="1" x14ac:dyDescent="0.3">
      <c r="A15" s="430" t="s">
        <v>4286</v>
      </c>
      <c r="B15" s="431" t="s">
        <v>603</v>
      </c>
      <c r="C15" s="431" t="s">
        <v>4104</v>
      </c>
      <c r="D15" s="431" t="s">
        <v>4131</v>
      </c>
      <c r="E15" s="431" t="s">
        <v>4132</v>
      </c>
      <c r="F15" s="434"/>
      <c r="G15" s="434"/>
      <c r="H15" s="434"/>
      <c r="I15" s="434"/>
      <c r="J15" s="434"/>
      <c r="K15" s="434"/>
      <c r="L15" s="434"/>
      <c r="M15" s="434"/>
      <c r="N15" s="434">
        <v>2</v>
      </c>
      <c r="O15" s="434">
        <v>2074</v>
      </c>
      <c r="P15" s="545"/>
      <c r="Q15" s="435">
        <v>1037</v>
      </c>
    </row>
    <row r="16" spans="1:17" ht="14.4" customHeight="1" x14ac:dyDescent="0.3">
      <c r="A16" s="430" t="s">
        <v>4286</v>
      </c>
      <c r="B16" s="431" t="s">
        <v>603</v>
      </c>
      <c r="C16" s="431" t="s">
        <v>4104</v>
      </c>
      <c r="D16" s="431" t="s">
        <v>4133</v>
      </c>
      <c r="E16" s="431" t="s">
        <v>4134</v>
      </c>
      <c r="F16" s="434">
        <v>3</v>
      </c>
      <c r="G16" s="434">
        <v>564</v>
      </c>
      <c r="H16" s="434">
        <v>1</v>
      </c>
      <c r="I16" s="434">
        <v>188</v>
      </c>
      <c r="J16" s="434"/>
      <c r="K16" s="434"/>
      <c r="L16" s="434"/>
      <c r="M16" s="434"/>
      <c r="N16" s="434">
        <v>1</v>
      </c>
      <c r="O16" s="434">
        <v>188</v>
      </c>
      <c r="P16" s="545">
        <v>0.33333333333333331</v>
      </c>
      <c r="Q16" s="435">
        <v>188</v>
      </c>
    </row>
    <row r="17" spans="1:17" ht="14.4" customHeight="1" x14ac:dyDescent="0.3">
      <c r="A17" s="430" t="s">
        <v>4286</v>
      </c>
      <c r="B17" s="431" t="s">
        <v>603</v>
      </c>
      <c r="C17" s="431" t="s">
        <v>4104</v>
      </c>
      <c r="D17" s="431" t="s">
        <v>4135</v>
      </c>
      <c r="E17" s="431" t="s">
        <v>4136</v>
      </c>
      <c r="F17" s="434">
        <v>2</v>
      </c>
      <c r="G17" s="434">
        <v>1642</v>
      </c>
      <c r="H17" s="434">
        <v>1</v>
      </c>
      <c r="I17" s="434">
        <v>821</v>
      </c>
      <c r="J17" s="434"/>
      <c r="K17" s="434"/>
      <c r="L17" s="434"/>
      <c r="M17" s="434"/>
      <c r="N17" s="434"/>
      <c r="O17" s="434"/>
      <c r="P17" s="545"/>
      <c r="Q17" s="435"/>
    </row>
    <row r="18" spans="1:17" ht="14.4" customHeight="1" x14ac:dyDescent="0.3">
      <c r="A18" s="430" t="s">
        <v>4286</v>
      </c>
      <c r="B18" s="431" t="s">
        <v>603</v>
      </c>
      <c r="C18" s="431" t="s">
        <v>4104</v>
      </c>
      <c r="D18" s="431" t="s">
        <v>4139</v>
      </c>
      <c r="E18" s="431" t="s">
        <v>4140</v>
      </c>
      <c r="F18" s="434">
        <v>16</v>
      </c>
      <c r="G18" s="434">
        <v>8704</v>
      </c>
      <c r="H18" s="434">
        <v>1</v>
      </c>
      <c r="I18" s="434">
        <v>544</v>
      </c>
      <c r="J18" s="434">
        <v>13</v>
      </c>
      <c r="K18" s="434">
        <v>7085</v>
      </c>
      <c r="L18" s="434">
        <v>0.81399356617647056</v>
      </c>
      <c r="M18" s="434">
        <v>545</v>
      </c>
      <c r="N18" s="434">
        <v>25</v>
      </c>
      <c r="O18" s="434">
        <v>13645</v>
      </c>
      <c r="P18" s="545">
        <v>1.5676700367647058</v>
      </c>
      <c r="Q18" s="435">
        <v>545.79999999999995</v>
      </c>
    </row>
    <row r="19" spans="1:17" ht="14.4" customHeight="1" x14ac:dyDescent="0.3">
      <c r="A19" s="430" t="s">
        <v>4286</v>
      </c>
      <c r="B19" s="431" t="s">
        <v>603</v>
      </c>
      <c r="C19" s="431" t="s">
        <v>4104</v>
      </c>
      <c r="D19" s="431" t="s">
        <v>4141</v>
      </c>
      <c r="E19" s="431" t="s">
        <v>4142</v>
      </c>
      <c r="F19" s="434">
        <v>1</v>
      </c>
      <c r="G19" s="434">
        <v>649</v>
      </c>
      <c r="H19" s="434">
        <v>1</v>
      </c>
      <c r="I19" s="434">
        <v>649</v>
      </c>
      <c r="J19" s="434">
        <v>3</v>
      </c>
      <c r="K19" s="434">
        <v>1950</v>
      </c>
      <c r="L19" s="434">
        <v>3.00462249614792</v>
      </c>
      <c r="M19" s="434">
        <v>650</v>
      </c>
      <c r="N19" s="434">
        <v>6</v>
      </c>
      <c r="O19" s="434">
        <v>3905</v>
      </c>
      <c r="P19" s="545">
        <v>6.0169491525423728</v>
      </c>
      <c r="Q19" s="435">
        <v>650.83333333333337</v>
      </c>
    </row>
    <row r="20" spans="1:17" ht="14.4" customHeight="1" x14ac:dyDescent="0.3">
      <c r="A20" s="430" t="s">
        <v>4286</v>
      </c>
      <c r="B20" s="431" t="s">
        <v>603</v>
      </c>
      <c r="C20" s="431" t="s">
        <v>4104</v>
      </c>
      <c r="D20" s="431" t="s">
        <v>4143</v>
      </c>
      <c r="E20" s="431" t="s">
        <v>4144</v>
      </c>
      <c r="F20" s="434">
        <v>1</v>
      </c>
      <c r="G20" s="434">
        <v>649</v>
      </c>
      <c r="H20" s="434">
        <v>1</v>
      </c>
      <c r="I20" s="434">
        <v>649</v>
      </c>
      <c r="J20" s="434">
        <v>3</v>
      </c>
      <c r="K20" s="434">
        <v>1950</v>
      </c>
      <c r="L20" s="434">
        <v>3.00462249614792</v>
      </c>
      <c r="M20" s="434">
        <v>650</v>
      </c>
      <c r="N20" s="434">
        <v>6</v>
      </c>
      <c r="O20" s="434">
        <v>3905</v>
      </c>
      <c r="P20" s="545">
        <v>6.0169491525423728</v>
      </c>
      <c r="Q20" s="435">
        <v>650.83333333333337</v>
      </c>
    </row>
    <row r="21" spans="1:17" ht="14.4" customHeight="1" x14ac:dyDescent="0.3">
      <c r="A21" s="430" t="s">
        <v>4286</v>
      </c>
      <c r="B21" s="431" t="s">
        <v>603</v>
      </c>
      <c r="C21" s="431" t="s">
        <v>4104</v>
      </c>
      <c r="D21" s="431" t="s">
        <v>4145</v>
      </c>
      <c r="E21" s="431" t="s">
        <v>4146</v>
      </c>
      <c r="F21" s="434">
        <v>3</v>
      </c>
      <c r="G21" s="434">
        <v>2019</v>
      </c>
      <c r="H21" s="434">
        <v>1</v>
      </c>
      <c r="I21" s="434">
        <v>673</v>
      </c>
      <c r="J21" s="434">
        <v>3</v>
      </c>
      <c r="K21" s="434">
        <v>2022</v>
      </c>
      <c r="L21" s="434">
        <v>1.0014858841010401</v>
      </c>
      <c r="M21" s="434">
        <v>674</v>
      </c>
      <c r="N21" s="434">
        <v>1</v>
      </c>
      <c r="O21" s="434">
        <v>675</v>
      </c>
      <c r="P21" s="545">
        <v>0.33432392273402672</v>
      </c>
      <c r="Q21" s="435">
        <v>675</v>
      </c>
    </row>
    <row r="22" spans="1:17" ht="14.4" customHeight="1" x14ac:dyDescent="0.3">
      <c r="A22" s="430" t="s">
        <v>4286</v>
      </c>
      <c r="B22" s="431" t="s">
        <v>603</v>
      </c>
      <c r="C22" s="431" t="s">
        <v>4104</v>
      </c>
      <c r="D22" s="431" t="s">
        <v>4147</v>
      </c>
      <c r="E22" s="431" t="s">
        <v>4148</v>
      </c>
      <c r="F22" s="434">
        <v>15</v>
      </c>
      <c r="G22" s="434">
        <v>7620</v>
      </c>
      <c r="H22" s="434">
        <v>1</v>
      </c>
      <c r="I22" s="434">
        <v>508</v>
      </c>
      <c r="J22" s="434">
        <v>10</v>
      </c>
      <c r="K22" s="434">
        <v>5090</v>
      </c>
      <c r="L22" s="434">
        <v>0.66797900262467191</v>
      </c>
      <c r="M22" s="434">
        <v>509</v>
      </c>
      <c r="N22" s="434">
        <v>23</v>
      </c>
      <c r="O22" s="434">
        <v>11725</v>
      </c>
      <c r="P22" s="545">
        <v>1.5387139107611549</v>
      </c>
      <c r="Q22" s="435">
        <v>509.78260869565219</v>
      </c>
    </row>
    <row r="23" spans="1:17" ht="14.4" customHeight="1" x14ac:dyDescent="0.3">
      <c r="A23" s="430" t="s">
        <v>4286</v>
      </c>
      <c r="B23" s="431" t="s">
        <v>603</v>
      </c>
      <c r="C23" s="431" t="s">
        <v>4104</v>
      </c>
      <c r="D23" s="431" t="s">
        <v>4149</v>
      </c>
      <c r="E23" s="431" t="s">
        <v>4150</v>
      </c>
      <c r="F23" s="434">
        <v>15</v>
      </c>
      <c r="G23" s="434">
        <v>6270</v>
      </c>
      <c r="H23" s="434">
        <v>1</v>
      </c>
      <c r="I23" s="434">
        <v>418</v>
      </c>
      <c r="J23" s="434">
        <v>10</v>
      </c>
      <c r="K23" s="434">
        <v>4190</v>
      </c>
      <c r="L23" s="434">
        <v>0.66826156299840511</v>
      </c>
      <c r="M23" s="434">
        <v>419</v>
      </c>
      <c r="N23" s="434">
        <v>23</v>
      </c>
      <c r="O23" s="434">
        <v>9655</v>
      </c>
      <c r="P23" s="545">
        <v>1.5398724082934609</v>
      </c>
      <c r="Q23" s="435">
        <v>419.78260869565219</v>
      </c>
    </row>
    <row r="24" spans="1:17" ht="14.4" customHeight="1" x14ac:dyDescent="0.3">
      <c r="A24" s="430" t="s">
        <v>4286</v>
      </c>
      <c r="B24" s="431" t="s">
        <v>603</v>
      </c>
      <c r="C24" s="431" t="s">
        <v>4104</v>
      </c>
      <c r="D24" s="431" t="s">
        <v>4151</v>
      </c>
      <c r="E24" s="431" t="s">
        <v>4152</v>
      </c>
      <c r="F24" s="434">
        <v>16</v>
      </c>
      <c r="G24" s="434">
        <v>5488</v>
      </c>
      <c r="H24" s="434">
        <v>1</v>
      </c>
      <c r="I24" s="434">
        <v>343</v>
      </c>
      <c r="J24" s="434">
        <v>14</v>
      </c>
      <c r="K24" s="434">
        <v>4816</v>
      </c>
      <c r="L24" s="434">
        <v>0.87755102040816324</v>
      </c>
      <c r="M24" s="434">
        <v>344</v>
      </c>
      <c r="N24" s="434">
        <v>23</v>
      </c>
      <c r="O24" s="434">
        <v>7950</v>
      </c>
      <c r="P24" s="545">
        <v>1.4486151603498543</v>
      </c>
      <c r="Q24" s="435">
        <v>345.6521739130435</v>
      </c>
    </row>
    <row r="25" spans="1:17" ht="14.4" customHeight="1" x14ac:dyDescent="0.3">
      <c r="A25" s="430" t="s">
        <v>4286</v>
      </c>
      <c r="B25" s="431" t="s">
        <v>603</v>
      </c>
      <c r="C25" s="431" t="s">
        <v>4104</v>
      </c>
      <c r="D25" s="431" t="s">
        <v>4153</v>
      </c>
      <c r="E25" s="431" t="s">
        <v>4154</v>
      </c>
      <c r="F25" s="434"/>
      <c r="G25" s="434"/>
      <c r="H25" s="434"/>
      <c r="I25" s="434"/>
      <c r="J25" s="434">
        <v>1</v>
      </c>
      <c r="K25" s="434">
        <v>217</v>
      </c>
      <c r="L25" s="434"/>
      <c r="M25" s="434">
        <v>217</v>
      </c>
      <c r="N25" s="434">
        <v>1</v>
      </c>
      <c r="O25" s="434">
        <v>218</v>
      </c>
      <c r="P25" s="545"/>
      <c r="Q25" s="435">
        <v>218</v>
      </c>
    </row>
    <row r="26" spans="1:17" ht="14.4" customHeight="1" x14ac:dyDescent="0.3">
      <c r="A26" s="430" t="s">
        <v>4286</v>
      </c>
      <c r="B26" s="431" t="s">
        <v>603</v>
      </c>
      <c r="C26" s="431" t="s">
        <v>4104</v>
      </c>
      <c r="D26" s="431" t="s">
        <v>4155</v>
      </c>
      <c r="E26" s="431" t="s">
        <v>4156</v>
      </c>
      <c r="F26" s="434"/>
      <c r="G26" s="434"/>
      <c r="H26" s="434"/>
      <c r="I26" s="434"/>
      <c r="J26" s="434">
        <v>8</v>
      </c>
      <c r="K26" s="434">
        <v>3976</v>
      </c>
      <c r="L26" s="434"/>
      <c r="M26" s="434">
        <v>497</v>
      </c>
      <c r="N26" s="434"/>
      <c r="O26" s="434"/>
      <c r="P26" s="545"/>
      <c r="Q26" s="435"/>
    </row>
    <row r="27" spans="1:17" ht="14.4" customHeight="1" x14ac:dyDescent="0.3">
      <c r="A27" s="430" t="s">
        <v>4286</v>
      </c>
      <c r="B27" s="431" t="s">
        <v>603</v>
      </c>
      <c r="C27" s="431" t="s">
        <v>4104</v>
      </c>
      <c r="D27" s="431" t="s">
        <v>4159</v>
      </c>
      <c r="E27" s="431" t="s">
        <v>4160</v>
      </c>
      <c r="F27" s="434">
        <v>6</v>
      </c>
      <c r="G27" s="434">
        <v>1422</v>
      </c>
      <c r="H27" s="434">
        <v>1</v>
      </c>
      <c r="I27" s="434">
        <v>237</v>
      </c>
      <c r="J27" s="434">
        <v>1</v>
      </c>
      <c r="K27" s="434">
        <v>237</v>
      </c>
      <c r="L27" s="434">
        <v>0.16666666666666666</v>
      </c>
      <c r="M27" s="434">
        <v>237</v>
      </c>
      <c r="N27" s="434">
        <v>2</v>
      </c>
      <c r="O27" s="434">
        <v>475</v>
      </c>
      <c r="P27" s="545">
        <v>0.33403656821378341</v>
      </c>
      <c r="Q27" s="435">
        <v>237.5</v>
      </c>
    </row>
    <row r="28" spans="1:17" ht="14.4" customHeight="1" x14ac:dyDescent="0.3">
      <c r="A28" s="430" t="s">
        <v>4286</v>
      </c>
      <c r="B28" s="431" t="s">
        <v>603</v>
      </c>
      <c r="C28" s="431" t="s">
        <v>4104</v>
      </c>
      <c r="D28" s="431" t="s">
        <v>4161</v>
      </c>
      <c r="E28" s="431" t="s">
        <v>4162</v>
      </c>
      <c r="F28" s="434">
        <v>4</v>
      </c>
      <c r="G28" s="434">
        <v>440</v>
      </c>
      <c r="H28" s="434">
        <v>1</v>
      </c>
      <c r="I28" s="434">
        <v>110</v>
      </c>
      <c r="J28" s="434">
        <v>11</v>
      </c>
      <c r="K28" s="434">
        <v>1210</v>
      </c>
      <c r="L28" s="434">
        <v>2.75</v>
      </c>
      <c r="M28" s="434">
        <v>110</v>
      </c>
      <c r="N28" s="434">
        <v>4</v>
      </c>
      <c r="O28" s="434">
        <v>442</v>
      </c>
      <c r="P28" s="545">
        <v>1.0045454545454546</v>
      </c>
      <c r="Q28" s="435">
        <v>110.5</v>
      </c>
    </row>
    <row r="29" spans="1:17" ht="14.4" customHeight="1" x14ac:dyDescent="0.3">
      <c r="A29" s="430" t="s">
        <v>4286</v>
      </c>
      <c r="B29" s="431" t="s">
        <v>603</v>
      </c>
      <c r="C29" s="431" t="s">
        <v>4104</v>
      </c>
      <c r="D29" s="431" t="s">
        <v>4165</v>
      </c>
      <c r="E29" s="431" t="s">
        <v>4166</v>
      </c>
      <c r="F29" s="434">
        <v>8</v>
      </c>
      <c r="G29" s="434">
        <v>2480</v>
      </c>
      <c r="H29" s="434">
        <v>1</v>
      </c>
      <c r="I29" s="434">
        <v>310</v>
      </c>
      <c r="J29" s="434">
        <v>11</v>
      </c>
      <c r="K29" s="434">
        <v>3410</v>
      </c>
      <c r="L29" s="434">
        <v>1.375</v>
      </c>
      <c r="M29" s="434">
        <v>310</v>
      </c>
      <c r="N29" s="434">
        <v>6</v>
      </c>
      <c r="O29" s="434">
        <v>1865</v>
      </c>
      <c r="P29" s="545">
        <v>0.75201612903225812</v>
      </c>
      <c r="Q29" s="435">
        <v>310.83333333333331</v>
      </c>
    </row>
    <row r="30" spans="1:17" ht="14.4" customHeight="1" x14ac:dyDescent="0.3">
      <c r="A30" s="430" t="s">
        <v>4286</v>
      </c>
      <c r="B30" s="431" t="s">
        <v>603</v>
      </c>
      <c r="C30" s="431" t="s">
        <v>4104</v>
      </c>
      <c r="D30" s="431" t="s">
        <v>4167</v>
      </c>
      <c r="E30" s="431" t="s">
        <v>4168</v>
      </c>
      <c r="F30" s="434"/>
      <c r="G30" s="434"/>
      <c r="H30" s="434"/>
      <c r="I30" s="434"/>
      <c r="J30" s="434">
        <v>3</v>
      </c>
      <c r="K30" s="434">
        <v>69</v>
      </c>
      <c r="L30" s="434"/>
      <c r="M30" s="434">
        <v>23</v>
      </c>
      <c r="N30" s="434"/>
      <c r="O30" s="434"/>
      <c r="P30" s="545"/>
      <c r="Q30" s="435"/>
    </row>
    <row r="31" spans="1:17" ht="14.4" customHeight="1" x14ac:dyDescent="0.3">
      <c r="A31" s="430" t="s">
        <v>4286</v>
      </c>
      <c r="B31" s="431" t="s">
        <v>603</v>
      </c>
      <c r="C31" s="431" t="s">
        <v>4104</v>
      </c>
      <c r="D31" s="431" t="s">
        <v>4169</v>
      </c>
      <c r="E31" s="431" t="s">
        <v>4170</v>
      </c>
      <c r="F31" s="434">
        <v>3</v>
      </c>
      <c r="G31" s="434">
        <v>48</v>
      </c>
      <c r="H31" s="434">
        <v>1</v>
      </c>
      <c r="I31" s="434">
        <v>16</v>
      </c>
      <c r="J31" s="434">
        <v>1</v>
      </c>
      <c r="K31" s="434">
        <v>16</v>
      </c>
      <c r="L31" s="434">
        <v>0.33333333333333331</v>
      </c>
      <c r="M31" s="434">
        <v>16</v>
      </c>
      <c r="N31" s="434">
        <v>12</v>
      </c>
      <c r="O31" s="434">
        <v>192</v>
      </c>
      <c r="P31" s="545">
        <v>4</v>
      </c>
      <c r="Q31" s="435">
        <v>16</v>
      </c>
    </row>
    <row r="32" spans="1:17" ht="14.4" customHeight="1" x14ac:dyDescent="0.3">
      <c r="A32" s="430" t="s">
        <v>4286</v>
      </c>
      <c r="B32" s="431" t="s">
        <v>603</v>
      </c>
      <c r="C32" s="431" t="s">
        <v>4104</v>
      </c>
      <c r="D32" s="431" t="s">
        <v>4173</v>
      </c>
      <c r="E32" s="431" t="s">
        <v>4174</v>
      </c>
      <c r="F32" s="434"/>
      <c r="G32" s="434"/>
      <c r="H32" s="434"/>
      <c r="I32" s="434"/>
      <c r="J32" s="434">
        <v>8</v>
      </c>
      <c r="K32" s="434">
        <v>2784</v>
      </c>
      <c r="L32" s="434"/>
      <c r="M32" s="434">
        <v>348</v>
      </c>
      <c r="N32" s="434">
        <v>7</v>
      </c>
      <c r="O32" s="434">
        <v>2443</v>
      </c>
      <c r="P32" s="545"/>
      <c r="Q32" s="435">
        <v>349</v>
      </c>
    </row>
    <row r="33" spans="1:17" ht="14.4" customHeight="1" x14ac:dyDescent="0.3">
      <c r="A33" s="430" t="s">
        <v>4286</v>
      </c>
      <c r="B33" s="431" t="s">
        <v>603</v>
      </c>
      <c r="C33" s="431" t="s">
        <v>4104</v>
      </c>
      <c r="D33" s="431" t="s">
        <v>4175</v>
      </c>
      <c r="E33" s="431" t="s">
        <v>4176</v>
      </c>
      <c r="F33" s="434"/>
      <c r="G33" s="434"/>
      <c r="H33" s="434"/>
      <c r="I33" s="434"/>
      <c r="J33" s="434">
        <v>1</v>
      </c>
      <c r="K33" s="434">
        <v>1245</v>
      </c>
      <c r="L33" s="434"/>
      <c r="M33" s="434">
        <v>1245</v>
      </c>
      <c r="N33" s="434"/>
      <c r="O33" s="434"/>
      <c r="P33" s="545"/>
      <c r="Q33" s="435"/>
    </row>
    <row r="34" spans="1:17" ht="14.4" customHeight="1" x14ac:dyDescent="0.3">
      <c r="A34" s="430" t="s">
        <v>4286</v>
      </c>
      <c r="B34" s="431" t="s">
        <v>603</v>
      </c>
      <c r="C34" s="431" t="s">
        <v>4104</v>
      </c>
      <c r="D34" s="431" t="s">
        <v>4177</v>
      </c>
      <c r="E34" s="431" t="s">
        <v>4178</v>
      </c>
      <c r="F34" s="434">
        <v>2</v>
      </c>
      <c r="G34" s="434">
        <v>294</v>
      </c>
      <c r="H34" s="434">
        <v>1</v>
      </c>
      <c r="I34" s="434">
        <v>147</v>
      </c>
      <c r="J34" s="434"/>
      <c r="K34" s="434"/>
      <c r="L34" s="434"/>
      <c r="M34" s="434"/>
      <c r="N34" s="434">
        <v>1</v>
      </c>
      <c r="O34" s="434">
        <v>147</v>
      </c>
      <c r="P34" s="545">
        <v>0.5</v>
      </c>
      <c r="Q34" s="435">
        <v>147</v>
      </c>
    </row>
    <row r="35" spans="1:17" ht="14.4" customHeight="1" x14ac:dyDescent="0.3">
      <c r="A35" s="430" t="s">
        <v>4286</v>
      </c>
      <c r="B35" s="431" t="s">
        <v>603</v>
      </c>
      <c r="C35" s="431" t="s">
        <v>4104</v>
      </c>
      <c r="D35" s="431" t="s">
        <v>4181</v>
      </c>
      <c r="E35" s="431" t="s">
        <v>4182</v>
      </c>
      <c r="F35" s="434">
        <v>4</v>
      </c>
      <c r="G35" s="434">
        <v>1172</v>
      </c>
      <c r="H35" s="434">
        <v>1</v>
      </c>
      <c r="I35" s="434">
        <v>293</v>
      </c>
      <c r="J35" s="434"/>
      <c r="K35" s="434"/>
      <c r="L35" s="434"/>
      <c r="M35" s="434"/>
      <c r="N35" s="434">
        <v>1</v>
      </c>
      <c r="O35" s="434">
        <v>293</v>
      </c>
      <c r="P35" s="545">
        <v>0.25</v>
      </c>
      <c r="Q35" s="435">
        <v>293</v>
      </c>
    </row>
    <row r="36" spans="1:17" ht="14.4" customHeight="1" x14ac:dyDescent="0.3">
      <c r="A36" s="430" t="s">
        <v>4286</v>
      </c>
      <c r="B36" s="431" t="s">
        <v>603</v>
      </c>
      <c r="C36" s="431" t="s">
        <v>4104</v>
      </c>
      <c r="D36" s="431" t="s">
        <v>4183</v>
      </c>
      <c r="E36" s="431" t="s">
        <v>4184</v>
      </c>
      <c r="F36" s="434">
        <v>16</v>
      </c>
      <c r="G36" s="434">
        <v>3248</v>
      </c>
      <c r="H36" s="434">
        <v>1</v>
      </c>
      <c r="I36" s="434">
        <v>203</v>
      </c>
      <c r="J36" s="434">
        <v>12</v>
      </c>
      <c r="K36" s="434">
        <v>2448</v>
      </c>
      <c r="L36" s="434">
        <v>0.75369458128078815</v>
      </c>
      <c r="M36" s="434">
        <v>204</v>
      </c>
      <c r="N36" s="434">
        <v>6</v>
      </c>
      <c r="O36" s="434">
        <v>1232</v>
      </c>
      <c r="P36" s="545">
        <v>0.37931034482758619</v>
      </c>
      <c r="Q36" s="435">
        <v>205.33333333333334</v>
      </c>
    </row>
    <row r="37" spans="1:17" ht="14.4" customHeight="1" x14ac:dyDescent="0.3">
      <c r="A37" s="430" t="s">
        <v>4286</v>
      </c>
      <c r="B37" s="431" t="s">
        <v>603</v>
      </c>
      <c r="C37" s="431" t="s">
        <v>4104</v>
      </c>
      <c r="D37" s="431" t="s">
        <v>4185</v>
      </c>
      <c r="E37" s="431" t="s">
        <v>4186</v>
      </c>
      <c r="F37" s="434">
        <v>17</v>
      </c>
      <c r="G37" s="434">
        <v>646</v>
      </c>
      <c r="H37" s="434">
        <v>1</v>
      </c>
      <c r="I37" s="434">
        <v>38</v>
      </c>
      <c r="J37" s="434">
        <v>9</v>
      </c>
      <c r="K37" s="434">
        <v>342</v>
      </c>
      <c r="L37" s="434">
        <v>0.52941176470588236</v>
      </c>
      <c r="M37" s="434">
        <v>38</v>
      </c>
      <c r="N37" s="434">
        <v>9</v>
      </c>
      <c r="O37" s="434">
        <v>349</v>
      </c>
      <c r="P37" s="545">
        <v>0.54024767801857587</v>
      </c>
      <c r="Q37" s="435">
        <v>38.777777777777779</v>
      </c>
    </row>
    <row r="38" spans="1:17" ht="14.4" customHeight="1" x14ac:dyDescent="0.3">
      <c r="A38" s="430" t="s">
        <v>4286</v>
      </c>
      <c r="B38" s="431" t="s">
        <v>603</v>
      </c>
      <c r="C38" s="431" t="s">
        <v>4104</v>
      </c>
      <c r="D38" s="431" t="s">
        <v>4187</v>
      </c>
      <c r="E38" s="431" t="s">
        <v>4188</v>
      </c>
      <c r="F38" s="434"/>
      <c r="G38" s="434"/>
      <c r="H38" s="434"/>
      <c r="I38" s="434"/>
      <c r="J38" s="434">
        <v>1</v>
      </c>
      <c r="K38" s="434">
        <v>4993</v>
      </c>
      <c r="L38" s="434"/>
      <c r="M38" s="434">
        <v>4993</v>
      </c>
      <c r="N38" s="434">
        <v>2</v>
      </c>
      <c r="O38" s="434">
        <v>10000</v>
      </c>
      <c r="P38" s="545"/>
      <c r="Q38" s="435">
        <v>5000</v>
      </c>
    </row>
    <row r="39" spans="1:17" ht="14.4" customHeight="1" x14ac:dyDescent="0.3">
      <c r="A39" s="430" t="s">
        <v>4286</v>
      </c>
      <c r="B39" s="431" t="s">
        <v>603</v>
      </c>
      <c r="C39" s="431" t="s">
        <v>4104</v>
      </c>
      <c r="D39" s="431" t="s">
        <v>4189</v>
      </c>
      <c r="E39" s="431" t="s">
        <v>4190</v>
      </c>
      <c r="F39" s="434">
        <v>11</v>
      </c>
      <c r="G39" s="434">
        <v>1859</v>
      </c>
      <c r="H39" s="434">
        <v>1</v>
      </c>
      <c r="I39" s="434">
        <v>169</v>
      </c>
      <c r="J39" s="434">
        <v>4</v>
      </c>
      <c r="K39" s="434">
        <v>676</v>
      </c>
      <c r="L39" s="434">
        <v>0.36363636363636365</v>
      </c>
      <c r="M39" s="434">
        <v>169</v>
      </c>
      <c r="N39" s="434">
        <v>3</v>
      </c>
      <c r="O39" s="434">
        <v>510</v>
      </c>
      <c r="P39" s="545">
        <v>0.27434104357181283</v>
      </c>
      <c r="Q39" s="435">
        <v>170</v>
      </c>
    </row>
    <row r="40" spans="1:17" ht="14.4" customHeight="1" x14ac:dyDescent="0.3">
      <c r="A40" s="430" t="s">
        <v>4286</v>
      </c>
      <c r="B40" s="431" t="s">
        <v>603</v>
      </c>
      <c r="C40" s="431" t="s">
        <v>4104</v>
      </c>
      <c r="D40" s="431" t="s">
        <v>4191</v>
      </c>
      <c r="E40" s="431" t="s">
        <v>4192</v>
      </c>
      <c r="F40" s="434">
        <v>1</v>
      </c>
      <c r="G40" s="434">
        <v>324</v>
      </c>
      <c r="H40" s="434">
        <v>1</v>
      </c>
      <c r="I40" s="434">
        <v>324</v>
      </c>
      <c r="J40" s="434"/>
      <c r="K40" s="434"/>
      <c r="L40" s="434"/>
      <c r="M40" s="434"/>
      <c r="N40" s="434"/>
      <c r="O40" s="434"/>
      <c r="P40" s="545"/>
      <c r="Q40" s="435"/>
    </row>
    <row r="41" spans="1:17" ht="14.4" customHeight="1" x14ac:dyDescent="0.3">
      <c r="A41" s="430" t="s">
        <v>4286</v>
      </c>
      <c r="B41" s="431" t="s">
        <v>603</v>
      </c>
      <c r="C41" s="431" t="s">
        <v>4104</v>
      </c>
      <c r="D41" s="431" t="s">
        <v>4193</v>
      </c>
      <c r="E41" s="431" t="s">
        <v>4194</v>
      </c>
      <c r="F41" s="434">
        <v>12</v>
      </c>
      <c r="G41" s="434">
        <v>8220</v>
      </c>
      <c r="H41" s="434">
        <v>1</v>
      </c>
      <c r="I41" s="434">
        <v>685</v>
      </c>
      <c r="J41" s="434">
        <v>5</v>
      </c>
      <c r="K41" s="434">
        <v>3430</v>
      </c>
      <c r="L41" s="434">
        <v>0.41727493917274938</v>
      </c>
      <c r="M41" s="434">
        <v>686</v>
      </c>
      <c r="N41" s="434">
        <v>8</v>
      </c>
      <c r="O41" s="434">
        <v>5495</v>
      </c>
      <c r="P41" s="545">
        <v>0.66849148418491489</v>
      </c>
      <c r="Q41" s="435">
        <v>686.875</v>
      </c>
    </row>
    <row r="42" spans="1:17" ht="14.4" customHeight="1" x14ac:dyDescent="0.3">
      <c r="A42" s="430" t="s">
        <v>4286</v>
      </c>
      <c r="B42" s="431" t="s">
        <v>603</v>
      </c>
      <c r="C42" s="431" t="s">
        <v>4104</v>
      </c>
      <c r="D42" s="431" t="s">
        <v>4195</v>
      </c>
      <c r="E42" s="431" t="s">
        <v>4196</v>
      </c>
      <c r="F42" s="434">
        <v>5</v>
      </c>
      <c r="G42" s="434">
        <v>1735</v>
      </c>
      <c r="H42" s="434">
        <v>1</v>
      </c>
      <c r="I42" s="434">
        <v>347</v>
      </c>
      <c r="J42" s="434">
        <v>2</v>
      </c>
      <c r="K42" s="434">
        <v>694</v>
      </c>
      <c r="L42" s="434">
        <v>0.4</v>
      </c>
      <c r="M42" s="434">
        <v>347</v>
      </c>
      <c r="N42" s="434">
        <v>2</v>
      </c>
      <c r="O42" s="434">
        <v>696</v>
      </c>
      <c r="P42" s="545">
        <v>0.40115273775216137</v>
      </c>
      <c r="Q42" s="435">
        <v>348</v>
      </c>
    </row>
    <row r="43" spans="1:17" ht="14.4" customHeight="1" x14ac:dyDescent="0.3">
      <c r="A43" s="430" t="s">
        <v>4286</v>
      </c>
      <c r="B43" s="431" t="s">
        <v>603</v>
      </c>
      <c r="C43" s="431" t="s">
        <v>4104</v>
      </c>
      <c r="D43" s="431" t="s">
        <v>4197</v>
      </c>
      <c r="E43" s="431" t="s">
        <v>4198</v>
      </c>
      <c r="F43" s="434">
        <v>10</v>
      </c>
      <c r="G43" s="434">
        <v>1720</v>
      </c>
      <c r="H43" s="434">
        <v>1</v>
      </c>
      <c r="I43" s="434">
        <v>172</v>
      </c>
      <c r="J43" s="434">
        <v>4</v>
      </c>
      <c r="K43" s="434">
        <v>688</v>
      </c>
      <c r="L43" s="434">
        <v>0.4</v>
      </c>
      <c r="M43" s="434">
        <v>172</v>
      </c>
      <c r="N43" s="434">
        <v>3</v>
      </c>
      <c r="O43" s="434">
        <v>519</v>
      </c>
      <c r="P43" s="545">
        <v>0.30174418604651165</v>
      </c>
      <c r="Q43" s="435">
        <v>173</v>
      </c>
    </row>
    <row r="44" spans="1:17" ht="14.4" customHeight="1" x14ac:dyDescent="0.3">
      <c r="A44" s="430" t="s">
        <v>4286</v>
      </c>
      <c r="B44" s="431" t="s">
        <v>603</v>
      </c>
      <c r="C44" s="431" t="s">
        <v>4104</v>
      </c>
      <c r="D44" s="431" t="s">
        <v>4199</v>
      </c>
      <c r="E44" s="431" t="s">
        <v>4200</v>
      </c>
      <c r="F44" s="434">
        <v>8</v>
      </c>
      <c r="G44" s="434">
        <v>3192</v>
      </c>
      <c r="H44" s="434">
        <v>1</v>
      </c>
      <c r="I44" s="434">
        <v>399</v>
      </c>
      <c r="J44" s="434">
        <v>8</v>
      </c>
      <c r="K44" s="434">
        <v>3192</v>
      </c>
      <c r="L44" s="434">
        <v>1</v>
      </c>
      <c r="M44" s="434">
        <v>399</v>
      </c>
      <c r="N44" s="434">
        <v>8</v>
      </c>
      <c r="O44" s="434">
        <v>3200</v>
      </c>
      <c r="P44" s="545">
        <v>1.0025062656641603</v>
      </c>
      <c r="Q44" s="435">
        <v>400</v>
      </c>
    </row>
    <row r="45" spans="1:17" ht="14.4" customHeight="1" x14ac:dyDescent="0.3">
      <c r="A45" s="430" t="s">
        <v>4286</v>
      </c>
      <c r="B45" s="431" t="s">
        <v>603</v>
      </c>
      <c r="C45" s="431" t="s">
        <v>4104</v>
      </c>
      <c r="D45" s="431" t="s">
        <v>4201</v>
      </c>
      <c r="E45" s="431" t="s">
        <v>4202</v>
      </c>
      <c r="F45" s="434">
        <v>1</v>
      </c>
      <c r="G45" s="434">
        <v>649</v>
      </c>
      <c r="H45" s="434">
        <v>1</v>
      </c>
      <c r="I45" s="434">
        <v>649</v>
      </c>
      <c r="J45" s="434">
        <v>3</v>
      </c>
      <c r="K45" s="434">
        <v>1950</v>
      </c>
      <c r="L45" s="434">
        <v>3.00462249614792</v>
      </c>
      <c r="M45" s="434">
        <v>650</v>
      </c>
      <c r="N45" s="434">
        <v>6</v>
      </c>
      <c r="O45" s="434">
        <v>3905</v>
      </c>
      <c r="P45" s="545">
        <v>6.0169491525423728</v>
      </c>
      <c r="Q45" s="435">
        <v>650.83333333333337</v>
      </c>
    </row>
    <row r="46" spans="1:17" ht="14.4" customHeight="1" x14ac:dyDescent="0.3">
      <c r="A46" s="430" t="s">
        <v>4286</v>
      </c>
      <c r="B46" s="431" t="s">
        <v>603</v>
      </c>
      <c r="C46" s="431" t="s">
        <v>4104</v>
      </c>
      <c r="D46" s="431" t="s">
        <v>4203</v>
      </c>
      <c r="E46" s="431" t="s">
        <v>4204</v>
      </c>
      <c r="F46" s="434">
        <v>1</v>
      </c>
      <c r="G46" s="434">
        <v>649</v>
      </c>
      <c r="H46" s="434">
        <v>1</v>
      </c>
      <c r="I46" s="434">
        <v>649</v>
      </c>
      <c r="J46" s="434">
        <v>3</v>
      </c>
      <c r="K46" s="434">
        <v>1950</v>
      </c>
      <c r="L46" s="434">
        <v>3.00462249614792</v>
      </c>
      <c r="M46" s="434">
        <v>650</v>
      </c>
      <c r="N46" s="434">
        <v>6</v>
      </c>
      <c r="O46" s="434">
        <v>3905</v>
      </c>
      <c r="P46" s="545">
        <v>6.0169491525423728</v>
      </c>
      <c r="Q46" s="435">
        <v>650.83333333333337</v>
      </c>
    </row>
    <row r="47" spans="1:17" ht="14.4" customHeight="1" x14ac:dyDescent="0.3">
      <c r="A47" s="430" t="s">
        <v>4286</v>
      </c>
      <c r="B47" s="431" t="s">
        <v>603</v>
      </c>
      <c r="C47" s="431" t="s">
        <v>4104</v>
      </c>
      <c r="D47" s="431" t="s">
        <v>4205</v>
      </c>
      <c r="E47" s="431" t="s">
        <v>4206</v>
      </c>
      <c r="F47" s="434"/>
      <c r="G47" s="434"/>
      <c r="H47" s="434"/>
      <c r="I47" s="434"/>
      <c r="J47" s="434">
        <v>21</v>
      </c>
      <c r="K47" s="434">
        <v>8904</v>
      </c>
      <c r="L47" s="434"/>
      <c r="M47" s="434">
        <v>424</v>
      </c>
      <c r="N47" s="434"/>
      <c r="O47" s="434"/>
      <c r="P47" s="545"/>
      <c r="Q47" s="435"/>
    </row>
    <row r="48" spans="1:17" ht="14.4" customHeight="1" x14ac:dyDescent="0.3">
      <c r="A48" s="430" t="s">
        <v>4286</v>
      </c>
      <c r="B48" s="431" t="s">
        <v>603</v>
      </c>
      <c r="C48" s="431" t="s">
        <v>4104</v>
      </c>
      <c r="D48" s="431" t="s">
        <v>4209</v>
      </c>
      <c r="E48" s="431" t="s">
        <v>4210</v>
      </c>
      <c r="F48" s="434">
        <v>6</v>
      </c>
      <c r="G48" s="434">
        <v>4134</v>
      </c>
      <c r="H48" s="434">
        <v>1</v>
      </c>
      <c r="I48" s="434">
        <v>689</v>
      </c>
      <c r="J48" s="434">
        <v>4</v>
      </c>
      <c r="K48" s="434">
        <v>2760</v>
      </c>
      <c r="L48" s="434">
        <v>0.66763425253991293</v>
      </c>
      <c r="M48" s="434">
        <v>690</v>
      </c>
      <c r="N48" s="434">
        <v>3</v>
      </c>
      <c r="O48" s="434">
        <v>2072</v>
      </c>
      <c r="P48" s="545">
        <v>0.50120948234155782</v>
      </c>
      <c r="Q48" s="435">
        <v>690.66666666666663</v>
      </c>
    </row>
    <row r="49" spans="1:17" ht="14.4" customHeight="1" x14ac:dyDescent="0.3">
      <c r="A49" s="430" t="s">
        <v>4286</v>
      </c>
      <c r="B49" s="431" t="s">
        <v>603</v>
      </c>
      <c r="C49" s="431" t="s">
        <v>4104</v>
      </c>
      <c r="D49" s="431" t="s">
        <v>4211</v>
      </c>
      <c r="E49" s="431" t="s">
        <v>4212</v>
      </c>
      <c r="F49" s="434">
        <v>3</v>
      </c>
      <c r="G49" s="434">
        <v>2019</v>
      </c>
      <c r="H49" s="434">
        <v>1</v>
      </c>
      <c r="I49" s="434">
        <v>673</v>
      </c>
      <c r="J49" s="434">
        <v>3</v>
      </c>
      <c r="K49" s="434">
        <v>2022</v>
      </c>
      <c r="L49" s="434">
        <v>1.0014858841010401</v>
      </c>
      <c r="M49" s="434">
        <v>674</v>
      </c>
      <c r="N49" s="434">
        <v>1</v>
      </c>
      <c r="O49" s="434">
        <v>675</v>
      </c>
      <c r="P49" s="545">
        <v>0.33432392273402672</v>
      </c>
      <c r="Q49" s="435">
        <v>675</v>
      </c>
    </row>
    <row r="50" spans="1:17" ht="14.4" customHeight="1" x14ac:dyDescent="0.3">
      <c r="A50" s="430" t="s">
        <v>4286</v>
      </c>
      <c r="B50" s="431" t="s">
        <v>603</v>
      </c>
      <c r="C50" s="431" t="s">
        <v>4104</v>
      </c>
      <c r="D50" s="431" t="s">
        <v>4213</v>
      </c>
      <c r="E50" s="431" t="s">
        <v>4214</v>
      </c>
      <c r="F50" s="434">
        <v>15</v>
      </c>
      <c r="G50" s="434">
        <v>7080</v>
      </c>
      <c r="H50" s="434">
        <v>1</v>
      </c>
      <c r="I50" s="434">
        <v>472</v>
      </c>
      <c r="J50" s="434">
        <v>11</v>
      </c>
      <c r="K50" s="434">
        <v>5203</v>
      </c>
      <c r="L50" s="434">
        <v>0.73488700564971754</v>
      </c>
      <c r="M50" s="434">
        <v>473</v>
      </c>
      <c r="N50" s="434">
        <v>22</v>
      </c>
      <c r="O50" s="434">
        <v>10424</v>
      </c>
      <c r="P50" s="545">
        <v>1.4723163841807909</v>
      </c>
      <c r="Q50" s="435">
        <v>473.81818181818181</v>
      </c>
    </row>
    <row r="51" spans="1:17" ht="14.4" customHeight="1" x14ac:dyDescent="0.3">
      <c r="A51" s="430" t="s">
        <v>4286</v>
      </c>
      <c r="B51" s="431" t="s">
        <v>603</v>
      </c>
      <c r="C51" s="431" t="s">
        <v>4104</v>
      </c>
      <c r="D51" s="431" t="s">
        <v>4215</v>
      </c>
      <c r="E51" s="431" t="s">
        <v>4216</v>
      </c>
      <c r="F51" s="434">
        <v>15</v>
      </c>
      <c r="G51" s="434">
        <v>4290</v>
      </c>
      <c r="H51" s="434">
        <v>1</v>
      </c>
      <c r="I51" s="434">
        <v>286</v>
      </c>
      <c r="J51" s="434">
        <v>10</v>
      </c>
      <c r="K51" s="434">
        <v>2870</v>
      </c>
      <c r="L51" s="434">
        <v>0.66899766899766899</v>
      </c>
      <c r="M51" s="434">
        <v>287</v>
      </c>
      <c r="N51" s="434">
        <v>23</v>
      </c>
      <c r="O51" s="434">
        <v>6619</v>
      </c>
      <c r="P51" s="545">
        <v>1.5428904428904429</v>
      </c>
      <c r="Q51" s="435">
        <v>287.78260869565219</v>
      </c>
    </row>
    <row r="52" spans="1:17" ht="14.4" customHeight="1" x14ac:dyDescent="0.3">
      <c r="A52" s="430" t="s">
        <v>4286</v>
      </c>
      <c r="B52" s="431" t="s">
        <v>603</v>
      </c>
      <c r="C52" s="431" t="s">
        <v>4104</v>
      </c>
      <c r="D52" s="431" t="s">
        <v>4217</v>
      </c>
      <c r="E52" s="431" t="s">
        <v>4218</v>
      </c>
      <c r="F52" s="434">
        <v>2</v>
      </c>
      <c r="G52" s="434">
        <v>1614</v>
      </c>
      <c r="H52" s="434">
        <v>1</v>
      </c>
      <c r="I52" s="434">
        <v>807</v>
      </c>
      <c r="J52" s="434">
        <v>1</v>
      </c>
      <c r="K52" s="434">
        <v>809</v>
      </c>
      <c r="L52" s="434">
        <v>0.50123915737298641</v>
      </c>
      <c r="M52" s="434">
        <v>809</v>
      </c>
      <c r="N52" s="434">
        <v>1</v>
      </c>
      <c r="O52" s="434">
        <v>811</v>
      </c>
      <c r="P52" s="545">
        <v>0.50247831474597271</v>
      </c>
      <c r="Q52" s="435">
        <v>811</v>
      </c>
    </row>
    <row r="53" spans="1:17" ht="14.4" customHeight="1" x14ac:dyDescent="0.3">
      <c r="A53" s="430" t="s">
        <v>4286</v>
      </c>
      <c r="B53" s="431" t="s">
        <v>603</v>
      </c>
      <c r="C53" s="431" t="s">
        <v>4104</v>
      </c>
      <c r="D53" s="431" t="s">
        <v>4219</v>
      </c>
      <c r="E53" s="431" t="s">
        <v>4220</v>
      </c>
      <c r="F53" s="434"/>
      <c r="G53" s="434"/>
      <c r="H53" s="434"/>
      <c r="I53" s="434"/>
      <c r="J53" s="434">
        <v>21</v>
      </c>
      <c r="K53" s="434">
        <v>21042</v>
      </c>
      <c r="L53" s="434"/>
      <c r="M53" s="434">
        <v>1002</v>
      </c>
      <c r="N53" s="434"/>
      <c r="O53" s="434"/>
      <c r="P53" s="545"/>
      <c r="Q53" s="435"/>
    </row>
    <row r="54" spans="1:17" ht="14.4" customHeight="1" x14ac:dyDescent="0.3">
      <c r="A54" s="430" t="s">
        <v>4286</v>
      </c>
      <c r="B54" s="431" t="s">
        <v>603</v>
      </c>
      <c r="C54" s="431" t="s">
        <v>4104</v>
      </c>
      <c r="D54" s="431" t="s">
        <v>4221</v>
      </c>
      <c r="E54" s="431" t="s">
        <v>4222</v>
      </c>
      <c r="F54" s="434">
        <v>11</v>
      </c>
      <c r="G54" s="434">
        <v>1826</v>
      </c>
      <c r="H54" s="434">
        <v>1</v>
      </c>
      <c r="I54" s="434">
        <v>166</v>
      </c>
      <c r="J54" s="434">
        <v>4</v>
      </c>
      <c r="K54" s="434">
        <v>664</v>
      </c>
      <c r="L54" s="434">
        <v>0.36363636363636365</v>
      </c>
      <c r="M54" s="434">
        <v>166</v>
      </c>
      <c r="N54" s="434">
        <v>7</v>
      </c>
      <c r="O54" s="434">
        <v>1168</v>
      </c>
      <c r="P54" s="545">
        <v>0.63964950711938662</v>
      </c>
      <c r="Q54" s="435">
        <v>166.85714285714286</v>
      </c>
    </row>
    <row r="55" spans="1:17" ht="14.4" customHeight="1" x14ac:dyDescent="0.3">
      <c r="A55" s="430" t="s">
        <v>4286</v>
      </c>
      <c r="B55" s="431" t="s">
        <v>603</v>
      </c>
      <c r="C55" s="431" t="s">
        <v>4104</v>
      </c>
      <c r="D55" s="431" t="s">
        <v>4225</v>
      </c>
      <c r="E55" s="431" t="s">
        <v>4226</v>
      </c>
      <c r="F55" s="434">
        <v>2</v>
      </c>
      <c r="G55" s="434">
        <v>1144</v>
      </c>
      <c r="H55" s="434">
        <v>1</v>
      </c>
      <c r="I55" s="434">
        <v>572</v>
      </c>
      <c r="J55" s="434">
        <v>2</v>
      </c>
      <c r="K55" s="434">
        <v>1144</v>
      </c>
      <c r="L55" s="434">
        <v>1</v>
      </c>
      <c r="M55" s="434">
        <v>572</v>
      </c>
      <c r="N55" s="434">
        <v>2</v>
      </c>
      <c r="O55" s="434">
        <v>1146</v>
      </c>
      <c r="P55" s="545">
        <v>1.0017482517482517</v>
      </c>
      <c r="Q55" s="435">
        <v>573</v>
      </c>
    </row>
    <row r="56" spans="1:17" ht="14.4" customHeight="1" x14ac:dyDescent="0.3">
      <c r="A56" s="430" t="s">
        <v>4286</v>
      </c>
      <c r="B56" s="431" t="s">
        <v>603</v>
      </c>
      <c r="C56" s="431" t="s">
        <v>4104</v>
      </c>
      <c r="D56" s="431" t="s">
        <v>4229</v>
      </c>
      <c r="E56" s="431" t="s">
        <v>4230</v>
      </c>
      <c r="F56" s="434">
        <v>3</v>
      </c>
      <c r="G56" s="434">
        <v>555</v>
      </c>
      <c r="H56" s="434">
        <v>1</v>
      </c>
      <c r="I56" s="434">
        <v>185</v>
      </c>
      <c r="J56" s="434"/>
      <c r="K56" s="434"/>
      <c r="L56" s="434"/>
      <c r="M56" s="434"/>
      <c r="N56" s="434">
        <v>1</v>
      </c>
      <c r="O56" s="434">
        <v>185</v>
      </c>
      <c r="P56" s="545">
        <v>0.33333333333333331</v>
      </c>
      <c r="Q56" s="435">
        <v>185</v>
      </c>
    </row>
    <row r="57" spans="1:17" ht="14.4" customHeight="1" x14ac:dyDescent="0.3">
      <c r="A57" s="430" t="s">
        <v>4286</v>
      </c>
      <c r="B57" s="431" t="s">
        <v>603</v>
      </c>
      <c r="C57" s="431" t="s">
        <v>4104</v>
      </c>
      <c r="D57" s="431" t="s">
        <v>4231</v>
      </c>
      <c r="E57" s="431" t="s">
        <v>4232</v>
      </c>
      <c r="F57" s="434">
        <v>3</v>
      </c>
      <c r="G57" s="434">
        <v>1722</v>
      </c>
      <c r="H57" s="434">
        <v>1</v>
      </c>
      <c r="I57" s="434">
        <v>574</v>
      </c>
      <c r="J57" s="434"/>
      <c r="K57" s="434"/>
      <c r="L57" s="434"/>
      <c r="M57" s="434"/>
      <c r="N57" s="434"/>
      <c r="O57" s="434"/>
      <c r="P57" s="545"/>
      <c r="Q57" s="435"/>
    </row>
    <row r="58" spans="1:17" ht="14.4" customHeight="1" x14ac:dyDescent="0.3">
      <c r="A58" s="430" t="s">
        <v>4286</v>
      </c>
      <c r="B58" s="431" t="s">
        <v>603</v>
      </c>
      <c r="C58" s="431" t="s">
        <v>4104</v>
      </c>
      <c r="D58" s="431" t="s">
        <v>4233</v>
      </c>
      <c r="E58" s="431" t="s">
        <v>4234</v>
      </c>
      <c r="F58" s="434">
        <v>1</v>
      </c>
      <c r="G58" s="434">
        <v>1394</v>
      </c>
      <c r="H58" s="434">
        <v>1</v>
      </c>
      <c r="I58" s="434">
        <v>1394</v>
      </c>
      <c r="J58" s="434">
        <v>3</v>
      </c>
      <c r="K58" s="434">
        <v>4185</v>
      </c>
      <c r="L58" s="434">
        <v>3.0021520803443327</v>
      </c>
      <c r="M58" s="434">
        <v>1395</v>
      </c>
      <c r="N58" s="434">
        <v>6</v>
      </c>
      <c r="O58" s="434">
        <v>8375</v>
      </c>
      <c r="P58" s="545">
        <v>6.0078909612625537</v>
      </c>
      <c r="Q58" s="435">
        <v>1395.8333333333333</v>
      </c>
    </row>
    <row r="59" spans="1:17" ht="14.4" customHeight="1" x14ac:dyDescent="0.3">
      <c r="A59" s="430" t="s">
        <v>4286</v>
      </c>
      <c r="B59" s="431" t="s">
        <v>603</v>
      </c>
      <c r="C59" s="431" t="s">
        <v>4104</v>
      </c>
      <c r="D59" s="431" t="s">
        <v>4237</v>
      </c>
      <c r="E59" s="431" t="s">
        <v>4238</v>
      </c>
      <c r="F59" s="434">
        <v>3</v>
      </c>
      <c r="G59" s="434">
        <v>564</v>
      </c>
      <c r="H59" s="434">
        <v>1</v>
      </c>
      <c r="I59" s="434">
        <v>188</v>
      </c>
      <c r="J59" s="434">
        <v>2</v>
      </c>
      <c r="K59" s="434">
        <v>376</v>
      </c>
      <c r="L59" s="434">
        <v>0.66666666666666663</v>
      </c>
      <c r="M59" s="434">
        <v>188</v>
      </c>
      <c r="N59" s="434">
        <v>1</v>
      </c>
      <c r="O59" s="434">
        <v>189</v>
      </c>
      <c r="P59" s="545">
        <v>0.33510638297872342</v>
      </c>
      <c r="Q59" s="435">
        <v>189</v>
      </c>
    </row>
    <row r="60" spans="1:17" ht="14.4" customHeight="1" x14ac:dyDescent="0.3">
      <c r="A60" s="430" t="s">
        <v>4286</v>
      </c>
      <c r="B60" s="431" t="s">
        <v>603</v>
      </c>
      <c r="C60" s="431" t="s">
        <v>4104</v>
      </c>
      <c r="D60" s="431" t="s">
        <v>4239</v>
      </c>
      <c r="E60" s="431" t="s">
        <v>4240</v>
      </c>
      <c r="F60" s="434">
        <v>2</v>
      </c>
      <c r="G60" s="434">
        <v>1614</v>
      </c>
      <c r="H60" s="434">
        <v>1</v>
      </c>
      <c r="I60" s="434">
        <v>807</v>
      </c>
      <c r="J60" s="434">
        <v>1</v>
      </c>
      <c r="K60" s="434">
        <v>809</v>
      </c>
      <c r="L60" s="434">
        <v>0.50123915737298641</v>
      </c>
      <c r="M60" s="434">
        <v>809</v>
      </c>
      <c r="N60" s="434">
        <v>1</v>
      </c>
      <c r="O60" s="434">
        <v>811</v>
      </c>
      <c r="P60" s="545">
        <v>0.50247831474597271</v>
      </c>
      <c r="Q60" s="435">
        <v>811</v>
      </c>
    </row>
    <row r="61" spans="1:17" ht="14.4" customHeight="1" x14ac:dyDescent="0.3">
      <c r="A61" s="430" t="s">
        <v>4286</v>
      </c>
      <c r="B61" s="431" t="s">
        <v>603</v>
      </c>
      <c r="C61" s="431" t="s">
        <v>4104</v>
      </c>
      <c r="D61" s="431" t="s">
        <v>4243</v>
      </c>
      <c r="E61" s="431" t="s">
        <v>4244</v>
      </c>
      <c r="F61" s="434">
        <v>4</v>
      </c>
      <c r="G61" s="434">
        <v>1020</v>
      </c>
      <c r="H61" s="434">
        <v>1</v>
      </c>
      <c r="I61" s="434">
        <v>255</v>
      </c>
      <c r="J61" s="434">
        <v>1</v>
      </c>
      <c r="K61" s="434">
        <v>256</v>
      </c>
      <c r="L61" s="434">
        <v>0.25098039215686274</v>
      </c>
      <c r="M61" s="434">
        <v>256</v>
      </c>
      <c r="N61" s="434">
        <v>1</v>
      </c>
      <c r="O61" s="434">
        <v>257</v>
      </c>
      <c r="P61" s="545">
        <v>0.25196078431372548</v>
      </c>
      <c r="Q61" s="435">
        <v>257</v>
      </c>
    </row>
    <row r="62" spans="1:17" ht="14.4" customHeight="1" x14ac:dyDescent="0.3">
      <c r="A62" s="430" t="s">
        <v>4289</v>
      </c>
      <c r="B62" s="431" t="s">
        <v>603</v>
      </c>
      <c r="C62" s="431" t="s">
        <v>4104</v>
      </c>
      <c r="D62" s="431" t="s">
        <v>4105</v>
      </c>
      <c r="E62" s="431" t="s">
        <v>4106</v>
      </c>
      <c r="F62" s="434">
        <v>11</v>
      </c>
      <c r="G62" s="434">
        <v>12958</v>
      </c>
      <c r="H62" s="434">
        <v>1</v>
      </c>
      <c r="I62" s="434">
        <v>1178</v>
      </c>
      <c r="J62" s="434">
        <v>4</v>
      </c>
      <c r="K62" s="434">
        <v>4720</v>
      </c>
      <c r="L62" s="434">
        <v>0.36425374286155271</v>
      </c>
      <c r="M62" s="434">
        <v>1180</v>
      </c>
      <c r="N62" s="434">
        <v>5</v>
      </c>
      <c r="O62" s="434">
        <v>5909</v>
      </c>
      <c r="P62" s="545">
        <v>0.45601173020527858</v>
      </c>
      <c r="Q62" s="435">
        <v>1181.8</v>
      </c>
    </row>
    <row r="63" spans="1:17" ht="14.4" customHeight="1" x14ac:dyDescent="0.3">
      <c r="A63" s="430" t="s">
        <v>4289</v>
      </c>
      <c r="B63" s="431" t="s">
        <v>603</v>
      </c>
      <c r="C63" s="431" t="s">
        <v>4104</v>
      </c>
      <c r="D63" s="431" t="s">
        <v>4117</v>
      </c>
      <c r="E63" s="431" t="s">
        <v>4118</v>
      </c>
      <c r="F63" s="434">
        <v>4</v>
      </c>
      <c r="G63" s="434">
        <v>3300</v>
      </c>
      <c r="H63" s="434">
        <v>1</v>
      </c>
      <c r="I63" s="434">
        <v>825</v>
      </c>
      <c r="J63" s="434">
        <v>2</v>
      </c>
      <c r="K63" s="434">
        <v>1652</v>
      </c>
      <c r="L63" s="434">
        <v>0.50060606060606061</v>
      </c>
      <c r="M63" s="434">
        <v>826</v>
      </c>
      <c r="N63" s="434">
        <v>2</v>
      </c>
      <c r="O63" s="434">
        <v>1652</v>
      </c>
      <c r="P63" s="545">
        <v>0.50060606060606061</v>
      </c>
      <c r="Q63" s="435">
        <v>826</v>
      </c>
    </row>
    <row r="64" spans="1:17" ht="14.4" customHeight="1" x14ac:dyDescent="0.3">
      <c r="A64" s="430" t="s">
        <v>4289</v>
      </c>
      <c r="B64" s="431" t="s">
        <v>603</v>
      </c>
      <c r="C64" s="431" t="s">
        <v>4104</v>
      </c>
      <c r="D64" s="431" t="s">
        <v>4121</v>
      </c>
      <c r="E64" s="431" t="s">
        <v>4122</v>
      </c>
      <c r="F64" s="434"/>
      <c r="G64" s="434"/>
      <c r="H64" s="434"/>
      <c r="I64" s="434"/>
      <c r="J64" s="434">
        <v>4</v>
      </c>
      <c r="K64" s="434">
        <v>3236</v>
      </c>
      <c r="L64" s="434"/>
      <c r="M64" s="434">
        <v>809</v>
      </c>
      <c r="N64" s="434">
        <v>1</v>
      </c>
      <c r="O64" s="434">
        <v>811</v>
      </c>
      <c r="P64" s="545"/>
      <c r="Q64" s="435">
        <v>811</v>
      </c>
    </row>
    <row r="65" spans="1:17" ht="14.4" customHeight="1" x14ac:dyDescent="0.3">
      <c r="A65" s="430" t="s">
        <v>4289</v>
      </c>
      <c r="B65" s="431" t="s">
        <v>603</v>
      </c>
      <c r="C65" s="431" t="s">
        <v>4104</v>
      </c>
      <c r="D65" s="431" t="s">
        <v>4123</v>
      </c>
      <c r="E65" s="431" t="s">
        <v>4124</v>
      </c>
      <c r="F65" s="434"/>
      <c r="G65" s="434"/>
      <c r="H65" s="434"/>
      <c r="I65" s="434"/>
      <c r="J65" s="434">
        <v>4</v>
      </c>
      <c r="K65" s="434">
        <v>3236</v>
      </c>
      <c r="L65" s="434"/>
      <c r="M65" s="434">
        <v>809</v>
      </c>
      <c r="N65" s="434">
        <v>1</v>
      </c>
      <c r="O65" s="434">
        <v>811</v>
      </c>
      <c r="P65" s="545"/>
      <c r="Q65" s="435">
        <v>811</v>
      </c>
    </row>
    <row r="66" spans="1:17" ht="14.4" customHeight="1" x14ac:dyDescent="0.3">
      <c r="A66" s="430" t="s">
        <v>4289</v>
      </c>
      <c r="B66" s="431" t="s">
        <v>603</v>
      </c>
      <c r="C66" s="431" t="s">
        <v>4104</v>
      </c>
      <c r="D66" s="431" t="s">
        <v>4125</v>
      </c>
      <c r="E66" s="431" t="s">
        <v>4126</v>
      </c>
      <c r="F66" s="434">
        <v>10</v>
      </c>
      <c r="G66" s="434">
        <v>1660</v>
      </c>
      <c r="H66" s="434">
        <v>1</v>
      </c>
      <c r="I66" s="434">
        <v>166</v>
      </c>
      <c r="J66" s="434">
        <v>7</v>
      </c>
      <c r="K66" s="434">
        <v>1162</v>
      </c>
      <c r="L66" s="434">
        <v>0.7</v>
      </c>
      <c r="M66" s="434">
        <v>166</v>
      </c>
      <c r="N66" s="434">
        <v>7</v>
      </c>
      <c r="O66" s="434">
        <v>1164</v>
      </c>
      <c r="P66" s="545">
        <v>0.70120481927710843</v>
      </c>
      <c r="Q66" s="435">
        <v>166.28571428571428</v>
      </c>
    </row>
    <row r="67" spans="1:17" ht="14.4" customHeight="1" x14ac:dyDescent="0.3">
      <c r="A67" s="430" t="s">
        <v>4289</v>
      </c>
      <c r="B67" s="431" t="s">
        <v>603</v>
      </c>
      <c r="C67" s="431" t="s">
        <v>4104</v>
      </c>
      <c r="D67" s="431" t="s">
        <v>4127</v>
      </c>
      <c r="E67" s="431" t="s">
        <v>4128</v>
      </c>
      <c r="F67" s="434">
        <v>6</v>
      </c>
      <c r="G67" s="434">
        <v>1032</v>
      </c>
      <c r="H67" s="434">
        <v>1</v>
      </c>
      <c r="I67" s="434">
        <v>172</v>
      </c>
      <c r="J67" s="434">
        <v>2</v>
      </c>
      <c r="K67" s="434">
        <v>344</v>
      </c>
      <c r="L67" s="434">
        <v>0.33333333333333331</v>
      </c>
      <c r="M67" s="434">
        <v>172</v>
      </c>
      <c r="N67" s="434">
        <v>3</v>
      </c>
      <c r="O67" s="434">
        <v>518</v>
      </c>
      <c r="P67" s="545">
        <v>0.50193798449612403</v>
      </c>
      <c r="Q67" s="435">
        <v>172.66666666666666</v>
      </c>
    </row>
    <row r="68" spans="1:17" ht="14.4" customHeight="1" x14ac:dyDescent="0.3">
      <c r="A68" s="430" t="s">
        <v>4289</v>
      </c>
      <c r="B68" s="431" t="s">
        <v>603</v>
      </c>
      <c r="C68" s="431" t="s">
        <v>4104</v>
      </c>
      <c r="D68" s="431" t="s">
        <v>4129</v>
      </c>
      <c r="E68" s="431" t="s">
        <v>4130</v>
      </c>
      <c r="F68" s="434">
        <v>7</v>
      </c>
      <c r="G68" s="434">
        <v>2443</v>
      </c>
      <c r="H68" s="434">
        <v>1</v>
      </c>
      <c r="I68" s="434">
        <v>349</v>
      </c>
      <c r="J68" s="434">
        <v>14</v>
      </c>
      <c r="K68" s="434">
        <v>4886</v>
      </c>
      <c r="L68" s="434">
        <v>2</v>
      </c>
      <c r="M68" s="434">
        <v>349</v>
      </c>
      <c r="N68" s="434">
        <v>6</v>
      </c>
      <c r="O68" s="434">
        <v>2104</v>
      </c>
      <c r="P68" s="545">
        <v>0.86123618501842003</v>
      </c>
      <c r="Q68" s="435">
        <v>350.66666666666669</v>
      </c>
    </row>
    <row r="69" spans="1:17" ht="14.4" customHeight="1" x14ac:dyDescent="0.3">
      <c r="A69" s="430" t="s">
        <v>4289</v>
      </c>
      <c r="B69" s="431" t="s">
        <v>603</v>
      </c>
      <c r="C69" s="431" t="s">
        <v>4104</v>
      </c>
      <c r="D69" s="431" t="s">
        <v>4131</v>
      </c>
      <c r="E69" s="431" t="s">
        <v>4132</v>
      </c>
      <c r="F69" s="434"/>
      <c r="G69" s="434"/>
      <c r="H69" s="434"/>
      <c r="I69" s="434"/>
      <c r="J69" s="434"/>
      <c r="K69" s="434"/>
      <c r="L69" s="434"/>
      <c r="M69" s="434"/>
      <c r="N69" s="434">
        <v>2</v>
      </c>
      <c r="O69" s="434">
        <v>2070</v>
      </c>
      <c r="P69" s="545"/>
      <c r="Q69" s="435">
        <v>1035</v>
      </c>
    </row>
    <row r="70" spans="1:17" ht="14.4" customHeight="1" x14ac:dyDescent="0.3">
      <c r="A70" s="430" t="s">
        <v>4289</v>
      </c>
      <c r="B70" s="431" t="s">
        <v>603</v>
      </c>
      <c r="C70" s="431" t="s">
        <v>4104</v>
      </c>
      <c r="D70" s="431" t="s">
        <v>4133</v>
      </c>
      <c r="E70" s="431" t="s">
        <v>4134</v>
      </c>
      <c r="F70" s="434">
        <v>4</v>
      </c>
      <c r="G70" s="434">
        <v>752</v>
      </c>
      <c r="H70" s="434">
        <v>1</v>
      </c>
      <c r="I70" s="434">
        <v>188</v>
      </c>
      <c r="J70" s="434">
        <v>17</v>
      </c>
      <c r="K70" s="434">
        <v>3196</v>
      </c>
      <c r="L70" s="434">
        <v>4.25</v>
      </c>
      <c r="M70" s="434">
        <v>188</v>
      </c>
      <c r="N70" s="434">
        <v>5</v>
      </c>
      <c r="O70" s="434">
        <v>945</v>
      </c>
      <c r="P70" s="545">
        <v>1.2566489361702127</v>
      </c>
      <c r="Q70" s="435">
        <v>189</v>
      </c>
    </row>
    <row r="71" spans="1:17" ht="14.4" customHeight="1" x14ac:dyDescent="0.3">
      <c r="A71" s="430" t="s">
        <v>4289</v>
      </c>
      <c r="B71" s="431" t="s">
        <v>603</v>
      </c>
      <c r="C71" s="431" t="s">
        <v>4104</v>
      </c>
      <c r="D71" s="431" t="s">
        <v>4139</v>
      </c>
      <c r="E71" s="431" t="s">
        <v>4140</v>
      </c>
      <c r="F71" s="434">
        <v>6</v>
      </c>
      <c r="G71" s="434">
        <v>3264</v>
      </c>
      <c r="H71" s="434">
        <v>1</v>
      </c>
      <c r="I71" s="434">
        <v>544</v>
      </c>
      <c r="J71" s="434">
        <v>3</v>
      </c>
      <c r="K71" s="434">
        <v>1635</v>
      </c>
      <c r="L71" s="434">
        <v>0.50091911764705888</v>
      </c>
      <c r="M71" s="434">
        <v>545</v>
      </c>
      <c r="N71" s="434">
        <v>4</v>
      </c>
      <c r="O71" s="434">
        <v>2183</v>
      </c>
      <c r="P71" s="545">
        <v>0.66881127450980393</v>
      </c>
      <c r="Q71" s="435">
        <v>545.75</v>
      </c>
    </row>
    <row r="72" spans="1:17" ht="14.4" customHeight="1" x14ac:dyDescent="0.3">
      <c r="A72" s="430" t="s">
        <v>4289</v>
      </c>
      <c r="B72" s="431" t="s">
        <v>603</v>
      </c>
      <c r="C72" s="431" t="s">
        <v>4104</v>
      </c>
      <c r="D72" s="431" t="s">
        <v>4141</v>
      </c>
      <c r="E72" s="431" t="s">
        <v>4142</v>
      </c>
      <c r="F72" s="434"/>
      <c r="G72" s="434"/>
      <c r="H72" s="434"/>
      <c r="I72" s="434"/>
      <c r="J72" s="434"/>
      <c r="K72" s="434"/>
      <c r="L72" s="434"/>
      <c r="M72" s="434"/>
      <c r="N72" s="434">
        <v>1</v>
      </c>
      <c r="O72" s="434">
        <v>651</v>
      </c>
      <c r="P72" s="545"/>
      <c r="Q72" s="435">
        <v>651</v>
      </c>
    </row>
    <row r="73" spans="1:17" ht="14.4" customHeight="1" x14ac:dyDescent="0.3">
      <c r="A73" s="430" t="s">
        <v>4289</v>
      </c>
      <c r="B73" s="431" t="s">
        <v>603</v>
      </c>
      <c r="C73" s="431" t="s">
        <v>4104</v>
      </c>
      <c r="D73" s="431" t="s">
        <v>4143</v>
      </c>
      <c r="E73" s="431" t="s">
        <v>4144</v>
      </c>
      <c r="F73" s="434"/>
      <c r="G73" s="434"/>
      <c r="H73" s="434"/>
      <c r="I73" s="434"/>
      <c r="J73" s="434"/>
      <c r="K73" s="434"/>
      <c r="L73" s="434"/>
      <c r="M73" s="434"/>
      <c r="N73" s="434">
        <v>1</v>
      </c>
      <c r="O73" s="434">
        <v>651</v>
      </c>
      <c r="P73" s="545"/>
      <c r="Q73" s="435">
        <v>651</v>
      </c>
    </row>
    <row r="74" spans="1:17" ht="14.4" customHeight="1" x14ac:dyDescent="0.3">
      <c r="A74" s="430" t="s">
        <v>4289</v>
      </c>
      <c r="B74" s="431" t="s">
        <v>603</v>
      </c>
      <c r="C74" s="431" t="s">
        <v>4104</v>
      </c>
      <c r="D74" s="431" t="s">
        <v>4145</v>
      </c>
      <c r="E74" s="431" t="s">
        <v>4146</v>
      </c>
      <c r="F74" s="434">
        <v>2</v>
      </c>
      <c r="G74" s="434">
        <v>1346</v>
      </c>
      <c r="H74" s="434">
        <v>1</v>
      </c>
      <c r="I74" s="434">
        <v>673</v>
      </c>
      <c r="J74" s="434">
        <v>1</v>
      </c>
      <c r="K74" s="434">
        <v>674</v>
      </c>
      <c r="L74" s="434">
        <v>0.50074294205052006</v>
      </c>
      <c r="M74" s="434">
        <v>674</v>
      </c>
      <c r="N74" s="434"/>
      <c r="O74" s="434"/>
      <c r="P74" s="545"/>
      <c r="Q74" s="435"/>
    </row>
    <row r="75" spans="1:17" ht="14.4" customHeight="1" x14ac:dyDescent="0.3">
      <c r="A75" s="430" t="s">
        <v>4289</v>
      </c>
      <c r="B75" s="431" t="s">
        <v>603</v>
      </c>
      <c r="C75" s="431" t="s">
        <v>4104</v>
      </c>
      <c r="D75" s="431" t="s">
        <v>4147</v>
      </c>
      <c r="E75" s="431" t="s">
        <v>4148</v>
      </c>
      <c r="F75" s="434">
        <v>8</v>
      </c>
      <c r="G75" s="434">
        <v>4064</v>
      </c>
      <c r="H75" s="434">
        <v>1</v>
      </c>
      <c r="I75" s="434">
        <v>508</v>
      </c>
      <c r="J75" s="434">
        <v>4</v>
      </c>
      <c r="K75" s="434">
        <v>2036</v>
      </c>
      <c r="L75" s="434">
        <v>0.50098425196850394</v>
      </c>
      <c r="M75" s="434">
        <v>509</v>
      </c>
      <c r="N75" s="434">
        <v>2</v>
      </c>
      <c r="O75" s="434">
        <v>1020</v>
      </c>
      <c r="P75" s="545">
        <v>0.25098425196850394</v>
      </c>
      <c r="Q75" s="435">
        <v>510</v>
      </c>
    </row>
    <row r="76" spans="1:17" ht="14.4" customHeight="1" x14ac:dyDescent="0.3">
      <c r="A76" s="430" t="s">
        <v>4289</v>
      </c>
      <c r="B76" s="431" t="s">
        <v>603</v>
      </c>
      <c r="C76" s="431" t="s">
        <v>4104</v>
      </c>
      <c r="D76" s="431" t="s">
        <v>4149</v>
      </c>
      <c r="E76" s="431" t="s">
        <v>4150</v>
      </c>
      <c r="F76" s="434">
        <v>8</v>
      </c>
      <c r="G76" s="434">
        <v>3344</v>
      </c>
      <c r="H76" s="434">
        <v>1</v>
      </c>
      <c r="I76" s="434">
        <v>418</v>
      </c>
      <c r="J76" s="434">
        <v>4</v>
      </c>
      <c r="K76" s="434">
        <v>1676</v>
      </c>
      <c r="L76" s="434">
        <v>0.50119617224880386</v>
      </c>
      <c r="M76" s="434">
        <v>419</v>
      </c>
      <c r="N76" s="434">
        <v>2</v>
      </c>
      <c r="O76" s="434">
        <v>840</v>
      </c>
      <c r="P76" s="545">
        <v>0.25119617224880381</v>
      </c>
      <c r="Q76" s="435">
        <v>420</v>
      </c>
    </row>
    <row r="77" spans="1:17" ht="14.4" customHeight="1" x14ac:dyDescent="0.3">
      <c r="A77" s="430" t="s">
        <v>4289</v>
      </c>
      <c r="B77" s="431" t="s">
        <v>603</v>
      </c>
      <c r="C77" s="431" t="s">
        <v>4104</v>
      </c>
      <c r="D77" s="431" t="s">
        <v>4151</v>
      </c>
      <c r="E77" s="431" t="s">
        <v>4152</v>
      </c>
      <c r="F77" s="434">
        <v>9</v>
      </c>
      <c r="G77" s="434">
        <v>3087</v>
      </c>
      <c r="H77" s="434">
        <v>1</v>
      </c>
      <c r="I77" s="434">
        <v>343</v>
      </c>
      <c r="J77" s="434">
        <v>6</v>
      </c>
      <c r="K77" s="434">
        <v>2064</v>
      </c>
      <c r="L77" s="434">
        <v>0.66861030126336252</v>
      </c>
      <c r="M77" s="434">
        <v>344</v>
      </c>
      <c r="N77" s="434">
        <v>5</v>
      </c>
      <c r="O77" s="434">
        <v>1728</v>
      </c>
      <c r="P77" s="545">
        <v>0.55976676384839652</v>
      </c>
      <c r="Q77" s="435">
        <v>345.6</v>
      </c>
    </row>
    <row r="78" spans="1:17" ht="14.4" customHeight="1" x14ac:dyDescent="0.3">
      <c r="A78" s="430" t="s">
        <v>4289</v>
      </c>
      <c r="B78" s="431" t="s">
        <v>603</v>
      </c>
      <c r="C78" s="431" t="s">
        <v>4104</v>
      </c>
      <c r="D78" s="431" t="s">
        <v>4153</v>
      </c>
      <c r="E78" s="431" t="s">
        <v>4154</v>
      </c>
      <c r="F78" s="434"/>
      <c r="G78" s="434"/>
      <c r="H78" s="434"/>
      <c r="I78" s="434"/>
      <c r="J78" s="434"/>
      <c r="K78" s="434"/>
      <c r="L78" s="434"/>
      <c r="M78" s="434"/>
      <c r="N78" s="434">
        <v>1</v>
      </c>
      <c r="O78" s="434">
        <v>217</v>
      </c>
      <c r="P78" s="545"/>
      <c r="Q78" s="435">
        <v>217</v>
      </c>
    </row>
    <row r="79" spans="1:17" ht="14.4" customHeight="1" x14ac:dyDescent="0.3">
      <c r="A79" s="430" t="s">
        <v>4289</v>
      </c>
      <c r="B79" s="431" t="s">
        <v>603</v>
      </c>
      <c r="C79" s="431" t="s">
        <v>4104</v>
      </c>
      <c r="D79" s="431" t="s">
        <v>4155</v>
      </c>
      <c r="E79" s="431" t="s">
        <v>4156</v>
      </c>
      <c r="F79" s="434"/>
      <c r="G79" s="434"/>
      <c r="H79" s="434"/>
      <c r="I79" s="434"/>
      <c r="J79" s="434">
        <v>4</v>
      </c>
      <c r="K79" s="434">
        <v>1988</v>
      </c>
      <c r="L79" s="434"/>
      <c r="M79" s="434">
        <v>497</v>
      </c>
      <c r="N79" s="434"/>
      <c r="O79" s="434"/>
      <c r="P79" s="545"/>
      <c r="Q79" s="435"/>
    </row>
    <row r="80" spans="1:17" ht="14.4" customHeight="1" x14ac:dyDescent="0.3">
      <c r="A80" s="430" t="s">
        <v>4289</v>
      </c>
      <c r="B80" s="431" t="s">
        <v>603</v>
      </c>
      <c r="C80" s="431" t="s">
        <v>4104</v>
      </c>
      <c r="D80" s="431" t="s">
        <v>4159</v>
      </c>
      <c r="E80" s="431" t="s">
        <v>4160</v>
      </c>
      <c r="F80" s="434">
        <v>4</v>
      </c>
      <c r="G80" s="434">
        <v>948</v>
      </c>
      <c r="H80" s="434">
        <v>1</v>
      </c>
      <c r="I80" s="434">
        <v>237</v>
      </c>
      <c r="J80" s="434">
        <v>13</v>
      </c>
      <c r="K80" s="434">
        <v>3081</v>
      </c>
      <c r="L80" s="434">
        <v>3.25</v>
      </c>
      <c r="M80" s="434">
        <v>237</v>
      </c>
      <c r="N80" s="434">
        <v>6</v>
      </c>
      <c r="O80" s="434">
        <v>1427</v>
      </c>
      <c r="P80" s="545">
        <v>1.5052742616033756</v>
      </c>
      <c r="Q80" s="435">
        <v>237.83333333333334</v>
      </c>
    </row>
    <row r="81" spans="1:17" ht="14.4" customHeight="1" x14ac:dyDescent="0.3">
      <c r="A81" s="430" t="s">
        <v>4289</v>
      </c>
      <c r="B81" s="431" t="s">
        <v>603</v>
      </c>
      <c r="C81" s="431" t="s">
        <v>4104</v>
      </c>
      <c r="D81" s="431" t="s">
        <v>4161</v>
      </c>
      <c r="E81" s="431" t="s">
        <v>4162</v>
      </c>
      <c r="F81" s="434">
        <v>1</v>
      </c>
      <c r="G81" s="434">
        <v>110</v>
      </c>
      <c r="H81" s="434">
        <v>1</v>
      </c>
      <c r="I81" s="434">
        <v>110</v>
      </c>
      <c r="J81" s="434"/>
      <c r="K81" s="434"/>
      <c r="L81" s="434"/>
      <c r="M81" s="434"/>
      <c r="N81" s="434">
        <v>1</v>
      </c>
      <c r="O81" s="434">
        <v>110</v>
      </c>
      <c r="P81" s="545">
        <v>1</v>
      </c>
      <c r="Q81" s="435">
        <v>110</v>
      </c>
    </row>
    <row r="82" spans="1:17" ht="14.4" customHeight="1" x14ac:dyDescent="0.3">
      <c r="A82" s="430" t="s">
        <v>4289</v>
      </c>
      <c r="B82" s="431" t="s">
        <v>603</v>
      </c>
      <c r="C82" s="431" t="s">
        <v>4104</v>
      </c>
      <c r="D82" s="431" t="s">
        <v>4165</v>
      </c>
      <c r="E82" s="431" t="s">
        <v>4166</v>
      </c>
      <c r="F82" s="434">
        <v>1</v>
      </c>
      <c r="G82" s="434">
        <v>310</v>
      </c>
      <c r="H82" s="434">
        <v>1</v>
      </c>
      <c r="I82" s="434">
        <v>310</v>
      </c>
      <c r="J82" s="434"/>
      <c r="K82" s="434"/>
      <c r="L82" s="434"/>
      <c r="M82" s="434"/>
      <c r="N82" s="434">
        <v>3</v>
      </c>
      <c r="O82" s="434">
        <v>933</v>
      </c>
      <c r="P82" s="545">
        <v>3.0096774193548388</v>
      </c>
      <c r="Q82" s="435">
        <v>311</v>
      </c>
    </row>
    <row r="83" spans="1:17" ht="14.4" customHeight="1" x14ac:dyDescent="0.3">
      <c r="A83" s="430" t="s">
        <v>4289</v>
      </c>
      <c r="B83" s="431" t="s">
        <v>603</v>
      </c>
      <c r="C83" s="431" t="s">
        <v>4104</v>
      </c>
      <c r="D83" s="431" t="s">
        <v>4169</v>
      </c>
      <c r="E83" s="431" t="s">
        <v>4170</v>
      </c>
      <c r="F83" s="434">
        <v>3</v>
      </c>
      <c r="G83" s="434">
        <v>48</v>
      </c>
      <c r="H83" s="434">
        <v>1</v>
      </c>
      <c r="I83" s="434">
        <v>16</v>
      </c>
      <c r="J83" s="434">
        <v>2</v>
      </c>
      <c r="K83" s="434">
        <v>32</v>
      </c>
      <c r="L83" s="434">
        <v>0.66666666666666663</v>
      </c>
      <c r="M83" s="434">
        <v>16</v>
      </c>
      <c r="N83" s="434">
        <v>1</v>
      </c>
      <c r="O83" s="434">
        <v>16</v>
      </c>
      <c r="P83" s="545">
        <v>0.33333333333333331</v>
      </c>
      <c r="Q83" s="435">
        <v>16</v>
      </c>
    </row>
    <row r="84" spans="1:17" ht="14.4" customHeight="1" x14ac:dyDescent="0.3">
      <c r="A84" s="430" t="s">
        <v>4289</v>
      </c>
      <c r="B84" s="431" t="s">
        <v>603</v>
      </c>
      <c r="C84" s="431" t="s">
        <v>4104</v>
      </c>
      <c r="D84" s="431" t="s">
        <v>4173</v>
      </c>
      <c r="E84" s="431" t="s">
        <v>4174</v>
      </c>
      <c r="F84" s="434">
        <v>5</v>
      </c>
      <c r="G84" s="434">
        <v>1735</v>
      </c>
      <c r="H84" s="434">
        <v>1</v>
      </c>
      <c r="I84" s="434">
        <v>347</v>
      </c>
      <c r="J84" s="434">
        <v>9</v>
      </c>
      <c r="K84" s="434">
        <v>3132</v>
      </c>
      <c r="L84" s="434">
        <v>1.8051873198847261</v>
      </c>
      <c r="M84" s="434">
        <v>348</v>
      </c>
      <c r="N84" s="434"/>
      <c r="O84" s="434"/>
      <c r="P84" s="545"/>
      <c r="Q84" s="435"/>
    </row>
    <row r="85" spans="1:17" ht="14.4" customHeight="1" x14ac:dyDescent="0.3">
      <c r="A85" s="430" t="s">
        <v>4289</v>
      </c>
      <c r="B85" s="431" t="s">
        <v>603</v>
      </c>
      <c r="C85" s="431" t="s">
        <v>4104</v>
      </c>
      <c r="D85" s="431" t="s">
        <v>4181</v>
      </c>
      <c r="E85" s="431" t="s">
        <v>4182</v>
      </c>
      <c r="F85" s="434">
        <v>4</v>
      </c>
      <c r="G85" s="434">
        <v>1172</v>
      </c>
      <c r="H85" s="434">
        <v>1</v>
      </c>
      <c r="I85" s="434">
        <v>293</v>
      </c>
      <c r="J85" s="434">
        <v>13</v>
      </c>
      <c r="K85" s="434">
        <v>3809</v>
      </c>
      <c r="L85" s="434">
        <v>3.25</v>
      </c>
      <c r="M85" s="434">
        <v>293</v>
      </c>
      <c r="N85" s="434">
        <v>6</v>
      </c>
      <c r="O85" s="434">
        <v>1763</v>
      </c>
      <c r="P85" s="545">
        <v>1.5042662116040955</v>
      </c>
      <c r="Q85" s="435">
        <v>293.83333333333331</v>
      </c>
    </row>
    <row r="86" spans="1:17" ht="14.4" customHeight="1" x14ac:dyDescent="0.3">
      <c r="A86" s="430" t="s">
        <v>4289</v>
      </c>
      <c r="B86" s="431" t="s">
        <v>603</v>
      </c>
      <c r="C86" s="431" t="s">
        <v>4104</v>
      </c>
      <c r="D86" s="431" t="s">
        <v>4183</v>
      </c>
      <c r="E86" s="431" t="s">
        <v>4184</v>
      </c>
      <c r="F86" s="434">
        <v>8</v>
      </c>
      <c r="G86" s="434">
        <v>1624</v>
      </c>
      <c r="H86" s="434">
        <v>1</v>
      </c>
      <c r="I86" s="434">
        <v>203</v>
      </c>
      <c r="J86" s="434">
        <v>3</v>
      </c>
      <c r="K86" s="434">
        <v>612</v>
      </c>
      <c r="L86" s="434">
        <v>0.37684729064039407</v>
      </c>
      <c r="M86" s="434">
        <v>204</v>
      </c>
      <c r="N86" s="434">
        <v>3</v>
      </c>
      <c r="O86" s="434">
        <v>616</v>
      </c>
      <c r="P86" s="545">
        <v>0.37931034482758619</v>
      </c>
      <c r="Q86" s="435">
        <v>205.33333333333334</v>
      </c>
    </row>
    <row r="87" spans="1:17" ht="14.4" customHeight="1" x14ac:dyDescent="0.3">
      <c r="A87" s="430" t="s">
        <v>4289</v>
      </c>
      <c r="B87" s="431" t="s">
        <v>603</v>
      </c>
      <c r="C87" s="431" t="s">
        <v>4104</v>
      </c>
      <c r="D87" s="431" t="s">
        <v>4185</v>
      </c>
      <c r="E87" s="431" t="s">
        <v>4186</v>
      </c>
      <c r="F87" s="434">
        <v>7</v>
      </c>
      <c r="G87" s="434">
        <v>266</v>
      </c>
      <c r="H87" s="434">
        <v>1</v>
      </c>
      <c r="I87" s="434">
        <v>38</v>
      </c>
      <c r="J87" s="434">
        <v>2</v>
      </c>
      <c r="K87" s="434">
        <v>76</v>
      </c>
      <c r="L87" s="434">
        <v>0.2857142857142857</v>
      </c>
      <c r="M87" s="434">
        <v>38</v>
      </c>
      <c r="N87" s="434">
        <v>1</v>
      </c>
      <c r="O87" s="434">
        <v>39</v>
      </c>
      <c r="P87" s="545">
        <v>0.14661654135338345</v>
      </c>
      <c r="Q87" s="435">
        <v>39</v>
      </c>
    </row>
    <row r="88" spans="1:17" ht="14.4" customHeight="1" x14ac:dyDescent="0.3">
      <c r="A88" s="430" t="s">
        <v>4289</v>
      </c>
      <c r="B88" s="431" t="s">
        <v>603</v>
      </c>
      <c r="C88" s="431" t="s">
        <v>4104</v>
      </c>
      <c r="D88" s="431" t="s">
        <v>4187</v>
      </c>
      <c r="E88" s="431" t="s">
        <v>4188</v>
      </c>
      <c r="F88" s="434"/>
      <c r="G88" s="434"/>
      <c r="H88" s="434"/>
      <c r="I88" s="434"/>
      <c r="J88" s="434">
        <v>1</v>
      </c>
      <c r="K88" s="434">
        <v>4993</v>
      </c>
      <c r="L88" s="434"/>
      <c r="M88" s="434">
        <v>4993</v>
      </c>
      <c r="N88" s="434"/>
      <c r="O88" s="434"/>
      <c r="P88" s="545"/>
      <c r="Q88" s="435"/>
    </row>
    <row r="89" spans="1:17" ht="14.4" customHeight="1" x14ac:dyDescent="0.3">
      <c r="A89" s="430" t="s">
        <v>4289</v>
      </c>
      <c r="B89" s="431" t="s">
        <v>603</v>
      </c>
      <c r="C89" s="431" t="s">
        <v>4104</v>
      </c>
      <c r="D89" s="431" t="s">
        <v>4189</v>
      </c>
      <c r="E89" s="431" t="s">
        <v>4190</v>
      </c>
      <c r="F89" s="434">
        <v>10</v>
      </c>
      <c r="G89" s="434">
        <v>1690</v>
      </c>
      <c r="H89" s="434">
        <v>1</v>
      </c>
      <c r="I89" s="434">
        <v>169</v>
      </c>
      <c r="J89" s="434">
        <v>5</v>
      </c>
      <c r="K89" s="434">
        <v>845</v>
      </c>
      <c r="L89" s="434">
        <v>0.5</v>
      </c>
      <c r="M89" s="434">
        <v>169</v>
      </c>
      <c r="N89" s="434">
        <v>4</v>
      </c>
      <c r="O89" s="434">
        <v>678</v>
      </c>
      <c r="P89" s="545">
        <v>0.40118343195266271</v>
      </c>
      <c r="Q89" s="435">
        <v>169.5</v>
      </c>
    </row>
    <row r="90" spans="1:17" ht="14.4" customHeight="1" x14ac:dyDescent="0.3">
      <c r="A90" s="430" t="s">
        <v>4289</v>
      </c>
      <c r="B90" s="431" t="s">
        <v>603</v>
      </c>
      <c r="C90" s="431" t="s">
        <v>4104</v>
      </c>
      <c r="D90" s="431" t="s">
        <v>4191</v>
      </c>
      <c r="E90" s="431" t="s">
        <v>4192</v>
      </c>
      <c r="F90" s="434">
        <v>1</v>
      </c>
      <c r="G90" s="434">
        <v>324</v>
      </c>
      <c r="H90" s="434">
        <v>1</v>
      </c>
      <c r="I90" s="434">
        <v>324</v>
      </c>
      <c r="J90" s="434">
        <v>4</v>
      </c>
      <c r="K90" s="434">
        <v>1296</v>
      </c>
      <c r="L90" s="434">
        <v>4</v>
      </c>
      <c r="M90" s="434">
        <v>324</v>
      </c>
      <c r="N90" s="434">
        <v>1</v>
      </c>
      <c r="O90" s="434">
        <v>324</v>
      </c>
      <c r="P90" s="545">
        <v>1</v>
      </c>
      <c r="Q90" s="435">
        <v>324</v>
      </c>
    </row>
    <row r="91" spans="1:17" ht="14.4" customHeight="1" x14ac:dyDescent="0.3">
      <c r="A91" s="430" t="s">
        <v>4289</v>
      </c>
      <c r="B91" s="431" t="s">
        <v>603</v>
      </c>
      <c r="C91" s="431" t="s">
        <v>4104</v>
      </c>
      <c r="D91" s="431" t="s">
        <v>4193</v>
      </c>
      <c r="E91" s="431" t="s">
        <v>4194</v>
      </c>
      <c r="F91" s="434">
        <v>4</v>
      </c>
      <c r="G91" s="434">
        <v>2740</v>
      </c>
      <c r="H91" s="434">
        <v>1</v>
      </c>
      <c r="I91" s="434">
        <v>685</v>
      </c>
      <c r="J91" s="434">
        <v>1</v>
      </c>
      <c r="K91" s="434">
        <v>686</v>
      </c>
      <c r="L91" s="434">
        <v>0.25036496350364962</v>
      </c>
      <c r="M91" s="434">
        <v>686</v>
      </c>
      <c r="N91" s="434">
        <v>2</v>
      </c>
      <c r="O91" s="434">
        <v>1374</v>
      </c>
      <c r="P91" s="545">
        <v>0.50145985401459858</v>
      </c>
      <c r="Q91" s="435">
        <v>687</v>
      </c>
    </row>
    <row r="92" spans="1:17" ht="14.4" customHeight="1" x14ac:dyDescent="0.3">
      <c r="A92" s="430" t="s">
        <v>4289</v>
      </c>
      <c r="B92" s="431" t="s">
        <v>603</v>
      </c>
      <c r="C92" s="431" t="s">
        <v>4104</v>
      </c>
      <c r="D92" s="431" t="s">
        <v>4195</v>
      </c>
      <c r="E92" s="431" t="s">
        <v>4196</v>
      </c>
      <c r="F92" s="434">
        <v>8</v>
      </c>
      <c r="G92" s="434">
        <v>2776</v>
      </c>
      <c r="H92" s="434">
        <v>1</v>
      </c>
      <c r="I92" s="434">
        <v>347</v>
      </c>
      <c r="J92" s="434">
        <v>3</v>
      </c>
      <c r="K92" s="434">
        <v>1041</v>
      </c>
      <c r="L92" s="434">
        <v>0.375</v>
      </c>
      <c r="M92" s="434">
        <v>347</v>
      </c>
      <c r="N92" s="434">
        <v>3</v>
      </c>
      <c r="O92" s="434">
        <v>1042</v>
      </c>
      <c r="P92" s="545">
        <v>0.37536023054755041</v>
      </c>
      <c r="Q92" s="435">
        <v>347.33333333333331</v>
      </c>
    </row>
    <row r="93" spans="1:17" ht="14.4" customHeight="1" x14ac:dyDescent="0.3">
      <c r="A93" s="430" t="s">
        <v>4289</v>
      </c>
      <c r="B93" s="431" t="s">
        <v>603</v>
      </c>
      <c r="C93" s="431" t="s">
        <v>4104</v>
      </c>
      <c r="D93" s="431" t="s">
        <v>4197</v>
      </c>
      <c r="E93" s="431" t="s">
        <v>4198</v>
      </c>
      <c r="F93" s="434">
        <v>10</v>
      </c>
      <c r="G93" s="434">
        <v>1720</v>
      </c>
      <c r="H93" s="434">
        <v>1</v>
      </c>
      <c r="I93" s="434">
        <v>172</v>
      </c>
      <c r="J93" s="434">
        <v>4</v>
      </c>
      <c r="K93" s="434">
        <v>688</v>
      </c>
      <c r="L93" s="434">
        <v>0.4</v>
      </c>
      <c r="M93" s="434">
        <v>172</v>
      </c>
      <c r="N93" s="434">
        <v>4</v>
      </c>
      <c r="O93" s="434">
        <v>690</v>
      </c>
      <c r="P93" s="545">
        <v>0.40116279069767441</v>
      </c>
      <c r="Q93" s="435">
        <v>172.5</v>
      </c>
    </row>
    <row r="94" spans="1:17" ht="14.4" customHeight="1" x14ac:dyDescent="0.3">
      <c r="A94" s="430" t="s">
        <v>4289</v>
      </c>
      <c r="B94" s="431" t="s">
        <v>603</v>
      </c>
      <c r="C94" s="431" t="s">
        <v>4104</v>
      </c>
      <c r="D94" s="431" t="s">
        <v>4199</v>
      </c>
      <c r="E94" s="431" t="s">
        <v>4200</v>
      </c>
      <c r="F94" s="434">
        <v>48</v>
      </c>
      <c r="G94" s="434">
        <v>19152</v>
      </c>
      <c r="H94" s="434">
        <v>1</v>
      </c>
      <c r="I94" s="434">
        <v>399</v>
      </c>
      <c r="J94" s="434">
        <v>24</v>
      </c>
      <c r="K94" s="434">
        <v>9576</v>
      </c>
      <c r="L94" s="434">
        <v>0.5</v>
      </c>
      <c r="M94" s="434">
        <v>399</v>
      </c>
      <c r="N94" s="434">
        <v>80</v>
      </c>
      <c r="O94" s="434">
        <v>31980</v>
      </c>
      <c r="P94" s="545">
        <v>1.6697994987468672</v>
      </c>
      <c r="Q94" s="435">
        <v>399.75</v>
      </c>
    </row>
    <row r="95" spans="1:17" ht="14.4" customHeight="1" x14ac:dyDescent="0.3">
      <c r="A95" s="430" t="s">
        <v>4289</v>
      </c>
      <c r="B95" s="431" t="s">
        <v>603</v>
      </c>
      <c r="C95" s="431" t="s">
        <v>4104</v>
      </c>
      <c r="D95" s="431" t="s">
        <v>4201</v>
      </c>
      <c r="E95" s="431" t="s">
        <v>4202</v>
      </c>
      <c r="F95" s="434"/>
      <c r="G95" s="434"/>
      <c r="H95" s="434"/>
      <c r="I95" s="434"/>
      <c r="J95" s="434"/>
      <c r="K95" s="434"/>
      <c r="L95" s="434"/>
      <c r="M95" s="434"/>
      <c r="N95" s="434">
        <v>1</v>
      </c>
      <c r="O95" s="434">
        <v>651</v>
      </c>
      <c r="P95" s="545"/>
      <c r="Q95" s="435">
        <v>651</v>
      </c>
    </row>
    <row r="96" spans="1:17" ht="14.4" customHeight="1" x14ac:dyDescent="0.3">
      <c r="A96" s="430" t="s">
        <v>4289</v>
      </c>
      <c r="B96" s="431" t="s">
        <v>603</v>
      </c>
      <c r="C96" s="431" t="s">
        <v>4104</v>
      </c>
      <c r="D96" s="431" t="s">
        <v>4203</v>
      </c>
      <c r="E96" s="431" t="s">
        <v>4204</v>
      </c>
      <c r="F96" s="434"/>
      <c r="G96" s="434"/>
      <c r="H96" s="434"/>
      <c r="I96" s="434"/>
      <c r="J96" s="434"/>
      <c r="K96" s="434"/>
      <c r="L96" s="434"/>
      <c r="M96" s="434"/>
      <c r="N96" s="434">
        <v>1</v>
      </c>
      <c r="O96" s="434">
        <v>651</v>
      </c>
      <c r="P96" s="545"/>
      <c r="Q96" s="435">
        <v>651</v>
      </c>
    </row>
    <row r="97" spans="1:17" ht="14.4" customHeight="1" x14ac:dyDescent="0.3">
      <c r="A97" s="430" t="s">
        <v>4289</v>
      </c>
      <c r="B97" s="431" t="s">
        <v>603</v>
      </c>
      <c r="C97" s="431" t="s">
        <v>4104</v>
      </c>
      <c r="D97" s="431" t="s">
        <v>4209</v>
      </c>
      <c r="E97" s="431" t="s">
        <v>4210</v>
      </c>
      <c r="F97" s="434">
        <v>5</v>
      </c>
      <c r="G97" s="434">
        <v>3445</v>
      </c>
      <c r="H97" s="434">
        <v>1</v>
      </c>
      <c r="I97" s="434">
        <v>689</v>
      </c>
      <c r="J97" s="434">
        <v>1</v>
      </c>
      <c r="K97" s="434">
        <v>690</v>
      </c>
      <c r="L97" s="434">
        <v>0.20029027576197386</v>
      </c>
      <c r="M97" s="434">
        <v>690</v>
      </c>
      <c r="N97" s="434"/>
      <c r="O97" s="434"/>
      <c r="P97" s="545"/>
      <c r="Q97" s="435"/>
    </row>
    <row r="98" spans="1:17" ht="14.4" customHeight="1" x14ac:dyDescent="0.3">
      <c r="A98" s="430" t="s">
        <v>4289</v>
      </c>
      <c r="B98" s="431" t="s">
        <v>603</v>
      </c>
      <c r="C98" s="431" t="s">
        <v>4104</v>
      </c>
      <c r="D98" s="431" t="s">
        <v>4211</v>
      </c>
      <c r="E98" s="431" t="s">
        <v>4212</v>
      </c>
      <c r="F98" s="434">
        <v>2</v>
      </c>
      <c r="G98" s="434">
        <v>1346</v>
      </c>
      <c r="H98" s="434">
        <v>1</v>
      </c>
      <c r="I98" s="434">
        <v>673</v>
      </c>
      <c r="J98" s="434">
        <v>1</v>
      </c>
      <c r="K98" s="434">
        <v>674</v>
      </c>
      <c r="L98" s="434">
        <v>0.50074294205052006</v>
      </c>
      <c r="M98" s="434">
        <v>674</v>
      </c>
      <c r="N98" s="434"/>
      <c r="O98" s="434"/>
      <c r="P98" s="545"/>
      <c r="Q98" s="435"/>
    </row>
    <row r="99" spans="1:17" ht="14.4" customHeight="1" x14ac:dyDescent="0.3">
      <c r="A99" s="430" t="s">
        <v>4289</v>
      </c>
      <c r="B99" s="431" t="s">
        <v>603</v>
      </c>
      <c r="C99" s="431" t="s">
        <v>4104</v>
      </c>
      <c r="D99" s="431" t="s">
        <v>4213</v>
      </c>
      <c r="E99" s="431" t="s">
        <v>4214</v>
      </c>
      <c r="F99" s="434">
        <v>10</v>
      </c>
      <c r="G99" s="434">
        <v>4720</v>
      </c>
      <c r="H99" s="434">
        <v>1</v>
      </c>
      <c r="I99" s="434">
        <v>472</v>
      </c>
      <c r="J99" s="434">
        <v>1</v>
      </c>
      <c r="K99" s="434">
        <v>473</v>
      </c>
      <c r="L99" s="434">
        <v>0.10021186440677966</v>
      </c>
      <c r="M99" s="434">
        <v>473</v>
      </c>
      <c r="N99" s="434">
        <v>2</v>
      </c>
      <c r="O99" s="434">
        <v>948</v>
      </c>
      <c r="P99" s="545">
        <v>0.20084745762711864</v>
      </c>
      <c r="Q99" s="435">
        <v>474</v>
      </c>
    </row>
    <row r="100" spans="1:17" ht="14.4" customHeight="1" x14ac:dyDescent="0.3">
      <c r="A100" s="430" t="s">
        <v>4289</v>
      </c>
      <c r="B100" s="431" t="s">
        <v>603</v>
      </c>
      <c r="C100" s="431" t="s">
        <v>4104</v>
      </c>
      <c r="D100" s="431" t="s">
        <v>4215</v>
      </c>
      <c r="E100" s="431" t="s">
        <v>4216</v>
      </c>
      <c r="F100" s="434">
        <v>8</v>
      </c>
      <c r="G100" s="434">
        <v>2288</v>
      </c>
      <c r="H100" s="434">
        <v>1</v>
      </c>
      <c r="I100" s="434">
        <v>286</v>
      </c>
      <c r="J100" s="434">
        <v>4</v>
      </c>
      <c r="K100" s="434">
        <v>1148</v>
      </c>
      <c r="L100" s="434">
        <v>0.50174825174825177</v>
      </c>
      <c r="M100" s="434">
        <v>287</v>
      </c>
      <c r="N100" s="434">
        <v>2</v>
      </c>
      <c r="O100" s="434">
        <v>576</v>
      </c>
      <c r="P100" s="545">
        <v>0.25174825174825177</v>
      </c>
      <c r="Q100" s="435">
        <v>288</v>
      </c>
    </row>
    <row r="101" spans="1:17" ht="14.4" customHeight="1" x14ac:dyDescent="0.3">
      <c r="A101" s="430" t="s">
        <v>4289</v>
      </c>
      <c r="B101" s="431" t="s">
        <v>603</v>
      </c>
      <c r="C101" s="431" t="s">
        <v>4104</v>
      </c>
      <c r="D101" s="431" t="s">
        <v>4217</v>
      </c>
      <c r="E101" s="431" t="s">
        <v>4218</v>
      </c>
      <c r="F101" s="434"/>
      <c r="G101" s="434"/>
      <c r="H101" s="434"/>
      <c r="I101" s="434"/>
      <c r="J101" s="434">
        <v>4</v>
      </c>
      <c r="K101" s="434">
        <v>3236</v>
      </c>
      <c r="L101" s="434"/>
      <c r="M101" s="434">
        <v>809</v>
      </c>
      <c r="N101" s="434">
        <v>1</v>
      </c>
      <c r="O101" s="434">
        <v>811</v>
      </c>
      <c r="P101" s="545"/>
      <c r="Q101" s="435">
        <v>811</v>
      </c>
    </row>
    <row r="102" spans="1:17" ht="14.4" customHeight="1" x14ac:dyDescent="0.3">
      <c r="A102" s="430" t="s">
        <v>4289</v>
      </c>
      <c r="B102" s="431" t="s">
        <v>603</v>
      </c>
      <c r="C102" s="431" t="s">
        <v>4104</v>
      </c>
      <c r="D102" s="431" t="s">
        <v>4221</v>
      </c>
      <c r="E102" s="431" t="s">
        <v>4222</v>
      </c>
      <c r="F102" s="434">
        <v>6</v>
      </c>
      <c r="G102" s="434">
        <v>996</v>
      </c>
      <c r="H102" s="434">
        <v>1</v>
      </c>
      <c r="I102" s="434">
        <v>166</v>
      </c>
      <c r="J102" s="434">
        <v>2</v>
      </c>
      <c r="K102" s="434">
        <v>332</v>
      </c>
      <c r="L102" s="434">
        <v>0.33333333333333331</v>
      </c>
      <c r="M102" s="434">
        <v>166</v>
      </c>
      <c r="N102" s="434">
        <v>3</v>
      </c>
      <c r="O102" s="434">
        <v>500</v>
      </c>
      <c r="P102" s="545">
        <v>0.50200803212851408</v>
      </c>
      <c r="Q102" s="435">
        <v>166.66666666666666</v>
      </c>
    </row>
    <row r="103" spans="1:17" ht="14.4" customHeight="1" x14ac:dyDescent="0.3">
      <c r="A103" s="430" t="s">
        <v>4289</v>
      </c>
      <c r="B103" s="431" t="s">
        <v>603</v>
      </c>
      <c r="C103" s="431" t="s">
        <v>4104</v>
      </c>
      <c r="D103" s="431" t="s">
        <v>4225</v>
      </c>
      <c r="E103" s="431" t="s">
        <v>4226</v>
      </c>
      <c r="F103" s="434">
        <v>12</v>
      </c>
      <c r="G103" s="434">
        <v>6864</v>
      </c>
      <c r="H103" s="434">
        <v>1</v>
      </c>
      <c r="I103" s="434">
        <v>572</v>
      </c>
      <c r="J103" s="434">
        <v>6</v>
      </c>
      <c r="K103" s="434">
        <v>3432</v>
      </c>
      <c r="L103" s="434">
        <v>0.5</v>
      </c>
      <c r="M103" s="434">
        <v>572</v>
      </c>
      <c r="N103" s="434">
        <v>20</v>
      </c>
      <c r="O103" s="434">
        <v>11455</v>
      </c>
      <c r="P103" s="545">
        <v>1.6688519813519813</v>
      </c>
      <c r="Q103" s="435">
        <v>572.75</v>
      </c>
    </row>
    <row r="104" spans="1:17" ht="14.4" customHeight="1" x14ac:dyDescent="0.3">
      <c r="A104" s="430" t="s">
        <v>4289</v>
      </c>
      <c r="B104" s="431" t="s">
        <v>603</v>
      </c>
      <c r="C104" s="431" t="s">
        <v>4104</v>
      </c>
      <c r="D104" s="431" t="s">
        <v>4229</v>
      </c>
      <c r="E104" s="431" t="s">
        <v>4230</v>
      </c>
      <c r="F104" s="434">
        <v>4</v>
      </c>
      <c r="G104" s="434">
        <v>740</v>
      </c>
      <c r="H104" s="434">
        <v>1</v>
      </c>
      <c r="I104" s="434">
        <v>185</v>
      </c>
      <c r="J104" s="434">
        <v>17</v>
      </c>
      <c r="K104" s="434">
        <v>3145</v>
      </c>
      <c r="L104" s="434">
        <v>4.25</v>
      </c>
      <c r="M104" s="434">
        <v>185</v>
      </c>
      <c r="N104" s="434">
        <v>5</v>
      </c>
      <c r="O104" s="434">
        <v>930</v>
      </c>
      <c r="P104" s="545">
        <v>1.2567567567567568</v>
      </c>
      <c r="Q104" s="435">
        <v>186</v>
      </c>
    </row>
    <row r="105" spans="1:17" ht="14.4" customHeight="1" x14ac:dyDescent="0.3">
      <c r="A105" s="430" t="s">
        <v>4289</v>
      </c>
      <c r="B105" s="431" t="s">
        <v>603</v>
      </c>
      <c r="C105" s="431" t="s">
        <v>4104</v>
      </c>
      <c r="D105" s="431" t="s">
        <v>4231</v>
      </c>
      <c r="E105" s="431" t="s">
        <v>4232</v>
      </c>
      <c r="F105" s="434"/>
      <c r="G105" s="434"/>
      <c r="H105" s="434"/>
      <c r="I105" s="434"/>
      <c r="J105" s="434"/>
      <c r="K105" s="434"/>
      <c r="L105" s="434"/>
      <c r="M105" s="434"/>
      <c r="N105" s="434">
        <v>7</v>
      </c>
      <c r="O105" s="434">
        <v>4018</v>
      </c>
      <c r="P105" s="545"/>
      <c r="Q105" s="435">
        <v>574</v>
      </c>
    </row>
    <row r="106" spans="1:17" ht="14.4" customHeight="1" x14ac:dyDescent="0.3">
      <c r="A106" s="430" t="s">
        <v>4289</v>
      </c>
      <c r="B106" s="431" t="s">
        <v>603</v>
      </c>
      <c r="C106" s="431" t="s">
        <v>4104</v>
      </c>
      <c r="D106" s="431" t="s">
        <v>4233</v>
      </c>
      <c r="E106" s="431" t="s">
        <v>4234</v>
      </c>
      <c r="F106" s="434"/>
      <c r="G106" s="434"/>
      <c r="H106" s="434"/>
      <c r="I106" s="434"/>
      <c r="J106" s="434"/>
      <c r="K106" s="434"/>
      <c r="L106" s="434"/>
      <c r="M106" s="434"/>
      <c r="N106" s="434">
        <v>1</v>
      </c>
      <c r="O106" s="434">
        <v>1396</v>
      </c>
      <c r="P106" s="545"/>
      <c r="Q106" s="435">
        <v>1396</v>
      </c>
    </row>
    <row r="107" spans="1:17" ht="14.4" customHeight="1" x14ac:dyDescent="0.3">
      <c r="A107" s="430" t="s">
        <v>4289</v>
      </c>
      <c r="B107" s="431" t="s">
        <v>603</v>
      </c>
      <c r="C107" s="431" t="s">
        <v>4104</v>
      </c>
      <c r="D107" s="431" t="s">
        <v>4237</v>
      </c>
      <c r="E107" s="431" t="s">
        <v>4238</v>
      </c>
      <c r="F107" s="434">
        <v>1</v>
      </c>
      <c r="G107" s="434">
        <v>188</v>
      </c>
      <c r="H107" s="434">
        <v>1</v>
      </c>
      <c r="I107" s="434">
        <v>188</v>
      </c>
      <c r="J107" s="434">
        <v>2</v>
      </c>
      <c r="K107" s="434">
        <v>376</v>
      </c>
      <c r="L107" s="434">
        <v>2</v>
      </c>
      <c r="M107" s="434">
        <v>188</v>
      </c>
      <c r="N107" s="434"/>
      <c r="O107" s="434"/>
      <c r="P107" s="545"/>
      <c r="Q107" s="435"/>
    </row>
    <row r="108" spans="1:17" ht="14.4" customHeight="1" x14ac:dyDescent="0.3">
      <c r="A108" s="430" t="s">
        <v>4289</v>
      </c>
      <c r="B108" s="431" t="s">
        <v>603</v>
      </c>
      <c r="C108" s="431" t="s">
        <v>4104</v>
      </c>
      <c r="D108" s="431" t="s">
        <v>4239</v>
      </c>
      <c r="E108" s="431" t="s">
        <v>4240</v>
      </c>
      <c r="F108" s="434"/>
      <c r="G108" s="434"/>
      <c r="H108" s="434"/>
      <c r="I108" s="434"/>
      <c r="J108" s="434">
        <v>4</v>
      </c>
      <c r="K108" s="434">
        <v>3236</v>
      </c>
      <c r="L108" s="434"/>
      <c r="M108" s="434">
        <v>809</v>
      </c>
      <c r="N108" s="434">
        <v>1</v>
      </c>
      <c r="O108" s="434">
        <v>811</v>
      </c>
      <c r="P108" s="545"/>
      <c r="Q108" s="435">
        <v>811</v>
      </c>
    </row>
    <row r="109" spans="1:17" ht="14.4" customHeight="1" x14ac:dyDescent="0.3">
      <c r="A109" s="430" t="s">
        <v>4289</v>
      </c>
      <c r="B109" s="431" t="s">
        <v>603</v>
      </c>
      <c r="C109" s="431" t="s">
        <v>4104</v>
      </c>
      <c r="D109" s="431" t="s">
        <v>4243</v>
      </c>
      <c r="E109" s="431" t="s">
        <v>4244</v>
      </c>
      <c r="F109" s="434"/>
      <c r="G109" s="434"/>
      <c r="H109" s="434"/>
      <c r="I109" s="434"/>
      <c r="J109" s="434"/>
      <c r="K109" s="434"/>
      <c r="L109" s="434"/>
      <c r="M109" s="434"/>
      <c r="N109" s="434">
        <v>1</v>
      </c>
      <c r="O109" s="434">
        <v>257</v>
      </c>
      <c r="P109" s="545"/>
      <c r="Q109" s="435">
        <v>257</v>
      </c>
    </row>
    <row r="110" spans="1:17" ht="14.4" customHeight="1" x14ac:dyDescent="0.3">
      <c r="A110" s="430" t="s">
        <v>4290</v>
      </c>
      <c r="B110" s="431" t="s">
        <v>603</v>
      </c>
      <c r="C110" s="431" t="s">
        <v>4104</v>
      </c>
      <c r="D110" s="431" t="s">
        <v>4105</v>
      </c>
      <c r="E110" s="431" t="s">
        <v>4106</v>
      </c>
      <c r="F110" s="434">
        <v>32</v>
      </c>
      <c r="G110" s="434">
        <v>37696</v>
      </c>
      <c r="H110" s="434">
        <v>1</v>
      </c>
      <c r="I110" s="434">
        <v>1178</v>
      </c>
      <c r="J110" s="434">
        <v>24</v>
      </c>
      <c r="K110" s="434">
        <v>28320</v>
      </c>
      <c r="L110" s="434">
        <v>0.7512733446519525</v>
      </c>
      <c r="M110" s="434">
        <v>1180</v>
      </c>
      <c r="N110" s="434">
        <v>18</v>
      </c>
      <c r="O110" s="434">
        <v>21273</v>
      </c>
      <c r="P110" s="545">
        <v>0.56433043293718166</v>
      </c>
      <c r="Q110" s="435">
        <v>1181.8333333333333</v>
      </c>
    </row>
    <row r="111" spans="1:17" ht="14.4" customHeight="1" x14ac:dyDescent="0.3">
      <c r="A111" s="430" t="s">
        <v>4290</v>
      </c>
      <c r="B111" s="431" t="s">
        <v>603</v>
      </c>
      <c r="C111" s="431" t="s">
        <v>4104</v>
      </c>
      <c r="D111" s="431" t="s">
        <v>4107</v>
      </c>
      <c r="E111" s="431" t="s">
        <v>4108</v>
      </c>
      <c r="F111" s="434"/>
      <c r="G111" s="434"/>
      <c r="H111" s="434"/>
      <c r="I111" s="434"/>
      <c r="J111" s="434">
        <v>5</v>
      </c>
      <c r="K111" s="434">
        <v>19320</v>
      </c>
      <c r="L111" s="434"/>
      <c r="M111" s="434">
        <v>3864</v>
      </c>
      <c r="N111" s="434"/>
      <c r="O111" s="434"/>
      <c r="P111" s="545"/>
      <c r="Q111" s="435"/>
    </row>
    <row r="112" spans="1:17" ht="14.4" customHeight="1" x14ac:dyDescent="0.3">
      <c r="A112" s="430" t="s">
        <v>4290</v>
      </c>
      <c r="B112" s="431" t="s">
        <v>603</v>
      </c>
      <c r="C112" s="431" t="s">
        <v>4104</v>
      </c>
      <c r="D112" s="431" t="s">
        <v>4109</v>
      </c>
      <c r="E112" s="431" t="s">
        <v>4110</v>
      </c>
      <c r="F112" s="434">
        <v>34</v>
      </c>
      <c r="G112" s="434">
        <v>22066</v>
      </c>
      <c r="H112" s="434">
        <v>1</v>
      </c>
      <c r="I112" s="434">
        <v>649</v>
      </c>
      <c r="J112" s="434">
        <v>15</v>
      </c>
      <c r="K112" s="434">
        <v>9750</v>
      </c>
      <c r="L112" s="434">
        <v>0.44185624943351764</v>
      </c>
      <c r="M112" s="434">
        <v>650</v>
      </c>
      <c r="N112" s="434">
        <v>21</v>
      </c>
      <c r="O112" s="434">
        <v>13680</v>
      </c>
      <c r="P112" s="545">
        <v>0.61995830689748932</v>
      </c>
      <c r="Q112" s="435">
        <v>651.42857142857144</v>
      </c>
    </row>
    <row r="113" spans="1:17" ht="14.4" customHeight="1" x14ac:dyDescent="0.3">
      <c r="A113" s="430" t="s">
        <v>4290</v>
      </c>
      <c r="B113" s="431" t="s">
        <v>603</v>
      </c>
      <c r="C113" s="431" t="s">
        <v>4104</v>
      </c>
      <c r="D113" s="431" t="s">
        <v>4113</v>
      </c>
      <c r="E113" s="431" t="s">
        <v>4114</v>
      </c>
      <c r="F113" s="434">
        <v>4</v>
      </c>
      <c r="G113" s="434">
        <v>3916</v>
      </c>
      <c r="H113" s="434">
        <v>1</v>
      </c>
      <c r="I113" s="434">
        <v>979</v>
      </c>
      <c r="J113" s="434">
        <v>11</v>
      </c>
      <c r="K113" s="434">
        <v>10879</v>
      </c>
      <c r="L113" s="434">
        <v>2.7780898876404496</v>
      </c>
      <c r="M113" s="434">
        <v>989</v>
      </c>
      <c r="N113" s="434"/>
      <c r="O113" s="434"/>
      <c r="P113" s="545"/>
      <c r="Q113" s="435"/>
    </row>
    <row r="114" spans="1:17" ht="14.4" customHeight="1" x14ac:dyDescent="0.3">
      <c r="A114" s="430" t="s">
        <v>4290</v>
      </c>
      <c r="B114" s="431" t="s">
        <v>603</v>
      </c>
      <c r="C114" s="431" t="s">
        <v>4104</v>
      </c>
      <c r="D114" s="431" t="s">
        <v>4115</v>
      </c>
      <c r="E114" s="431" t="s">
        <v>4116</v>
      </c>
      <c r="F114" s="434">
        <v>19</v>
      </c>
      <c r="G114" s="434">
        <v>19228</v>
      </c>
      <c r="H114" s="434">
        <v>1</v>
      </c>
      <c r="I114" s="434">
        <v>1012</v>
      </c>
      <c r="J114" s="434">
        <v>42</v>
      </c>
      <c r="K114" s="434">
        <v>42882</v>
      </c>
      <c r="L114" s="434">
        <v>2.2301851466611193</v>
      </c>
      <c r="M114" s="434">
        <v>1021</v>
      </c>
      <c r="N114" s="434">
        <v>57</v>
      </c>
      <c r="O114" s="434">
        <v>58602</v>
      </c>
      <c r="P114" s="545">
        <v>3.0477428749739963</v>
      </c>
      <c r="Q114" s="435">
        <v>1028.1052631578948</v>
      </c>
    </row>
    <row r="115" spans="1:17" ht="14.4" customHeight="1" x14ac:dyDescent="0.3">
      <c r="A115" s="430" t="s">
        <v>4290</v>
      </c>
      <c r="B115" s="431" t="s">
        <v>603</v>
      </c>
      <c r="C115" s="431" t="s">
        <v>4104</v>
      </c>
      <c r="D115" s="431" t="s">
        <v>4117</v>
      </c>
      <c r="E115" s="431" t="s">
        <v>4118</v>
      </c>
      <c r="F115" s="434">
        <v>9</v>
      </c>
      <c r="G115" s="434">
        <v>7425</v>
      </c>
      <c r="H115" s="434">
        <v>1</v>
      </c>
      <c r="I115" s="434">
        <v>825</v>
      </c>
      <c r="J115" s="434">
        <v>9</v>
      </c>
      <c r="K115" s="434">
        <v>7434</v>
      </c>
      <c r="L115" s="434">
        <v>1.0012121212121212</v>
      </c>
      <c r="M115" s="434">
        <v>826</v>
      </c>
      <c r="N115" s="434">
        <v>4</v>
      </c>
      <c r="O115" s="434">
        <v>3304</v>
      </c>
      <c r="P115" s="545">
        <v>0.44498316498316498</v>
      </c>
      <c r="Q115" s="435">
        <v>826</v>
      </c>
    </row>
    <row r="116" spans="1:17" ht="14.4" customHeight="1" x14ac:dyDescent="0.3">
      <c r="A116" s="430" t="s">
        <v>4290</v>
      </c>
      <c r="B116" s="431" t="s">
        <v>603</v>
      </c>
      <c r="C116" s="431" t="s">
        <v>4104</v>
      </c>
      <c r="D116" s="431" t="s">
        <v>4119</v>
      </c>
      <c r="E116" s="431" t="s">
        <v>4120</v>
      </c>
      <c r="F116" s="434">
        <v>18</v>
      </c>
      <c r="G116" s="434">
        <v>3564</v>
      </c>
      <c r="H116" s="434">
        <v>1</v>
      </c>
      <c r="I116" s="434">
        <v>198</v>
      </c>
      <c r="J116" s="434">
        <v>43</v>
      </c>
      <c r="K116" s="434">
        <v>8557</v>
      </c>
      <c r="L116" s="434">
        <v>2.4009539842873178</v>
      </c>
      <c r="M116" s="434">
        <v>199</v>
      </c>
      <c r="N116" s="434">
        <v>56</v>
      </c>
      <c r="O116" s="434">
        <v>11225</v>
      </c>
      <c r="P116" s="545">
        <v>3.1495510662177328</v>
      </c>
      <c r="Q116" s="435">
        <v>200.44642857142858</v>
      </c>
    </row>
    <row r="117" spans="1:17" ht="14.4" customHeight="1" x14ac:dyDescent="0.3">
      <c r="A117" s="430" t="s">
        <v>4290</v>
      </c>
      <c r="B117" s="431" t="s">
        <v>603</v>
      </c>
      <c r="C117" s="431" t="s">
        <v>4104</v>
      </c>
      <c r="D117" s="431" t="s">
        <v>4121</v>
      </c>
      <c r="E117" s="431" t="s">
        <v>4122</v>
      </c>
      <c r="F117" s="434">
        <v>1</v>
      </c>
      <c r="G117" s="434">
        <v>807</v>
      </c>
      <c r="H117" s="434">
        <v>1</v>
      </c>
      <c r="I117" s="434">
        <v>807</v>
      </c>
      <c r="J117" s="434">
        <v>1</v>
      </c>
      <c r="K117" s="434">
        <v>809</v>
      </c>
      <c r="L117" s="434">
        <v>1.0024783147459728</v>
      </c>
      <c r="M117" s="434">
        <v>809</v>
      </c>
      <c r="N117" s="434">
        <v>5</v>
      </c>
      <c r="O117" s="434">
        <v>4047</v>
      </c>
      <c r="P117" s="545">
        <v>5.014869888475836</v>
      </c>
      <c r="Q117" s="435">
        <v>809.4</v>
      </c>
    </row>
    <row r="118" spans="1:17" ht="14.4" customHeight="1" x14ac:dyDescent="0.3">
      <c r="A118" s="430" t="s">
        <v>4290</v>
      </c>
      <c r="B118" s="431" t="s">
        <v>603</v>
      </c>
      <c r="C118" s="431" t="s">
        <v>4104</v>
      </c>
      <c r="D118" s="431" t="s">
        <v>4123</v>
      </c>
      <c r="E118" s="431" t="s">
        <v>4124</v>
      </c>
      <c r="F118" s="434">
        <v>1</v>
      </c>
      <c r="G118" s="434">
        <v>807</v>
      </c>
      <c r="H118" s="434">
        <v>1</v>
      </c>
      <c r="I118" s="434">
        <v>807</v>
      </c>
      <c r="J118" s="434">
        <v>1</v>
      </c>
      <c r="K118" s="434">
        <v>809</v>
      </c>
      <c r="L118" s="434">
        <v>1.0024783147459728</v>
      </c>
      <c r="M118" s="434">
        <v>809</v>
      </c>
      <c r="N118" s="434">
        <v>5</v>
      </c>
      <c r="O118" s="434">
        <v>4047</v>
      </c>
      <c r="P118" s="545">
        <v>5.014869888475836</v>
      </c>
      <c r="Q118" s="435">
        <v>809.4</v>
      </c>
    </row>
    <row r="119" spans="1:17" ht="14.4" customHeight="1" x14ac:dyDescent="0.3">
      <c r="A119" s="430" t="s">
        <v>4290</v>
      </c>
      <c r="B119" s="431" t="s">
        <v>603</v>
      </c>
      <c r="C119" s="431" t="s">
        <v>4104</v>
      </c>
      <c r="D119" s="431" t="s">
        <v>4125</v>
      </c>
      <c r="E119" s="431" t="s">
        <v>4126</v>
      </c>
      <c r="F119" s="434">
        <v>33</v>
      </c>
      <c r="G119" s="434">
        <v>5478</v>
      </c>
      <c r="H119" s="434">
        <v>1</v>
      </c>
      <c r="I119" s="434">
        <v>166</v>
      </c>
      <c r="J119" s="434">
        <v>43</v>
      </c>
      <c r="K119" s="434">
        <v>7138</v>
      </c>
      <c r="L119" s="434">
        <v>1.303030303030303</v>
      </c>
      <c r="M119" s="434">
        <v>166</v>
      </c>
      <c r="N119" s="434">
        <v>24</v>
      </c>
      <c r="O119" s="434">
        <v>3995</v>
      </c>
      <c r="P119" s="545">
        <v>0.72928075940124137</v>
      </c>
      <c r="Q119" s="435">
        <v>166.45833333333334</v>
      </c>
    </row>
    <row r="120" spans="1:17" ht="14.4" customHeight="1" x14ac:dyDescent="0.3">
      <c r="A120" s="430" t="s">
        <v>4290</v>
      </c>
      <c r="B120" s="431" t="s">
        <v>603</v>
      </c>
      <c r="C120" s="431" t="s">
        <v>4104</v>
      </c>
      <c r="D120" s="431" t="s">
        <v>4127</v>
      </c>
      <c r="E120" s="431" t="s">
        <v>4128</v>
      </c>
      <c r="F120" s="434">
        <v>142</v>
      </c>
      <c r="G120" s="434">
        <v>24424</v>
      </c>
      <c r="H120" s="434">
        <v>1</v>
      </c>
      <c r="I120" s="434">
        <v>172</v>
      </c>
      <c r="J120" s="434">
        <v>137</v>
      </c>
      <c r="K120" s="434">
        <v>23564</v>
      </c>
      <c r="L120" s="434">
        <v>0.96478873239436624</v>
      </c>
      <c r="M120" s="434">
        <v>172</v>
      </c>
      <c r="N120" s="434">
        <v>121</v>
      </c>
      <c r="O120" s="434">
        <v>20880</v>
      </c>
      <c r="P120" s="545">
        <v>0.85489682279724866</v>
      </c>
      <c r="Q120" s="435">
        <v>172.56198347107437</v>
      </c>
    </row>
    <row r="121" spans="1:17" ht="14.4" customHeight="1" x14ac:dyDescent="0.3">
      <c r="A121" s="430" t="s">
        <v>4290</v>
      </c>
      <c r="B121" s="431" t="s">
        <v>603</v>
      </c>
      <c r="C121" s="431" t="s">
        <v>4104</v>
      </c>
      <c r="D121" s="431" t="s">
        <v>4129</v>
      </c>
      <c r="E121" s="431" t="s">
        <v>4130</v>
      </c>
      <c r="F121" s="434">
        <v>122</v>
      </c>
      <c r="G121" s="434">
        <v>42578</v>
      </c>
      <c r="H121" s="434">
        <v>1</v>
      </c>
      <c r="I121" s="434">
        <v>349</v>
      </c>
      <c r="J121" s="434">
        <v>102</v>
      </c>
      <c r="K121" s="434">
        <v>35598</v>
      </c>
      <c r="L121" s="434">
        <v>0.83606557377049184</v>
      </c>
      <c r="M121" s="434">
        <v>349</v>
      </c>
      <c r="N121" s="434">
        <v>121</v>
      </c>
      <c r="O121" s="434">
        <v>42377</v>
      </c>
      <c r="P121" s="545">
        <v>0.9952792521959698</v>
      </c>
      <c r="Q121" s="435">
        <v>350.22314049586777</v>
      </c>
    </row>
    <row r="122" spans="1:17" ht="14.4" customHeight="1" x14ac:dyDescent="0.3">
      <c r="A122" s="430" t="s">
        <v>4290</v>
      </c>
      <c r="B122" s="431" t="s">
        <v>603</v>
      </c>
      <c r="C122" s="431" t="s">
        <v>4104</v>
      </c>
      <c r="D122" s="431" t="s">
        <v>4131</v>
      </c>
      <c r="E122" s="431" t="s">
        <v>4132</v>
      </c>
      <c r="F122" s="434"/>
      <c r="G122" s="434"/>
      <c r="H122" s="434"/>
      <c r="I122" s="434"/>
      <c r="J122" s="434"/>
      <c r="K122" s="434"/>
      <c r="L122" s="434"/>
      <c r="M122" s="434"/>
      <c r="N122" s="434">
        <v>6</v>
      </c>
      <c r="O122" s="434">
        <v>6222</v>
      </c>
      <c r="P122" s="545"/>
      <c r="Q122" s="435">
        <v>1037</v>
      </c>
    </row>
    <row r="123" spans="1:17" ht="14.4" customHeight="1" x14ac:dyDescent="0.3">
      <c r="A123" s="430" t="s">
        <v>4290</v>
      </c>
      <c r="B123" s="431" t="s">
        <v>603</v>
      </c>
      <c r="C123" s="431" t="s">
        <v>4104</v>
      </c>
      <c r="D123" s="431" t="s">
        <v>4133</v>
      </c>
      <c r="E123" s="431" t="s">
        <v>4134</v>
      </c>
      <c r="F123" s="434">
        <v>38</v>
      </c>
      <c r="G123" s="434">
        <v>7144</v>
      </c>
      <c r="H123" s="434">
        <v>1</v>
      </c>
      <c r="I123" s="434">
        <v>188</v>
      </c>
      <c r="J123" s="434">
        <v>10</v>
      </c>
      <c r="K123" s="434">
        <v>1880</v>
      </c>
      <c r="L123" s="434">
        <v>0.26315789473684209</v>
      </c>
      <c r="M123" s="434">
        <v>188</v>
      </c>
      <c r="N123" s="434">
        <v>25</v>
      </c>
      <c r="O123" s="434">
        <v>4713</v>
      </c>
      <c r="P123" s="545">
        <v>0.65971444568868975</v>
      </c>
      <c r="Q123" s="435">
        <v>188.52</v>
      </c>
    </row>
    <row r="124" spans="1:17" ht="14.4" customHeight="1" x14ac:dyDescent="0.3">
      <c r="A124" s="430" t="s">
        <v>4290</v>
      </c>
      <c r="B124" s="431" t="s">
        <v>603</v>
      </c>
      <c r="C124" s="431" t="s">
        <v>4104</v>
      </c>
      <c r="D124" s="431" t="s">
        <v>4139</v>
      </c>
      <c r="E124" s="431" t="s">
        <v>4140</v>
      </c>
      <c r="F124" s="434">
        <v>133</v>
      </c>
      <c r="G124" s="434">
        <v>72352</v>
      </c>
      <c r="H124" s="434">
        <v>1</v>
      </c>
      <c r="I124" s="434">
        <v>544</v>
      </c>
      <c r="J124" s="434">
        <v>118</v>
      </c>
      <c r="K124" s="434">
        <v>64310</v>
      </c>
      <c r="L124" s="434">
        <v>0.88884896063688634</v>
      </c>
      <c r="M124" s="434">
        <v>545</v>
      </c>
      <c r="N124" s="434">
        <v>113</v>
      </c>
      <c r="O124" s="434">
        <v>61644</v>
      </c>
      <c r="P124" s="545">
        <v>0.85200132684652807</v>
      </c>
      <c r="Q124" s="435">
        <v>545.52212389380531</v>
      </c>
    </row>
    <row r="125" spans="1:17" ht="14.4" customHeight="1" x14ac:dyDescent="0.3">
      <c r="A125" s="430" t="s">
        <v>4290</v>
      </c>
      <c r="B125" s="431" t="s">
        <v>603</v>
      </c>
      <c r="C125" s="431" t="s">
        <v>4104</v>
      </c>
      <c r="D125" s="431" t="s">
        <v>4141</v>
      </c>
      <c r="E125" s="431" t="s">
        <v>4142</v>
      </c>
      <c r="F125" s="434">
        <v>34</v>
      </c>
      <c r="G125" s="434">
        <v>22066</v>
      </c>
      <c r="H125" s="434">
        <v>1</v>
      </c>
      <c r="I125" s="434">
        <v>649</v>
      </c>
      <c r="J125" s="434">
        <v>37</v>
      </c>
      <c r="K125" s="434">
        <v>24050</v>
      </c>
      <c r="L125" s="434">
        <v>1.0899120819360102</v>
      </c>
      <c r="M125" s="434">
        <v>650</v>
      </c>
      <c r="N125" s="434">
        <v>33</v>
      </c>
      <c r="O125" s="434">
        <v>21467</v>
      </c>
      <c r="P125" s="545">
        <v>0.97285416477839215</v>
      </c>
      <c r="Q125" s="435">
        <v>650.5151515151515</v>
      </c>
    </row>
    <row r="126" spans="1:17" ht="14.4" customHeight="1" x14ac:dyDescent="0.3">
      <c r="A126" s="430" t="s">
        <v>4290</v>
      </c>
      <c r="B126" s="431" t="s">
        <v>603</v>
      </c>
      <c r="C126" s="431" t="s">
        <v>4104</v>
      </c>
      <c r="D126" s="431" t="s">
        <v>4143</v>
      </c>
      <c r="E126" s="431" t="s">
        <v>4144</v>
      </c>
      <c r="F126" s="434">
        <v>34</v>
      </c>
      <c r="G126" s="434">
        <v>22066</v>
      </c>
      <c r="H126" s="434">
        <v>1</v>
      </c>
      <c r="I126" s="434">
        <v>649</v>
      </c>
      <c r="J126" s="434">
        <v>37</v>
      </c>
      <c r="K126" s="434">
        <v>24050</v>
      </c>
      <c r="L126" s="434">
        <v>1.0899120819360102</v>
      </c>
      <c r="M126" s="434">
        <v>650</v>
      </c>
      <c r="N126" s="434">
        <v>33</v>
      </c>
      <c r="O126" s="434">
        <v>21467</v>
      </c>
      <c r="P126" s="545">
        <v>0.97285416477839215</v>
      </c>
      <c r="Q126" s="435">
        <v>650.5151515151515</v>
      </c>
    </row>
    <row r="127" spans="1:17" ht="14.4" customHeight="1" x14ac:dyDescent="0.3">
      <c r="A127" s="430" t="s">
        <v>4290</v>
      </c>
      <c r="B127" s="431" t="s">
        <v>603</v>
      </c>
      <c r="C127" s="431" t="s">
        <v>4104</v>
      </c>
      <c r="D127" s="431" t="s">
        <v>4145</v>
      </c>
      <c r="E127" s="431" t="s">
        <v>4146</v>
      </c>
      <c r="F127" s="434">
        <v>43</v>
      </c>
      <c r="G127" s="434">
        <v>28939</v>
      </c>
      <c r="H127" s="434">
        <v>1</v>
      </c>
      <c r="I127" s="434">
        <v>673</v>
      </c>
      <c r="J127" s="434">
        <v>48</v>
      </c>
      <c r="K127" s="434">
        <v>32352</v>
      </c>
      <c r="L127" s="434">
        <v>1.1179377310895331</v>
      </c>
      <c r="M127" s="434">
        <v>674</v>
      </c>
      <c r="N127" s="434">
        <v>46</v>
      </c>
      <c r="O127" s="434">
        <v>31023</v>
      </c>
      <c r="P127" s="545">
        <v>1.0720135457341304</v>
      </c>
      <c r="Q127" s="435">
        <v>674.41304347826087</v>
      </c>
    </row>
    <row r="128" spans="1:17" ht="14.4" customHeight="1" x14ac:dyDescent="0.3">
      <c r="A128" s="430" t="s">
        <v>4290</v>
      </c>
      <c r="B128" s="431" t="s">
        <v>603</v>
      </c>
      <c r="C128" s="431" t="s">
        <v>4104</v>
      </c>
      <c r="D128" s="431" t="s">
        <v>4147</v>
      </c>
      <c r="E128" s="431" t="s">
        <v>4148</v>
      </c>
      <c r="F128" s="434">
        <v>14</v>
      </c>
      <c r="G128" s="434">
        <v>7112</v>
      </c>
      <c r="H128" s="434">
        <v>1</v>
      </c>
      <c r="I128" s="434">
        <v>508</v>
      </c>
      <c r="J128" s="434">
        <v>18</v>
      </c>
      <c r="K128" s="434">
        <v>9162</v>
      </c>
      <c r="L128" s="434">
        <v>1.2882452193475815</v>
      </c>
      <c r="M128" s="434">
        <v>509</v>
      </c>
      <c r="N128" s="434">
        <v>14</v>
      </c>
      <c r="O128" s="434">
        <v>7132</v>
      </c>
      <c r="P128" s="545">
        <v>1.0028121484814398</v>
      </c>
      <c r="Q128" s="435">
        <v>509.42857142857144</v>
      </c>
    </row>
    <row r="129" spans="1:17" ht="14.4" customHeight="1" x14ac:dyDescent="0.3">
      <c r="A129" s="430" t="s">
        <v>4290</v>
      </c>
      <c r="B129" s="431" t="s">
        <v>603</v>
      </c>
      <c r="C129" s="431" t="s">
        <v>4104</v>
      </c>
      <c r="D129" s="431" t="s">
        <v>4149</v>
      </c>
      <c r="E129" s="431" t="s">
        <v>4150</v>
      </c>
      <c r="F129" s="434">
        <v>14</v>
      </c>
      <c r="G129" s="434">
        <v>5852</v>
      </c>
      <c r="H129" s="434">
        <v>1</v>
      </c>
      <c r="I129" s="434">
        <v>418</v>
      </c>
      <c r="J129" s="434">
        <v>18</v>
      </c>
      <c r="K129" s="434">
        <v>7542</v>
      </c>
      <c r="L129" s="434">
        <v>1.2887901572112099</v>
      </c>
      <c r="M129" s="434">
        <v>419</v>
      </c>
      <c r="N129" s="434">
        <v>14</v>
      </c>
      <c r="O129" s="434">
        <v>5872</v>
      </c>
      <c r="P129" s="545">
        <v>1.0034176349965824</v>
      </c>
      <c r="Q129" s="435">
        <v>419.42857142857144</v>
      </c>
    </row>
    <row r="130" spans="1:17" ht="14.4" customHeight="1" x14ac:dyDescent="0.3">
      <c r="A130" s="430" t="s">
        <v>4290</v>
      </c>
      <c r="B130" s="431" t="s">
        <v>603</v>
      </c>
      <c r="C130" s="431" t="s">
        <v>4104</v>
      </c>
      <c r="D130" s="431" t="s">
        <v>4151</v>
      </c>
      <c r="E130" s="431" t="s">
        <v>4152</v>
      </c>
      <c r="F130" s="434">
        <v>134</v>
      </c>
      <c r="G130" s="434">
        <v>45962</v>
      </c>
      <c r="H130" s="434">
        <v>1</v>
      </c>
      <c r="I130" s="434">
        <v>343</v>
      </c>
      <c r="J130" s="434">
        <v>126</v>
      </c>
      <c r="K130" s="434">
        <v>43344</v>
      </c>
      <c r="L130" s="434">
        <v>0.94303990252817549</v>
      </c>
      <c r="M130" s="434">
        <v>344</v>
      </c>
      <c r="N130" s="434">
        <v>121</v>
      </c>
      <c r="O130" s="434">
        <v>41752</v>
      </c>
      <c r="P130" s="545">
        <v>0.90840259344676033</v>
      </c>
      <c r="Q130" s="435">
        <v>345.05785123966945</v>
      </c>
    </row>
    <row r="131" spans="1:17" ht="14.4" customHeight="1" x14ac:dyDescent="0.3">
      <c r="A131" s="430" t="s">
        <v>4290</v>
      </c>
      <c r="B131" s="431" t="s">
        <v>603</v>
      </c>
      <c r="C131" s="431" t="s">
        <v>4104</v>
      </c>
      <c r="D131" s="431" t="s">
        <v>4153</v>
      </c>
      <c r="E131" s="431" t="s">
        <v>4154</v>
      </c>
      <c r="F131" s="434">
        <v>34</v>
      </c>
      <c r="G131" s="434">
        <v>7344</v>
      </c>
      <c r="H131" s="434">
        <v>1</v>
      </c>
      <c r="I131" s="434">
        <v>216</v>
      </c>
      <c r="J131" s="434">
        <v>20</v>
      </c>
      <c r="K131" s="434">
        <v>4340</v>
      </c>
      <c r="L131" s="434">
        <v>0.59095860566448799</v>
      </c>
      <c r="M131" s="434">
        <v>217</v>
      </c>
      <c r="N131" s="434">
        <v>24</v>
      </c>
      <c r="O131" s="434">
        <v>5221</v>
      </c>
      <c r="P131" s="545">
        <v>0.7109204793028322</v>
      </c>
      <c r="Q131" s="435">
        <v>217.54166666666666</v>
      </c>
    </row>
    <row r="132" spans="1:17" ht="14.4" customHeight="1" x14ac:dyDescent="0.3">
      <c r="A132" s="430" t="s">
        <v>4290</v>
      </c>
      <c r="B132" s="431" t="s">
        <v>603</v>
      </c>
      <c r="C132" s="431" t="s">
        <v>4104</v>
      </c>
      <c r="D132" s="431" t="s">
        <v>4155</v>
      </c>
      <c r="E132" s="431" t="s">
        <v>4156</v>
      </c>
      <c r="F132" s="434">
        <v>100</v>
      </c>
      <c r="G132" s="434">
        <v>49400</v>
      </c>
      <c r="H132" s="434">
        <v>1</v>
      </c>
      <c r="I132" s="434">
        <v>494</v>
      </c>
      <c r="J132" s="434">
        <v>130</v>
      </c>
      <c r="K132" s="434">
        <v>64610</v>
      </c>
      <c r="L132" s="434">
        <v>1.3078947368421052</v>
      </c>
      <c r="M132" s="434">
        <v>497</v>
      </c>
      <c r="N132" s="434"/>
      <c r="O132" s="434"/>
      <c r="P132" s="545"/>
      <c r="Q132" s="435"/>
    </row>
    <row r="133" spans="1:17" ht="14.4" customHeight="1" x14ac:dyDescent="0.3">
      <c r="A133" s="430" t="s">
        <v>4290</v>
      </c>
      <c r="B133" s="431" t="s">
        <v>603</v>
      </c>
      <c r="C133" s="431" t="s">
        <v>4104</v>
      </c>
      <c r="D133" s="431" t="s">
        <v>4159</v>
      </c>
      <c r="E133" s="431" t="s">
        <v>4160</v>
      </c>
      <c r="F133" s="434">
        <v>21</v>
      </c>
      <c r="G133" s="434">
        <v>4977</v>
      </c>
      <c r="H133" s="434">
        <v>1</v>
      </c>
      <c r="I133" s="434">
        <v>237</v>
      </c>
      <c r="J133" s="434">
        <v>11</v>
      </c>
      <c r="K133" s="434">
        <v>2607</v>
      </c>
      <c r="L133" s="434">
        <v>0.52380952380952384</v>
      </c>
      <c r="M133" s="434">
        <v>237</v>
      </c>
      <c r="N133" s="434">
        <v>22</v>
      </c>
      <c r="O133" s="434">
        <v>5225</v>
      </c>
      <c r="P133" s="545">
        <v>1.0498292143861765</v>
      </c>
      <c r="Q133" s="435">
        <v>237.5</v>
      </c>
    </row>
    <row r="134" spans="1:17" ht="14.4" customHeight="1" x14ac:dyDescent="0.3">
      <c r="A134" s="430" t="s">
        <v>4290</v>
      </c>
      <c r="B134" s="431" t="s">
        <v>603</v>
      </c>
      <c r="C134" s="431" t="s">
        <v>4104</v>
      </c>
      <c r="D134" s="431" t="s">
        <v>4161</v>
      </c>
      <c r="E134" s="431" t="s">
        <v>4162</v>
      </c>
      <c r="F134" s="434">
        <v>118</v>
      </c>
      <c r="G134" s="434">
        <v>12980</v>
      </c>
      <c r="H134" s="434">
        <v>1</v>
      </c>
      <c r="I134" s="434">
        <v>110</v>
      </c>
      <c r="J134" s="434">
        <v>110</v>
      </c>
      <c r="K134" s="434">
        <v>12100</v>
      </c>
      <c r="L134" s="434">
        <v>0.93220338983050843</v>
      </c>
      <c r="M134" s="434">
        <v>110</v>
      </c>
      <c r="N134" s="434">
        <v>104</v>
      </c>
      <c r="O134" s="434">
        <v>11502</v>
      </c>
      <c r="P134" s="545">
        <v>0.8861325115562404</v>
      </c>
      <c r="Q134" s="435">
        <v>110.59615384615384</v>
      </c>
    </row>
    <row r="135" spans="1:17" ht="14.4" customHeight="1" x14ac:dyDescent="0.3">
      <c r="A135" s="430" t="s">
        <v>4290</v>
      </c>
      <c r="B135" s="431" t="s">
        <v>603</v>
      </c>
      <c r="C135" s="431" t="s">
        <v>4104</v>
      </c>
      <c r="D135" s="431" t="s">
        <v>4163</v>
      </c>
      <c r="E135" s="431" t="s">
        <v>4164</v>
      </c>
      <c r="F135" s="434">
        <v>10</v>
      </c>
      <c r="G135" s="434">
        <v>3270</v>
      </c>
      <c r="H135" s="434">
        <v>1</v>
      </c>
      <c r="I135" s="434">
        <v>327</v>
      </c>
      <c r="J135" s="434">
        <v>11</v>
      </c>
      <c r="K135" s="434">
        <v>3608</v>
      </c>
      <c r="L135" s="434">
        <v>1.1033639143730887</v>
      </c>
      <c r="M135" s="434">
        <v>328</v>
      </c>
      <c r="N135" s="434">
        <v>5</v>
      </c>
      <c r="O135" s="434">
        <v>1643</v>
      </c>
      <c r="P135" s="545">
        <v>0.50244648318042817</v>
      </c>
      <c r="Q135" s="435">
        <v>328.6</v>
      </c>
    </row>
    <row r="136" spans="1:17" ht="14.4" customHeight="1" x14ac:dyDescent="0.3">
      <c r="A136" s="430" t="s">
        <v>4290</v>
      </c>
      <c r="B136" s="431" t="s">
        <v>603</v>
      </c>
      <c r="C136" s="431" t="s">
        <v>4104</v>
      </c>
      <c r="D136" s="431" t="s">
        <v>4165</v>
      </c>
      <c r="E136" s="431" t="s">
        <v>4166</v>
      </c>
      <c r="F136" s="434">
        <v>50</v>
      </c>
      <c r="G136" s="434">
        <v>15500</v>
      </c>
      <c r="H136" s="434">
        <v>1</v>
      </c>
      <c r="I136" s="434">
        <v>310</v>
      </c>
      <c r="J136" s="434">
        <v>139</v>
      </c>
      <c r="K136" s="434">
        <v>43090</v>
      </c>
      <c r="L136" s="434">
        <v>2.78</v>
      </c>
      <c r="M136" s="434">
        <v>310</v>
      </c>
      <c r="N136" s="434">
        <v>177</v>
      </c>
      <c r="O136" s="434">
        <v>54932</v>
      </c>
      <c r="P136" s="545">
        <v>3.544</v>
      </c>
      <c r="Q136" s="435">
        <v>310.35028248587571</v>
      </c>
    </row>
    <row r="137" spans="1:17" ht="14.4" customHeight="1" x14ac:dyDescent="0.3">
      <c r="A137" s="430" t="s">
        <v>4290</v>
      </c>
      <c r="B137" s="431" t="s">
        <v>603</v>
      </c>
      <c r="C137" s="431" t="s">
        <v>4104</v>
      </c>
      <c r="D137" s="431" t="s">
        <v>4167</v>
      </c>
      <c r="E137" s="431" t="s">
        <v>4168</v>
      </c>
      <c r="F137" s="434"/>
      <c r="G137" s="434"/>
      <c r="H137" s="434"/>
      <c r="I137" s="434"/>
      <c r="J137" s="434">
        <v>9</v>
      </c>
      <c r="K137" s="434">
        <v>207</v>
      </c>
      <c r="L137" s="434"/>
      <c r="M137" s="434">
        <v>23</v>
      </c>
      <c r="N137" s="434"/>
      <c r="O137" s="434"/>
      <c r="P137" s="545"/>
      <c r="Q137" s="435"/>
    </row>
    <row r="138" spans="1:17" ht="14.4" customHeight="1" x14ac:dyDescent="0.3">
      <c r="A138" s="430" t="s">
        <v>4290</v>
      </c>
      <c r="B138" s="431" t="s">
        <v>603</v>
      </c>
      <c r="C138" s="431" t="s">
        <v>4104</v>
      </c>
      <c r="D138" s="431" t="s">
        <v>4169</v>
      </c>
      <c r="E138" s="431" t="s">
        <v>4170</v>
      </c>
      <c r="F138" s="434">
        <v>7</v>
      </c>
      <c r="G138" s="434">
        <v>112</v>
      </c>
      <c r="H138" s="434">
        <v>1</v>
      </c>
      <c r="I138" s="434">
        <v>16</v>
      </c>
      <c r="J138" s="434">
        <v>12</v>
      </c>
      <c r="K138" s="434">
        <v>192</v>
      </c>
      <c r="L138" s="434">
        <v>1.7142857142857142</v>
      </c>
      <c r="M138" s="434">
        <v>16</v>
      </c>
      <c r="N138" s="434">
        <v>7</v>
      </c>
      <c r="O138" s="434">
        <v>112</v>
      </c>
      <c r="P138" s="545">
        <v>1</v>
      </c>
      <c r="Q138" s="435">
        <v>16</v>
      </c>
    </row>
    <row r="139" spans="1:17" ht="14.4" customHeight="1" x14ac:dyDescent="0.3">
      <c r="A139" s="430" t="s">
        <v>4290</v>
      </c>
      <c r="B139" s="431" t="s">
        <v>603</v>
      </c>
      <c r="C139" s="431" t="s">
        <v>4104</v>
      </c>
      <c r="D139" s="431" t="s">
        <v>4173</v>
      </c>
      <c r="E139" s="431" t="s">
        <v>4174</v>
      </c>
      <c r="F139" s="434">
        <v>400</v>
      </c>
      <c r="G139" s="434">
        <v>138800</v>
      </c>
      <c r="H139" s="434">
        <v>1</v>
      </c>
      <c r="I139" s="434">
        <v>347</v>
      </c>
      <c r="J139" s="434">
        <v>673</v>
      </c>
      <c r="K139" s="434">
        <v>234204</v>
      </c>
      <c r="L139" s="434">
        <v>1.6873487031700287</v>
      </c>
      <c r="M139" s="434">
        <v>348</v>
      </c>
      <c r="N139" s="434">
        <v>12</v>
      </c>
      <c r="O139" s="434">
        <v>4176</v>
      </c>
      <c r="P139" s="545">
        <v>3.0086455331412104E-2</v>
      </c>
      <c r="Q139" s="435">
        <v>348</v>
      </c>
    </row>
    <row r="140" spans="1:17" ht="14.4" customHeight="1" x14ac:dyDescent="0.3">
      <c r="A140" s="430" t="s">
        <v>4290</v>
      </c>
      <c r="B140" s="431" t="s">
        <v>603</v>
      </c>
      <c r="C140" s="431" t="s">
        <v>4104</v>
      </c>
      <c r="D140" s="431" t="s">
        <v>4175</v>
      </c>
      <c r="E140" s="431" t="s">
        <v>4176</v>
      </c>
      <c r="F140" s="434"/>
      <c r="G140" s="434"/>
      <c r="H140" s="434"/>
      <c r="I140" s="434"/>
      <c r="J140" s="434">
        <v>5</v>
      </c>
      <c r="K140" s="434">
        <v>6225</v>
      </c>
      <c r="L140" s="434"/>
      <c r="M140" s="434">
        <v>1245</v>
      </c>
      <c r="N140" s="434"/>
      <c r="O140" s="434"/>
      <c r="P140" s="545"/>
      <c r="Q140" s="435"/>
    </row>
    <row r="141" spans="1:17" ht="14.4" customHeight="1" x14ac:dyDescent="0.3">
      <c r="A141" s="430" t="s">
        <v>4290</v>
      </c>
      <c r="B141" s="431" t="s">
        <v>603</v>
      </c>
      <c r="C141" s="431" t="s">
        <v>4104</v>
      </c>
      <c r="D141" s="431" t="s">
        <v>4177</v>
      </c>
      <c r="E141" s="431" t="s">
        <v>4178</v>
      </c>
      <c r="F141" s="434">
        <v>1</v>
      </c>
      <c r="G141" s="434">
        <v>147</v>
      </c>
      <c r="H141" s="434">
        <v>1</v>
      </c>
      <c r="I141" s="434">
        <v>147</v>
      </c>
      <c r="J141" s="434"/>
      <c r="K141" s="434"/>
      <c r="L141" s="434"/>
      <c r="M141" s="434"/>
      <c r="N141" s="434"/>
      <c r="O141" s="434"/>
      <c r="P141" s="545"/>
      <c r="Q141" s="435"/>
    </row>
    <row r="142" spans="1:17" ht="14.4" customHeight="1" x14ac:dyDescent="0.3">
      <c r="A142" s="430" t="s">
        <v>4290</v>
      </c>
      <c r="B142" s="431" t="s">
        <v>603</v>
      </c>
      <c r="C142" s="431" t="s">
        <v>4104</v>
      </c>
      <c r="D142" s="431" t="s">
        <v>4181</v>
      </c>
      <c r="E142" s="431" t="s">
        <v>4182</v>
      </c>
      <c r="F142" s="434">
        <v>19</v>
      </c>
      <c r="G142" s="434">
        <v>5567</v>
      </c>
      <c r="H142" s="434">
        <v>1</v>
      </c>
      <c r="I142" s="434">
        <v>293</v>
      </c>
      <c r="J142" s="434">
        <v>7</v>
      </c>
      <c r="K142" s="434">
        <v>2051</v>
      </c>
      <c r="L142" s="434">
        <v>0.36842105263157893</v>
      </c>
      <c r="M142" s="434">
        <v>293</v>
      </c>
      <c r="N142" s="434">
        <v>23</v>
      </c>
      <c r="O142" s="434">
        <v>6753</v>
      </c>
      <c r="P142" s="545">
        <v>1.2130411352613617</v>
      </c>
      <c r="Q142" s="435">
        <v>293.60869565217394</v>
      </c>
    </row>
    <row r="143" spans="1:17" ht="14.4" customHeight="1" x14ac:dyDescent="0.3">
      <c r="A143" s="430" t="s">
        <v>4290</v>
      </c>
      <c r="B143" s="431" t="s">
        <v>603</v>
      </c>
      <c r="C143" s="431" t="s">
        <v>4104</v>
      </c>
      <c r="D143" s="431" t="s">
        <v>4183</v>
      </c>
      <c r="E143" s="431" t="s">
        <v>4184</v>
      </c>
      <c r="F143" s="434">
        <v>94</v>
      </c>
      <c r="G143" s="434">
        <v>19082</v>
      </c>
      <c r="H143" s="434">
        <v>1</v>
      </c>
      <c r="I143" s="434">
        <v>203</v>
      </c>
      <c r="J143" s="434">
        <v>103</v>
      </c>
      <c r="K143" s="434">
        <v>21012</v>
      </c>
      <c r="L143" s="434">
        <v>1.1011424378995913</v>
      </c>
      <c r="M143" s="434">
        <v>204</v>
      </c>
      <c r="N143" s="434">
        <v>87</v>
      </c>
      <c r="O143" s="434">
        <v>17838</v>
      </c>
      <c r="P143" s="545">
        <v>0.93480767215176608</v>
      </c>
      <c r="Q143" s="435">
        <v>205.0344827586207</v>
      </c>
    </row>
    <row r="144" spans="1:17" ht="14.4" customHeight="1" x14ac:dyDescent="0.3">
      <c r="A144" s="430" t="s">
        <v>4290</v>
      </c>
      <c r="B144" s="431" t="s">
        <v>603</v>
      </c>
      <c r="C144" s="431" t="s">
        <v>4104</v>
      </c>
      <c r="D144" s="431" t="s">
        <v>4185</v>
      </c>
      <c r="E144" s="431" t="s">
        <v>4186</v>
      </c>
      <c r="F144" s="434">
        <v>145</v>
      </c>
      <c r="G144" s="434">
        <v>5510</v>
      </c>
      <c r="H144" s="434">
        <v>1</v>
      </c>
      <c r="I144" s="434">
        <v>38</v>
      </c>
      <c r="J144" s="434">
        <v>140</v>
      </c>
      <c r="K144" s="434">
        <v>5320</v>
      </c>
      <c r="L144" s="434">
        <v>0.96551724137931039</v>
      </c>
      <c r="M144" s="434">
        <v>38</v>
      </c>
      <c r="N144" s="434">
        <v>125</v>
      </c>
      <c r="O144" s="434">
        <v>4820</v>
      </c>
      <c r="P144" s="545">
        <v>0.87477313974591653</v>
      </c>
      <c r="Q144" s="435">
        <v>38.56</v>
      </c>
    </row>
    <row r="145" spans="1:17" ht="14.4" customHeight="1" x14ac:dyDescent="0.3">
      <c r="A145" s="430" t="s">
        <v>4290</v>
      </c>
      <c r="B145" s="431" t="s">
        <v>603</v>
      </c>
      <c r="C145" s="431" t="s">
        <v>4104</v>
      </c>
      <c r="D145" s="431" t="s">
        <v>4187</v>
      </c>
      <c r="E145" s="431" t="s">
        <v>4188</v>
      </c>
      <c r="F145" s="434">
        <v>16</v>
      </c>
      <c r="G145" s="434">
        <v>79840</v>
      </c>
      <c r="H145" s="434">
        <v>1</v>
      </c>
      <c r="I145" s="434">
        <v>4990</v>
      </c>
      <c r="J145" s="434">
        <v>16</v>
      </c>
      <c r="K145" s="434">
        <v>79888</v>
      </c>
      <c r="L145" s="434">
        <v>1.0006012024048097</v>
      </c>
      <c r="M145" s="434">
        <v>4993</v>
      </c>
      <c r="N145" s="434">
        <v>9</v>
      </c>
      <c r="O145" s="434">
        <v>44965</v>
      </c>
      <c r="P145" s="545">
        <v>0.56318887775551107</v>
      </c>
      <c r="Q145" s="435">
        <v>4996.1111111111113</v>
      </c>
    </row>
    <row r="146" spans="1:17" ht="14.4" customHeight="1" x14ac:dyDescent="0.3">
      <c r="A146" s="430" t="s">
        <v>4290</v>
      </c>
      <c r="B146" s="431" t="s">
        <v>603</v>
      </c>
      <c r="C146" s="431" t="s">
        <v>4104</v>
      </c>
      <c r="D146" s="431" t="s">
        <v>4189</v>
      </c>
      <c r="E146" s="431" t="s">
        <v>4190</v>
      </c>
      <c r="F146" s="434">
        <v>34</v>
      </c>
      <c r="G146" s="434">
        <v>5746</v>
      </c>
      <c r="H146" s="434">
        <v>1</v>
      </c>
      <c r="I146" s="434">
        <v>169</v>
      </c>
      <c r="J146" s="434">
        <v>42</v>
      </c>
      <c r="K146" s="434">
        <v>7098</v>
      </c>
      <c r="L146" s="434">
        <v>1.2352941176470589</v>
      </c>
      <c r="M146" s="434">
        <v>169</v>
      </c>
      <c r="N146" s="434">
        <v>23</v>
      </c>
      <c r="O146" s="434">
        <v>3897</v>
      </c>
      <c r="P146" s="545">
        <v>0.6782109293421511</v>
      </c>
      <c r="Q146" s="435">
        <v>169.43478260869566</v>
      </c>
    </row>
    <row r="147" spans="1:17" ht="14.4" customHeight="1" x14ac:dyDescent="0.3">
      <c r="A147" s="430" t="s">
        <v>4290</v>
      </c>
      <c r="B147" s="431" t="s">
        <v>603</v>
      </c>
      <c r="C147" s="431" t="s">
        <v>4104</v>
      </c>
      <c r="D147" s="431" t="s">
        <v>4191</v>
      </c>
      <c r="E147" s="431" t="s">
        <v>4192</v>
      </c>
      <c r="F147" s="434">
        <v>11</v>
      </c>
      <c r="G147" s="434">
        <v>3564</v>
      </c>
      <c r="H147" s="434">
        <v>1</v>
      </c>
      <c r="I147" s="434">
        <v>324</v>
      </c>
      <c r="J147" s="434">
        <v>7</v>
      </c>
      <c r="K147" s="434">
        <v>2268</v>
      </c>
      <c r="L147" s="434">
        <v>0.63636363636363635</v>
      </c>
      <c r="M147" s="434">
        <v>324</v>
      </c>
      <c r="N147" s="434">
        <v>10</v>
      </c>
      <c r="O147" s="434">
        <v>3250</v>
      </c>
      <c r="P147" s="545">
        <v>0.91189674523007858</v>
      </c>
      <c r="Q147" s="435">
        <v>325</v>
      </c>
    </row>
    <row r="148" spans="1:17" ht="14.4" customHeight="1" x14ac:dyDescent="0.3">
      <c r="A148" s="430" t="s">
        <v>4290</v>
      </c>
      <c r="B148" s="431" t="s">
        <v>603</v>
      </c>
      <c r="C148" s="431" t="s">
        <v>4104</v>
      </c>
      <c r="D148" s="431" t="s">
        <v>4193</v>
      </c>
      <c r="E148" s="431" t="s">
        <v>4194</v>
      </c>
      <c r="F148" s="434">
        <v>91</v>
      </c>
      <c r="G148" s="434">
        <v>62335</v>
      </c>
      <c r="H148" s="434">
        <v>1</v>
      </c>
      <c r="I148" s="434">
        <v>685</v>
      </c>
      <c r="J148" s="434">
        <v>125</v>
      </c>
      <c r="K148" s="434">
        <v>85750</v>
      </c>
      <c r="L148" s="434">
        <v>1.3756316676024705</v>
      </c>
      <c r="M148" s="434">
        <v>686</v>
      </c>
      <c r="N148" s="434">
        <v>112</v>
      </c>
      <c r="O148" s="434">
        <v>76897</v>
      </c>
      <c r="P148" s="545">
        <v>1.2336087270393841</v>
      </c>
      <c r="Q148" s="435">
        <v>686.58035714285711</v>
      </c>
    </row>
    <row r="149" spans="1:17" ht="14.4" customHeight="1" x14ac:dyDescent="0.3">
      <c r="A149" s="430" t="s">
        <v>4290</v>
      </c>
      <c r="B149" s="431" t="s">
        <v>603</v>
      </c>
      <c r="C149" s="431" t="s">
        <v>4104</v>
      </c>
      <c r="D149" s="431" t="s">
        <v>4195</v>
      </c>
      <c r="E149" s="431" t="s">
        <v>4196</v>
      </c>
      <c r="F149" s="434">
        <v>15</v>
      </c>
      <c r="G149" s="434">
        <v>5205</v>
      </c>
      <c r="H149" s="434">
        <v>1</v>
      </c>
      <c r="I149" s="434">
        <v>347</v>
      </c>
      <c r="J149" s="434">
        <v>14</v>
      </c>
      <c r="K149" s="434">
        <v>4858</v>
      </c>
      <c r="L149" s="434">
        <v>0.93333333333333335</v>
      </c>
      <c r="M149" s="434">
        <v>347</v>
      </c>
      <c r="N149" s="434">
        <v>16</v>
      </c>
      <c r="O149" s="434">
        <v>5559</v>
      </c>
      <c r="P149" s="545">
        <v>1.0680115273775217</v>
      </c>
      <c r="Q149" s="435">
        <v>347.4375</v>
      </c>
    </row>
    <row r="150" spans="1:17" ht="14.4" customHeight="1" x14ac:dyDescent="0.3">
      <c r="A150" s="430" t="s">
        <v>4290</v>
      </c>
      <c r="B150" s="431" t="s">
        <v>603</v>
      </c>
      <c r="C150" s="431" t="s">
        <v>4104</v>
      </c>
      <c r="D150" s="431" t="s">
        <v>4197</v>
      </c>
      <c r="E150" s="431" t="s">
        <v>4198</v>
      </c>
      <c r="F150" s="434">
        <v>33</v>
      </c>
      <c r="G150" s="434">
        <v>5676</v>
      </c>
      <c r="H150" s="434">
        <v>1</v>
      </c>
      <c r="I150" s="434">
        <v>172</v>
      </c>
      <c r="J150" s="434">
        <v>42</v>
      </c>
      <c r="K150" s="434">
        <v>7224</v>
      </c>
      <c r="L150" s="434">
        <v>1.2727272727272727</v>
      </c>
      <c r="M150" s="434">
        <v>172</v>
      </c>
      <c r="N150" s="434">
        <v>23</v>
      </c>
      <c r="O150" s="434">
        <v>3966</v>
      </c>
      <c r="P150" s="545">
        <v>0.69873150105708248</v>
      </c>
      <c r="Q150" s="435">
        <v>172.43478260869566</v>
      </c>
    </row>
    <row r="151" spans="1:17" ht="14.4" customHeight="1" x14ac:dyDescent="0.3">
      <c r="A151" s="430" t="s">
        <v>4290</v>
      </c>
      <c r="B151" s="431" t="s">
        <v>603</v>
      </c>
      <c r="C151" s="431" t="s">
        <v>4104</v>
      </c>
      <c r="D151" s="431" t="s">
        <v>4199</v>
      </c>
      <c r="E151" s="431" t="s">
        <v>4200</v>
      </c>
      <c r="F151" s="434">
        <v>32</v>
      </c>
      <c r="G151" s="434">
        <v>12768</v>
      </c>
      <c r="H151" s="434">
        <v>1</v>
      </c>
      <c r="I151" s="434">
        <v>399</v>
      </c>
      <c r="J151" s="434">
        <v>16</v>
      </c>
      <c r="K151" s="434">
        <v>6384</v>
      </c>
      <c r="L151" s="434">
        <v>0.5</v>
      </c>
      <c r="M151" s="434">
        <v>399</v>
      </c>
      <c r="N151" s="434">
        <v>12</v>
      </c>
      <c r="O151" s="434">
        <v>4796</v>
      </c>
      <c r="P151" s="545">
        <v>0.37562656641604009</v>
      </c>
      <c r="Q151" s="435">
        <v>399.66666666666669</v>
      </c>
    </row>
    <row r="152" spans="1:17" ht="14.4" customHeight="1" x14ac:dyDescent="0.3">
      <c r="A152" s="430" t="s">
        <v>4290</v>
      </c>
      <c r="B152" s="431" t="s">
        <v>603</v>
      </c>
      <c r="C152" s="431" t="s">
        <v>4104</v>
      </c>
      <c r="D152" s="431" t="s">
        <v>4201</v>
      </c>
      <c r="E152" s="431" t="s">
        <v>4202</v>
      </c>
      <c r="F152" s="434">
        <v>34</v>
      </c>
      <c r="G152" s="434">
        <v>22066</v>
      </c>
      <c r="H152" s="434">
        <v>1</v>
      </c>
      <c r="I152" s="434">
        <v>649</v>
      </c>
      <c r="J152" s="434">
        <v>37</v>
      </c>
      <c r="K152" s="434">
        <v>24050</v>
      </c>
      <c r="L152" s="434">
        <v>1.0899120819360102</v>
      </c>
      <c r="M152" s="434">
        <v>650</v>
      </c>
      <c r="N152" s="434">
        <v>33</v>
      </c>
      <c r="O152" s="434">
        <v>21467</v>
      </c>
      <c r="P152" s="545">
        <v>0.97285416477839215</v>
      </c>
      <c r="Q152" s="435">
        <v>650.5151515151515</v>
      </c>
    </row>
    <row r="153" spans="1:17" ht="14.4" customHeight="1" x14ac:dyDescent="0.3">
      <c r="A153" s="430" t="s">
        <v>4290</v>
      </c>
      <c r="B153" s="431" t="s">
        <v>603</v>
      </c>
      <c r="C153" s="431" t="s">
        <v>4104</v>
      </c>
      <c r="D153" s="431" t="s">
        <v>4203</v>
      </c>
      <c r="E153" s="431" t="s">
        <v>4204</v>
      </c>
      <c r="F153" s="434">
        <v>34</v>
      </c>
      <c r="G153" s="434">
        <v>22066</v>
      </c>
      <c r="H153" s="434">
        <v>1</v>
      </c>
      <c r="I153" s="434">
        <v>649</v>
      </c>
      <c r="J153" s="434">
        <v>37</v>
      </c>
      <c r="K153" s="434">
        <v>24050</v>
      </c>
      <c r="L153" s="434">
        <v>1.0899120819360102</v>
      </c>
      <c r="M153" s="434">
        <v>650</v>
      </c>
      <c r="N153" s="434">
        <v>33</v>
      </c>
      <c r="O153" s="434">
        <v>21467</v>
      </c>
      <c r="P153" s="545">
        <v>0.97285416477839215</v>
      </c>
      <c r="Q153" s="435">
        <v>650.5151515151515</v>
      </c>
    </row>
    <row r="154" spans="1:17" ht="14.4" customHeight="1" x14ac:dyDescent="0.3">
      <c r="A154" s="430" t="s">
        <v>4290</v>
      </c>
      <c r="B154" s="431" t="s">
        <v>603</v>
      </c>
      <c r="C154" s="431" t="s">
        <v>4104</v>
      </c>
      <c r="D154" s="431" t="s">
        <v>4205</v>
      </c>
      <c r="E154" s="431" t="s">
        <v>4206</v>
      </c>
      <c r="F154" s="434"/>
      <c r="G154" s="434"/>
      <c r="H154" s="434"/>
      <c r="I154" s="434"/>
      <c r="J154" s="434">
        <v>33</v>
      </c>
      <c r="K154" s="434">
        <v>13992</v>
      </c>
      <c r="L154" s="434"/>
      <c r="M154" s="434">
        <v>424</v>
      </c>
      <c r="N154" s="434">
        <v>3</v>
      </c>
      <c r="O154" s="434">
        <v>1290</v>
      </c>
      <c r="P154" s="545"/>
      <c r="Q154" s="435">
        <v>430</v>
      </c>
    </row>
    <row r="155" spans="1:17" ht="14.4" customHeight="1" x14ac:dyDescent="0.3">
      <c r="A155" s="430" t="s">
        <v>4290</v>
      </c>
      <c r="B155" s="431" t="s">
        <v>603</v>
      </c>
      <c r="C155" s="431" t="s">
        <v>4104</v>
      </c>
      <c r="D155" s="431" t="s">
        <v>4209</v>
      </c>
      <c r="E155" s="431" t="s">
        <v>4210</v>
      </c>
      <c r="F155" s="434"/>
      <c r="G155" s="434"/>
      <c r="H155" s="434"/>
      <c r="I155" s="434"/>
      <c r="J155" s="434">
        <v>3</v>
      </c>
      <c r="K155" s="434">
        <v>2070</v>
      </c>
      <c r="L155" s="434"/>
      <c r="M155" s="434">
        <v>690</v>
      </c>
      <c r="N155" s="434">
        <v>1</v>
      </c>
      <c r="O155" s="434">
        <v>690</v>
      </c>
      <c r="P155" s="545"/>
      <c r="Q155" s="435">
        <v>690</v>
      </c>
    </row>
    <row r="156" spans="1:17" ht="14.4" customHeight="1" x14ac:dyDescent="0.3">
      <c r="A156" s="430" t="s">
        <v>4290</v>
      </c>
      <c r="B156" s="431" t="s">
        <v>603</v>
      </c>
      <c r="C156" s="431" t="s">
        <v>4104</v>
      </c>
      <c r="D156" s="431" t="s">
        <v>4211</v>
      </c>
      <c r="E156" s="431" t="s">
        <v>4212</v>
      </c>
      <c r="F156" s="434">
        <v>43</v>
      </c>
      <c r="G156" s="434">
        <v>28939</v>
      </c>
      <c r="H156" s="434">
        <v>1</v>
      </c>
      <c r="I156" s="434">
        <v>673</v>
      </c>
      <c r="J156" s="434">
        <v>48</v>
      </c>
      <c r="K156" s="434">
        <v>32352</v>
      </c>
      <c r="L156" s="434">
        <v>1.1179377310895331</v>
      </c>
      <c r="M156" s="434">
        <v>674</v>
      </c>
      <c r="N156" s="434">
        <v>46</v>
      </c>
      <c r="O156" s="434">
        <v>31023</v>
      </c>
      <c r="P156" s="545">
        <v>1.0720135457341304</v>
      </c>
      <c r="Q156" s="435">
        <v>674.41304347826087</v>
      </c>
    </row>
    <row r="157" spans="1:17" ht="14.4" customHeight="1" x14ac:dyDescent="0.3">
      <c r="A157" s="430" t="s">
        <v>4290</v>
      </c>
      <c r="B157" s="431" t="s">
        <v>603</v>
      </c>
      <c r="C157" s="431" t="s">
        <v>4104</v>
      </c>
      <c r="D157" s="431" t="s">
        <v>4213</v>
      </c>
      <c r="E157" s="431" t="s">
        <v>4214</v>
      </c>
      <c r="F157" s="434">
        <v>120</v>
      </c>
      <c r="G157" s="434">
        <v>56640</v>
      </c>
      <c r="H157" s="434">
        <v>1</v>
      </c>
      <c r="I157" s="434">
        <v>472</v>
      </c>
      <c r="J157" s="434">
        <v>117</v>
      </c>
      <c r="K157" s="434">
        <v>55341</v>
      </c>
      <c r="L157" s="434">
        <v>0.97706567796610166</v>
      </c>
      <c r="M157" s="434">
        <v>473</v>
      </c>
      <c r="N157" s="434">
        <v>110</v>
      </c>
      <c r="O157" s="434">
        <v>52092</v>
      </c>
      <c r="P157" s="545">
        <v>0.91970338983050848</v>
      </c>
      <c r="Q157" s="435">
        <v>473.56363636363636</v>
      </c>
    </row>
    <row r="158" spans="1:17" ht="14.4" customHeight="1" x14ac:dyDescent="0.3">
      <c r="A158" s="430" t="s">
        <v>4290</v>
      </c>
      <c r="B158" s="431" t="s">
        <v>603</v>
      </c>
      <c r="C158" s="431" t="s">
        <v>4104</v>
      </c>
      <c r="D158" s="431" t="s">
        <v>4215</v>
      </c>
      <c r="E158" s="431" t="s">
        <v>4216</v>
      </c>
      <c r="F158" s="434">
        <v>14</v>
      </c>
      <c r="G158" s="434">
        <v>4004</v>
      </c>
      <c r="H158" s="434">
        <v>1</v>
      </c>
      <c r="I158" s="434">
        <v>286</v>
      </c>
      <c r="J158" s="434">
        <v>18</v>
      </c>
      <c r="K158" s="434">
        <v>5166</v>
      </c>
      <c r="L158" s="434">
        <v>1.2902097902097902</v>
      </c>
      <c r="M158" s="434">
        <v>287</v>
      </c>
      <c r="N158" s="434">
        <v>14</v>
      </c>
      <c r="O158" s="434">
        <v>4024</v>
      </c>
      <c r="P158" s="545">
        <v>1.0049950049950049</v>
      </c>
      <c r="Q158" s="435">
        <v>287.42857142857144</v>
      </c>
    </row>
    <row r="159" spans="1:17" ht="14.4" customHeight="1" x14ac:dyDescent="0.3">
      <c r="A159" s="430" t="s">
        <v>4290</v>
      </c>
      <c r="B159" s="431" t="s">
        <v>603</v>
      </c>
      <c r="C159" s="431" t="s">
        <v>4104</v>
      </c>
      <c r="D159" s="431" t="s">
        <v>4217</v>
      </c>
      <c r="E159" s="431" t="s">
        <v>4218</v>
      </c>
      <c r="F159" s="434">
        <v>1</v>
      </c>
      <c r="G159" s="434">
        <v>807</v>
      </c>
      <c r="H159" s="434">
        <v>1</v>
      </c>
      <c r="I159" s="434">
        <v>807</v>
      </c>
      <c r="J159" s="434">
        <v>1</v>
      </c>
      <c r="K159" s="434">
        <v>809</v>
      </c>
      <c r="L159" s="434">
        <v>1.0024783147459728</v>
      </c>
      <c r="M159" s="434">
        <v>809</v>
      </c>
      <c r="N159" s="434">
        <v>5</v>
      </c>
      <c r="O159" s="434">
        <v>4047</v>
      </c>
      <c r="P159" s="545">
        <v>5.014869888475836</v>
      </c>
      <c r="Q159" s="435">
        <v>809.4</v>
      </c>
    </row>
    <row r="160" spans="1:17" ht="14.4" customHeight="1" x14ac:dyDescent="0.3">
      <c r="A160" s="430" t="s">
        <v>4290</v>
      </c>
      <c r="B160" s="431" t="s">
        <v>603</v>
      </c>
      <c r="C160" s="431" t="s">
        <v>4104</v>
      </c>
      <c r="D160" s="431" t="s">
        <v>4219</v>
      </c>
      <c r="E160" s="431" t="s">
        <v>4220</v>
      </c>
      <c r="F160" s="434"/>
      <c r="G160" s="434"/>
      <c r="H160" s="434"/>
      <c r="I160" s="434"/>
      <c r="J160" s="434">
        <v>34</v>
      </c>
      <c r="K160" s="434">
        <v>34068</v>
      </c>
      <c r="L160" s="434"/>
      <c r="M160" s="434">
        <v>1002</v>
      </c>
      <c r="N160" s="434">
        <v>3</v>
      </c>
      <c r="O160" s="434">
        <v>3018</v>
      </c>
      <c r="P160" s="545"/>
      <c r="Q160" s="435">
        <v>1006</v>
      </c>
    </row>
    <row r="161" spans="1:17" ht="14.4" customHeight="1" x14ac:dyDescent="0.3">
      <c r="A161" s="430" t="s">
        <v>4290</v>
      </c>
      <c r="B161" s="431" t="s">
        <v>603</v>
      </c>
      <c r="C161" s="431" t="s">
        <v>4104</v>
      </c>
      <c r="D161" s="431" t="s">
        <v>4221</v>
      </c>
      <c r="E161" s="431" t="s">
        <v>4222</v>
      </c>
      <c r="F161" s="434">
        <v>142</v>
      </c>
      <c r="G161" s="434">
        <v>23572</v>
      </c>
      <c r="H161" s="434">
        <v>1</v>
      </c>
      <c r="I161" s="434">
        <v>166</v>
      </c>
      <c r="J161" s="434">
        <v>137</v>
      </c>
      <c r="K161" s="434">
        <v>22742</v>
      </c>
      <c r="L161" s="434">
        <v>0.96478873239436624</v>
      </c>
      <c r="M161" s="434">
        <v>166</v>
      </c>
      <c r="N161" s="434">
        <v>120</v>
      </c>
      <c r="O161" s="434">
        <v>19987</v>
      </c>
      <c r="P161" s="545">
        <v>0.84791277787205155</v>
      </c>
      <c r="Q161" s="435">
        <v>166.55833333333334</v>
      </c>
    </row>
    <row r="162" spans="1:17" ht="14.4" customHeight="1" x14ac:dyDescent="0.3">
      <c r="A162" s="430" t="s">
        <v>4290</v>
      </c>
      <c r="B162" s="431" t="s">
        <v>603</v>
      </c>
      <c r="C162" s="431" t="s">
        <v>4104</v>
      </c>
      <c r="D162" s="431" t="s">
        <v>4225</v>
      </c>
      <c r="E162" s="431" t="s">
        <v>4226</v>
      </c>
      <c r="F162" s="434">
        <v>8</v>
      </c>
      <c r="G162" s="434">
        <v>4576</v>
      </c>
      <c r="H162" s="434">
        <v>1</v>
      </c>
      <c r="I162" s="434">
        <v>572</v>
      </c>
      <c r="J162" s="434">
        <v>4</v>
      </c>
      <c r="K162" s="434">
        <v>2288</v>
      </c>
      <c r="L162" s="434">
        <v>0.5</v>
      </c>
      <c r="M162" s="434">
        <v>572</v>
      </c>
      <c r="N162" s="434">
        <v>3</v>
      </c>
      <c r="O162" s="434">
        <v>1718</v>
      </c>
      <c r="P162" s="545">
        <v>0.37543706293706292</v>
      </c>
      <c r="Q162" s="435">
        <v>572.66666666666663</v>
      </c>
    </row>
    <row r="163" spans="1:17" ht="14.4" customHeight="1" x14ac:dyDescent="0.3">
      <c r="A163" s="430" t="s">
        <v>4290</v>
      </c>
      <c r="B163" s="431" t="s">
        <v>603</v>
      </c>
      <c r="C163" s="431" t="s">
        <v>4104</v>
      </c>
      <c r="D163" s="431" t="s">
        <v>4229</v>
      </c>
      <c r="E163" s="431" t="s">
        <v>4230</v>
      </c>
      <c r="F163" s="434">
        <v>38</v>
      </c>
      <c r="G163" s="434">
        <v>7030</v>
      </c>
      <c r="H163" s="434">
        <v>1</v>
      </c>
      <c r="I163" s="434">
        <v>185</v>
      </c>
      <c r="J163" s="434">
        <v>10</v>
      </c>
      <c r="K163" s="434">
        <v>1850</v>
      </c>
      <c r="L163" s="434">
        <v>0.26315789473684209</v>
      </c>
      <c r="M163" s="434">
        <v>185</v>
      </c>
      <c r="N163" s="434">
        <v>25</v>
      </c>
      <c r="O163" s="434">
        <v>4638</v>
      </c>
      <c r="P163" s="545">
        <v>0.65974395448079659</v>
      </c>
      <c r="Q163" s="435">
        <v>185.52</v>
      </c>
    </row>
    <row r="164" spans="1:17" ht="14.4" customHeight="1" x14ac:dyDescent="0.3">
      <c r="A164" s="430" t="s">
        <v>4290</v>
      </c>
      <c r="B164" s="431" t="s">
        <v>603</v>
      </c>
      <c r="C164" s="431" t="s">
        <v>4104</v>
      </c>
      <c r="D164" s="431" t="s">
        <v>4231</v>
      </c>
      <c r="E164" s="431" t="s">
        <v>4232</v>
      </c>
      <c r="F164" s="434">
        <v>1</v>
      </c>
      <c r="G164" s="434">
        <v>574</v>
      </c>
      <c r="H164" s="434">
        <v>1</v>
      </c>
      <c r="I164" s="434">
        <v>574</v>
      </c>
      <c r="J164" s="434">
        <v>4</v>
      </c>
      <c r="K164" s="434">
        <v>2296</v>
      </c>
      <c r="L164" s="434">
        <v>4</v>
      </c>
      <c r="M164" s="434">
        <v>574</v>
      </c>
      <c r="N164" s="434">
        <v>1</v>
      </c>
      <c r="O164" s="434">
        <v>574</v>
      </c>
      <c r="P164" s="545">
        <v>1</v>
      </c>
      <c r="Q164" s="435">
        <v>574</v>
      </c>
    </row>
    <row r="165" spans="1:17" ht="14.4" customHeight="1" x14ac:dyDescent="0.3">
      <c r="A165" s="430" t="s">
        <v>4290</v>
      </c>
      <c r="B165" s="431" t="s">
        <v>603</v>
      </c>
      <c r="C165" s="431" t="s">
        <v>4104</v>
      </c>
      <c r="D165" s="431" t="s">
        <v>4233</v>
      </c>
      <c r="E165" s="431" t="s">
        <v>4234</v>
      </c>
      <c r="F165" s="434">
        <v>34</v>
      </c>
      <c r="G165" s="434">
        <v>47396</v>
      </c>
      <c r="H165" s="434">
        <v>1</v>
      </c>
      <c r="I165" s="434">
        <v>1394</v>
      </c>
      <c r="J165" s="434">
        <v>37</v>
      </c>
      <c r="K165" s="434">
        <v>51615</v>
      </c>
      <c r="L165" s="434">
        <v>1.0890159507131403</v>
      </c>
      <c r="M165" s="434">
        <v>1395</v>
      </c>
      <c r="N165" s="434">
        <v>33</v>
      </c>
      <c r="O165" s="434">
        <v>46052</v>
      </c>
      <c r="P165" s="545">
        <v>0.97164317663937882</v>
      </c>
      <c r="Q165" s="435">
        <v>1395.5151515151515</v>
      </c>
    </row>
    <row r="166" spans="1:17" ht="14.4" customHeight="1" x14ac:dyDescent="0.3">
      <c r="A166" s="430" t="s">
        <v>4290</v>
      </c>
      <c r="B166" s="431" t="s">
        <v>603</v>
      </c>
      <c r="C166" s="431" t="s">
        <v>4104</v>
      </c>
      <c r="D166" s="431" t="s">
        <v>4235</v>
      </c>
      <c r="E166" s="431" t="s">
        <v>4236</v>
      </c>
      <c r="F166" s="434"/>
      <c r="G166" s="434"/>
      <c r="H166" s="434"/>
      <c r="I166" s="434"/>
      <c r="J166" s="434">
        <v>2</v>
      </c>
      <c r="K166" s="434">
        <v>2032</v>
      </c>
      <c r="L166" s="434"/>
      <c r="M166" s="434">
        <v>1016</v>
      </c>
      <c r="N166" s="434"/>
      <c r="O166" s="434"/>
      <c r="P166" s="545"/>
      <c r="Q166" s="435"/>
    </row>
    <row r="167" spans="1:17" ht="14.4" customHeight="1" x14ac:dyDescent="0.3">
      <c r="A167" s="430" t="s">
        <v>4290</v>
      </c>
      <c r="B167" s="431" t="s">
        <v>603</v>
      </c>
      <c r="C167" s="431" t="s">
        <v>4104</v>
      </c>
      <c r="D167" s="431" t="s">
        <v>4237</v>
      </c>
      <c r="E167" s="431" t="s">
        <v>4238</v>
      </c>
      <c r="F167" s="434">
        <v>2</v>
      </c>
      <c r="G167" s="434">
        <v>376</v>
      </c>
      <c r="H167" s="434">
        <v>1</v>
      </c>
      <c r="I167" s="434">
        <v>188</v>
      </c>
      <c r="J167" s="434"/>
      <c r="K167" s="434"/>
      <c r="L167" s="434"/>
      <c r="M167" s="434"/>
      <c r="N167" s="434"/>
      <c r="O167" s="434"/>
      <c r="P167" s="545"/>
      <c r="Q167" s="435"/>
    </row>
    <row r="168" spans="1:17" ht="14.4" customHeight="1" x14ac:dyDescent="0.3">
      <c r="A168" s="430" t="s">
        <v>4290</v>
      </c>
      <c r="B168" s="431" t="s">
        <v>603</v>
      </c>
      <c r="C168" s="431" t="s">
        <v>4104</v>
      </c>
      <c r="D168" s="431" t="s">
        <v>4239</v>
      </c>
      <c r="E168" s="431" t="s">
        <v>4240</v>
      </c>
      <c r="F168" s="434">
        <v>1</v>
      </c>
      <c r="G168" s="434">
        <v>807</v>
      </c>
      <c r="H168" s="434">
        <v>1</v>
      </c>
      <c r="I168" s="434">
        <v>807</v>
      </c>
      <c r="J168" s="434">
        <v>1</v>
      </c>
      <c r="K168" s="434">
        <v>809</v>
      </c>
      <c r="L168" s="434">
        <v>1.0024783147459728</v>
      </c>
      <c r="M168" s="434">
        <v>809</v>
      </c>
      <c r="N168" s="434">
        <v>5</v>
      </c>
      <c r="O168" s="434">
        <v>4047</v>
      </c>
      <c r="P168" s="545">
        <v>5.014869888475836</v>
      </c>
      <c r="Q168" s="435">
        <v>809.4</v>
      </c>
    </row>
    <row r="169" spans="1:17" ht="14.4" customHeight="1" x14ac:dyDescent="0.3">
      <c r="A169" s="430" t="s">
        <v>4290</v>
      </c>
      <c r="B169" s="431" t="s">
        <v>603</v>
      </c>
      <c r="C169" s="431" t="s">
        <v>4104</v>
      </c>
      <c r="D169" s="431" t="s">
        <v>4241</v>
      </c>
      <c r="E169" s="431" t="s">
        <v>4242</v>
      </c>
      <c r="F169" s="434">
        <v>1</v>
      </c>
      <c r="G169" s="434">
        <v>315</v>
      </c>
      <c r="H169" s="434">
        <v>1</v>
      </c>
      <c r="I169" s="434">
        <v>315</v>
      </c>
      <c r="J169" s="434">
        <v>2</v>
      </c>
      <c r="K169" s="434">
        <v>636</v>
      </c>
      <c r="L169" s="434">
        <v>2.019047619047619</v>
      </c>
      <c r="M169" s="434">
        <v>318</v>
      </c>
      <c r="N169" s="434">
        <v>1</v>
      </c>
      <c r="O169" s="434">
        <v>318</v>
      </c>
      <c r="P169" s="545">
        <v>1.0095238095238095</v>
      </c>
      <c r="Q169" s="435">
        <v>318</v>
      </c>
    </row>
    <row r="170" spans="1:17" ht="14.4" customHeight="1" x14ac:dyDescent="0.3">
      <c r="A170" s="430" t="s">
        <v>4290</v>
      </c>
      <c r="B170" s="431" t="s">
        <v>603</v>
      </c>
      <c r="C170" s="431" t="s">
        <v>4104</v>
      </c>
      <c r="D170" s="431" t="s">
        <v>4243</v>
      </c>
      <c r="E170" s="431" t="s">
        <v>4244</v>
      </c>
      <c r="F170" s="434">
        <v>13</v>
      </c>
      <c r="G170" s="434">
        <v>3315</v>
      </c>
      <c r="H170" s="434">
        <v>1</v>
      </c>
      <c r="I170" s="434">
        <v>255</v>
      </c>
      <c r="J170" s="434">
        <v>23</v>
      </c>
      <c r="K170" s="434">
        <v>5888</v>
      </c>
      <c r="L170" s="434">
        <v>1.7761689291101055</v>
      </c>
      <c r="M170" s="434">
        <v>256</v>
      </c>
      <c r="N170" s="434">
        <v>7</v>
      </c>
      <c r="O170" s="434">
        <v>1796</v>
      </c>
      <c r="P170" s="545">
        <v>0.54177978883861233</v>
      </c>
      <c r="Q170" s="435">
        <v>256.57142857142856</v>
      </c>
    </row>
    <row r="171" spans="1:17" ht="14.4" customHeight="1" x14ac:dyDescent="0.3">
      <c r="A171" s="430" t="s">
        <v>4290</v>
      </c>
      <c r="B171" s="431" t="s">
        <v>603</v>
      </c>
      <c r="C171" s="431" t="s">
        <v>4104</v>
      </c>
      <c r="D171" s="431" t="s">
        <v>4245</v>
      </c>
      <c r="E171" s="431" t="s">
        <v>4164</v>
      </c>
      <c r="F171" s="434">
        <v>2</v>
      </c>
      <c r="G171" s="434">
        <v>4846</v>
      </c>
      <c r="H171" s="434">
        <v>1</v>
      </c>
      <c r="I171" s="434">
        <v>2423</v>
      </c>
      <c r="J171" s="434">
        <v>18</v>
      </c>
      <c r="K171" s="434">
        <v>43632</v>
      </c>
      <c r="L171" s="434">
        <v>9.0037144036318608</v>
      </c>
      <c r="M171" s="434">
        <v>2424</v>
      </c>
      <c r="N171" s="434">
        <v>9</v>
      </c>
      <c r="O171" s="434">
        <v>21818</v>
      </c>
      <c r="P171" s="545">
        <v>4.5022699133305819</v>
      </c>
      <c r="Q171" s="435">
        <v>2424.2222222222222</v>
      </c>
    </row>
    <row r="172" spans="1:17" ht="14.4" customHeight="1" x14ac:dyDescent="0.3">
      <c r="A172" s="430" t="s">
        <v>4290</v>
      </c>
      <c r="B172" s="431" t="s">
        <v>603</v>
      </c>
      <c r="C172" s="431" t="s">
        <v>4104</v>
      </c>
      <c r="D172" s="431" t="s">
        <v>4246</v>
      </c>
      <c r="E172" s="431" t="s">
        <v>4247</v>
      </c>
      <c r="F172" s="434">
        <v>2</v>
      </c>
      <c r="G172" s="434">
        <v>8056</v>
      </c>
      <c r="H172" s="434">
        <v>1</v>
      </c>
      <c r="I172" s="434">
        <v>4028</v>
      </c>
      <c r="J172" s="434">
        <v>1</v>
      </c>
      <c r="K172" s="434">
        <v>4037</v>
      </c>
      <c r="L172" s="434">
        <v>0.50111717974180736</v>
      </c>
      <c r="M172" s="434">
        <v>4037</v>
      </c>
      <c r="N172" s="434"/>
      <c r="O172" s="434"/>
      <c r="P172" s="545"/>
      <c r="Q172" s="435"/>
    </row>
    <row r="173" spans="1:17" ht="14.4" customHeight="1" x14ac:dyDescent="0.3">
      <c r="A173" s="430" t="s">
        <v>4290</v>
      </c>
      <c r="B173" s="431" t="s">
        <v>603</v>
      </c>
      <c r="C173" s="431" t="s">
        <v>4104</v>
      </c>
      <c r="D173" s="431" t="s">
        <v>4248</v>
      </c>
      <c r="E173" s="431" t="s">
        <v>4249</v>
      </c>
      <c r="F173" s="434"/>
      <c r="G173" s="434"/>
      <c r="H173" s="434"/>
      <c r="I173" s="434"/>
      <c r="J173" s="434"/>
      <c r="K173" s="434"/>
      <c r="L173" s="434"/>
      <c r="M173" s="434"/>
      <c r="N173" s="434">
        <v>2</v>
      </c>
      <c r="O173" s="434">
        <v>6736</v>
      </c>
      <c r="P173" s="545"/>
      <c r="Q173" s="435">
        <v>3368</v>
      </c>
    </row>
    <row r="174" spans="1:17" ht="14.4" customHeight="1" x14ac:dyDescent="0.3">
      <c r="A174" s="430" t="s">
        <v>4290</v>
      </c>
      <c r="B174" s="431" t="s">
        <v>603</v>
      </c>
      <c r="C174" s="431" t="s">
        <v>4104</v>
      </c>
      <c r="D174" s="431" t="s">
        <v>4252</v>
      </c>
      <c r="E174" s="431" t="s">
        <v>4253</v>
      </c>
      <c r="F174" s="434">
        <v>3</v>
      </c>
      <c r="G174" s="434">
        <v>738</v>
      </c>
      <c r="H174" s="434">
        <v>1</v>
      </c>
      <c r="I174" s="434">
        <v>246</v>
      </c>
      <c r="J174" s="434">
        <v>2</v>
      </c>
      <c r="K174" s="434">
        <v>496</v>
      </c>
      <c r="L174" s="434">
        <v>0.67208672086720866</v>
      </c>
      <c r="M174" s="434">
        <v>248</v>
      </c>
      <c r="N174" s="434">
        <v>2</v>
      </c>
      <c r="O174" s="434">
        <v>500</v>
      </c>
      <c r="P174" s="545">
        <v>0.6775067750677507</v>
      </c>
      <c r="Q174" s="435">
        <v>250</v>
      </c>
    </row>
    <row r="175" spans="1:17" ht="14.4" customHeight="1" x14ac:dyDescent="0.3">
      <c r="A175" s="430" t="s">
        <v>4290</v>
      </c>
      <c r="B175" s="431" t="s">
        <v>603</v>
      </c>
      <c r="C175" s="431" t="s">
        <v>4104</v>
      </c>
      <c r="D175" s="431" t="s">
        <v>4254</v>
      </c>
      <c r="E175" s="431" t="s">
        <v>4255</v>
      </c>
      <c r="F175" s="434">
        <v>3</v>
      </c>
      <c r="G175" s="434">
        <v>1266</v>
      </c>
      <c r="H175" s="434">
        <v>1</v>
      </c>
      <c r="I175" s="434">
        <v>422</v>
      </c>
      <c r="J175" s="434">
        <v>2</v>
      </c>
      <c r="K175" s="434">
        <v>844</v>
      </c>
      <c r="L175" s="434">
        <v>0.66666666666666663</v>
      </c>
      <c r="M175" s="434">
        <v>422</v>
      </c>
      <c r="N175" s="434">
        <v>2</v>
      </c>
      <c r="O175" s="434">
        <v>846</v>
      </c>
      <c r="P175" s="545">
        <v>0.66824644549763035</v>
      </c>
      <c r="Q175" s="435">
        <v>423</v>
      </c>
    </row>
    <row r="176" spans="1:17" ht="14.4" customHeight="1" x14ac:dyDescent="0.3">
      <c r="A176" s="430" t="s">
        <v>4291</v>
      </c>
      <c r="B176" s="431" t="s">
        <v>603</v>
      </c>
      <c r="C176" s="431" t="s">
        <v>4104</v>
      </c>
      <c r="D176" s="431" t="s">
        <v>4117</v>
      </c>
      <c r="E176" s="431" t="s">
        <v>4118</v>
      </c>
      <c r="F176" s="434">
        <v>1</v>
      </c>
      <c r="G176" s="434">
        <v>825</v>
      </c>
      <c r="H176" s="434">
        <v>1</v>
      </c>
      <c r="I176" s="434">
        <v>825</v>
      </c>
      <c r="J176" s="434">
        <v>4</v>
      </c>
      <c r="K176" s="434">
        <v>3304</v>
      </c>
      <c r="L176" s="434">
        <v>4.0048484848484849</v>
      </c>
      <c r="M176" s="434">
        <v>826</v>
      </c>
      <c r="N176" s="434"/>
      <c r="O176" s="434"/>
      <c r="P176" s="545"/>
      <c r="Q176" s="435"/>
    </row>
    <row r="177" spans="1:17" ht="14.4" customHeight="1" x14ac:dyDescent="0.3">
      <c r="A177" s="430" t="s">
        <v>4291</v>
      </c>
      <c r="B177" s="431" t="s">
        <v>603</v>
      </c>
      <c r="C177" s="431" t="s">
        <v>4104</v>
      </c>
      <c r="D177" s="431" t="s">
        <v>4125</v>
      </c>
      <c r="E177" s="431" t="s">
        <v>4126</v>
      </c>
      <c r="F177" s="434">
        <v>4</v>
      </c>
      <c r="G177" s="434">
        <v>664</v>
      </c>
      <c r="H177" s="434">
        <v>1</v>
      </c>
      <c r="I177" s="434">
        <v>166</v>
      </c>
      <c r="J177" s="434">
        <v>4</v>
      </c>
      <c r="K177" s="434">
        <v>664</v>
      </c>
      <c r="L177" s="434">
        <v>1</v>
      </c>
      <c r="M177" s="434">
        <v>166</v>
      </c>
      <c r="N177" s="434"/>
      <c r="O177" s="434"/>
      <c r="P177" s="545"/>
      <c r="Q177" s="435"/>
    </row>
    <row r="178" spans="1:17" ht="14.4" customHeight="1" x14ac:dyDescent="0.3">
      <c r="A178" s="430" t="s">
        <v>4291</v>
      </c>
      <c r="B178" s="431" t="s">
        <v>603</v>
      </c>
      <c r="C178" s="431" t="s">
        <v>4104</v>
      </c>
      <c r="D178" s="431" t="s">
        <v>4127</v>
      </c>
      <c r="E178" s="431" t="s">
        <v>4128</v>
      </c>
      <c r="F178" s="434">
        <v>4</v>
      </c>
      <c r="G178" s="434">
        <v>688</v>
      </c>
      <c r="H178" s="434">
        <v>1</v>
      </c>
      <c r="I178" s="434">
        <v>172</v>
      </c>
      <c r="J178" s="434">
        <v>4</v>
      </c>
      <c r="K178" s="434">
        <v>688</v>
      </c>
      <c r="L178" s="434">
        <v>1</v>
      </c>
      <c r="M178" s="434">
        <v>172</v>
      </c>
      <c r="N178" s="434"/>
      <c r="O178" s="434"/>
      <c r="P178" s="545"/>
      <c r="Q178" s="435"/>
    </row>
    <row r="179" spans="1:17" ht="14.4" customHeight="1" x14ac:dyDescent="0.3">
      <c r="A179" s="430" t="s">
        <v>4291</v>
      </c>
      <c r="B179" s="431" t="s">
        <v>603</v>
      </c>
      <c r="C179" s="431" t="s">
        <v>4104</v>
      </c>
      <c r="D179" s="431" t="s">
        <v>4129</v>
      </c>
      <c r="E179" s="431" t="s">
        <v>4130</v>
      </c>
      <c r="F179" s="434">
        <v>2</v>
      </c>
      <c r="G179" s="434">
        <v>698</v>
      </c>
      <c r="H179" s="434">
        <v>1</v>
      </c>
      <c r="I179" s="434">
        <v>349</v>
      </c>
      <c r="J179" s="434"/>
      <c r="K179" s="434"/>
      <c r="L179" s="434"/>
      <c r="M179" s="434"/>
      <c r="N179" s="434">
        <v>1</v>
      </c>
      <c r="O179" s="434">
        <v>349</v>
      </c>
      <c r="P179" s="545">
        <v>0.5</v>
      </c>
      <c r="Q179" s="435">
        <v>349</v>
      </c>
    </row>
    <row r="180" spans="1:17" ht="14.4" customHeight="1" x14ac:dyDescent="0.3">
      <c r="A180" s="430" t="s">
        <v>4291</v>
      </c>
      <c r="B180" s="431" t="s">
        <v>603</v>
      </c>
      <c r="C180" s="431" t="s">
        <v>4104</v>
      </c>
      <c r="D180" s="431" t="s">
        <v>4133</v>
      </c>
      <c r="E180" s="431" t="s">
        <v>4134</v>
      </c>
      <c r="F180" s="434">
        <v>1</v>
      </c>
      <c r="G180" s="434">
        <v>188</v>
      </c>
      <c r="H180" s="434">
        <v>1</v>
      </c>
      <c r="I180" s="434">
        <v>188</v>
      </c>
      <c r="J180" s="434"/>
      <c r="K180" s="434"/>
      <c r="L180" s="434"/>
      <c r="M180" s="434"/>
      <c r="N180" s="434">
        <v>1</v>
      </c>
      <c r="O180" s="434">
        <v>188</v>
      </c>
      <c r="P180" s="545">
        <v>1</v>
      </c>
      <c r="Q180" s="435">
        <v>188</v>
      </c>
    </row>
    <row r="181" spans="1:17" ht="14.4" customHeight="1" x14ac:dyDescent="0.3">
      <c r="A181" s="430" t="s">
        <v>4291</v>
      </c>
      <c r="B181" s="431" t="s">
        <v>603</v>
      </c>
      <c r="C181" s="431" t="s">
        <v>4104</v>
      </c>
      <c r="D181" s="431" t="s">
        <v>4139</v>
      </c>
      <c r="E181" s="431" t="s">
        <v>4140</v>
      </c>
      <c r="F181" s="434">
        <v>1</v>
      </c>
      <c r="G181" s="434">
        <v>544</v>
      </c>
      <c r="H181" s="434">
        <v>1</v>
      </c>
      <c r="I181" s="434">
        <v>544</v>
      </c>
      <c r="J181" s="434"/>
      <c r="K181" s="434"/>
      <c r="L181" s="434"/>
      <c r="M181" s="434"/>
      <c r="N181" s="434"/>
      <c r="O181" s="434"/>
      <c r="P181" s="545"/>
      <c r="Q181" s="435"/>
    </row>
    <row r="182" spans="1:17" ht="14.4" customHeight="1" x14ac:dyDescent="0.3">
      <c r="A182" s="430" t="s">
        <v>4291</v>
      </c>
      <c r="B182" s="431" t="s">
        <v>603</v>
      </c>
      <c r="C182" s="431" t="s">
        <v>4104</v>
      </c>
      <c r="D182" s="431" t="s">
        <v>4145</v>
      </c>
      <c r="E182" s="431" t="s">
        <v>4146</v>
      </c>
      <c r="F182" s="434">
        <v>1</v>
      </c>
      <c r="G182" s="434">
        <v>673</v>
      </c>
      <c r="H182" s="434">
        <v>1</v>
      </c>
      <c r="I182" s="434">
        <v>673</v>
      </c>
      <c r="J182" s="434"/>
      <c r="K182" s="434"/>
      <c r="L182" s="434"/>
      <c r="M182" s="434"/>
      <c r="N182" s="434"/>
      <c r="O182" s="434"/>
      <c r="P182" s="545"/>
      <c r="Q182" s="435"/>
    </row>
    <row r="183" spans="1:17" ht="14.4" customHeight="1" x14ac:dyDescent="0.3">
      <c r="A183" s="430" t="s">
        <v>4291</v>
      </c>
      <c r="B183" s="431" t="s">
        <v>603</v>
      </c>
      <c r="C183" s="431" t="s">
        <v>4104</v>
      </c>
      <c r="D183" s="431" t="s">
        <v>4159</v>
      </c>
      <c r="E183" s="431" t="s">
        <v>4160</v>
      </c>
      <c r="F183" s="434"/>
      <c r="G183" s="434"/>
      <c r="H183" s="434"/>
      <c r="I183" s="434"/>
      <c r="J183" s="434"/>
      <c r="K183" s="434"/>
      <c r="L183" s="434"/>
      <c r="M183" s="434"/>
      <c r="N183" s="434">
        <v>1</v>
      </c>
      <c r="O183" s="434">
        <v>237</v>
      </c>
      <c r="P183" s="545"/>
      <c r="Q183" s="435">
        <v>237</v>
      </c>
    </row>
    <row r="184" spans="1:17" ht="14.4" customHeight="1" x14ac:dyDescent="0.3">
      <c r="A184" s="430" t="s">
        <v>4291</v>
      </c>
      <c r="B184" s="431" t="s">
        <v>603</v>
      </c>
      <c r="C184" s="431" t="s">
        <v>4104</v>
      </c>
      <c r="D184" s="431" t="s">
        <v>4161</v>
      </c>
      <c r="E184" s="431" t="s">
        <v>4162</v>
      </c>
      <c r="F184" s="434">
        <v>1</v>
      </c>
      <c r="G184" s="434">
        <v>110</v>
      </c>
      <c r="H184" s="434">
        <v>1</v>
      </c>
      <c r="I184" s="434">
        <v>110</v>
      </c>
      <c r="J184" s="434"/>
      <c r="K184" s="434"/>
      <c r="L184" s="434"/>
      <c r="M184" s="434"/>
      <c r="N184" s="434"/>
      <c r="O184" s="434"/>
      <c r="P184" s="545"/>
      <c r="Q184" s="435"/>
    </row>
    <row r="185" spans="1:17" ht="14.4" customHeight="1" x14ac:dyDescent="0.3">
      <c r="A185" s="430" t="s">
        <v>4291</v>
      </c>
      <c r="B185" s="431" t="s">
        <v>603</v>
      </c>
      <c r="C185" s="431" t="s">
        <v>4104</v>
      </c>
      <c r="D185" s="431" t="s">
        <v>4169</v>
      </c>
      <c r="E185" s="431" t="s">
        <v>4170</v>
      </c>
      <c r="F185" s="434">
        <v>1</v>
      </c>
      <c r="G185" s="434">
        <v>16</v>
      </c>
      <c r="H185" s="434">
        <v>1</v>
      </c>
      <c r="I185" s="434">
        <v>16</v>
      </c>
      <c r="J185" s="434"/>
      <c r="K185" s="434"/>
      <c r="L185" s="434"/>
      <c r="M185" s="434"/>
      <c r="N185" s="434"/>
      <c r="O185" s="434"/>
      <c r="P185" s="545"/>
      <c r="Q185" s="435"/>
    </row>
    <row r="186" spans="1:17" ht="14.4" customHeight="1" x14ac:dyDescent="0.3">
      <c r="A186" s="430" t="s">
        <v>4291</v>
      </c>
      <c r="B186" s="431" t="s">
        <v>603</v>
      </c>
      <c r="C186" s="431" t="s">
        <v>4104</v>
      </c>
      <c r="D186" s="431" t="s">
        <v>4173</v>
      </c>
      <c r="E186" s="431" t="s">
        <v>4174</v>
      </c>
      <c r="F186" s="434">
        <v>9</v>
      </c>
      <c r="G186" s="434">
        <v>3123</v>
      </c>
      <c r="H186" s="434">
        <v>1</v>
      </c>
      <c r="I186" s="434">
        <v>347</v>
      </c>
      <c r="J186" s="434">
        <v>12</v>
      </c>
      <c r="K186" s="434">
        <v>4176</v>
      </c>
      <c r="L186" s="434">
        <v>1.3371757925072045</v>
      </c>
      <c r="M186" s="434">
        <v>348</v>
      </c>
      <c r="N186" s="434"/>
      <c r="O186" s="434"/>
      <c r="P186" s="545"/>
      <c r="Q186" s="435"/>
    </row>
    <row r="187" spans="1:17" ht="14.4" customHeight="1" x14ac:dyDescent="0.3">
      <c r="A187" s="430" t="s">
        <v>4291</v>
      </c>
      <c r="B187" s="431" t="s">
        <v>603</v>
      </c>
      <c r="C187" s="431" t="s">
        <v>4104</v>
      </c>
      <c r="D187" s="431" t="s">
        <v>4177</v>
      </c>
      <c r="E187" s="431" t="s">
        <v>4178</v>
      </c>
      <c r="F187" s="434">
        <v>1</v>
      </c>
      <c r="G187" s="434">
        <v>147</v>
      </c>
      <c r="H187" s="434">
        <v>1</v>
      </c>
      <c r="I187" s="434">
        <v>147</v>
      </c>
      <c r="J187" s="434">
        <v>1</v>
      </c>
      <c r="K187" s="434">
        <v>147</v>
      </c>
      <c r="L187" s="434">
        <v>1</v>
      </c>
      <c r="M187" s="434">
        <v>147</v>
      </c>
      <c r="N187" s="434"/>
      <c r="O187" s="434"/>
      <c r="P187" s="545"/>
      <c r="Q187" s="435"/>
    </row>
    <row r="188" spans="1:17" ht="14.4" customHeight="1" x14ac:dyDescent="0.3">
      <c r="A188" s="430" t="s">
        <v>4291</v>
      </c>
      <c r="B188" s="431" t="s">
        <v>603</v>
      </c>
      <c r="C188" s="431" t="s">
        <v>4104</v>
      </c>
      <c r="D188" s="431" t="s">
        <v>4181</v>
      </c>
      <c r="E188" s="431" t="s">
        <v>4182</v>
      </c>
      <c r="F188" s="434">
        <v>1</v>
      </c>
      <c r="G188" s="434">
        <v>293</v>
      </c>
      <c r="H188" s="434">
        <v>1</v>
      </c>
      <c r="I188" s="434">
        <v>293</v>
      </c>
      <c r="J188" s="434"/>
      <c r="K188" s="434"/>
      <c r="L188" s="434"/>
      <c r="M188" s="434"/>
      <c r="N188" s="434">
        <v>1</v>
      </c>
      <c r="O188" s="434">
        <v>293</v>
      </c>
      <c r="P188" s="545">
        <v>1</v>
      </c>
      <c r="Q188" s="435">
        <v>293</v>
      </c>
    </row>
    <row r="189" spans="1:17" ht="14.4" customHeight="1" x14ac:dyDescent="0.3">
      <c r="A189" s="430" t="s">
        <v>4291</v>
      </c>
      <c r="B189" s="431" t="s">
        <v>603</v>
      </c>
      <c r="C189" s="431" t="s">
        <v>4104</v>
      </c>
      <c r="D189" s="431" t="s">
        <v>4183</v>
      </c>
      <c r="E189" s="431" t="s">
        <v>4184</v>
      </c>
      <c r="F189" s="434">
        <v>2</v>
      </c>
      <c r="G189" s="434">
        <v>406</v>
      </c>
      <c r="H189" s="434">
        <v>1</v>
      </c>
      <c r="I189" s="434">
        <v>203</v>
      </c>
      <c r="J189" s="434"/>
      <c r="K189" s="434"/>
      <c r="L189" s="434"/>
      <c r="M189" s="434"/>
      <c r="N189" s="434"/>
      <c r="O189" s="434"/>
      <c r="P189" s="545"/>
      <c r="Q189" s="435"/>
    </row>
    <row r="190" spans="1:17" ht="14.4" customHeight="1" x14ac:dyDescent="0.3">
      <c r="A190" s="430" t="s">
        <v>4291</v>
      </c>
      <c r="B190" s="431" t="s">
        <v>603</v>
      </c>
      <c r="C190" s="431" t="s">
        <v>4104</v>
      </c>
      <c r="D190" s="431" t="s">
        <v>4185</v>
      </c>
      <c r="E190" s="431" t="s">
        <v>4186</v>
      </c>
      <c r="F190" s="434">
        <v>3</v>
      </c>
      <c r="G190" s="434">
        <v>114</v>
      </c>
      <c r="H190" s="434">
        <v>1</v>
      </c>
      <c r="I190" s="434">
        <v>38</v>
      </c>
      <c r="J190" s="434">
        <v>1</v>
      </c>
      <c r="K190" s="434">
        <v>38</v>
      </c>
      <c r="L190" s="434">
        <v>0.33333333333333331</v>
      </c>
      <c r="M190" s="434">
        <v>38</v>
      </c>
      <c r="N190" s="434"/>
      <c r="O190" s="434"/>
      <c r="P190" s="545"/>
      <c r="Q190" s="435"/>
    </row>
    <row r="191" spans="1:17" ht="14.4" customHeight="1" x14ac:dyDescent="0.3">
      <c r="A191" s="430" t="s">
        <v>4291</v>
      </c>
      <c r="B191" s="431" t="s">
        <v>603</v>
      </c>
      <c r="C191" s="431" t="s">
        <v>4104</v>
      </c>
      <c r="D191" s="431" t="s">
        <v>4189</v>
      </c>
      <c r="E191" s="431" t="s">
        <v>4190</v>
      </c>
      <c r="F191" s="434">
        <v>4</v>
      </c>
      <c r="G191" s="434">
        <v>676</v>
      </c>
      <c r="H191" s="434">
        <v>1</v>
      </c>
      <c r="I191" s="434">
        <v>169</v>
      </c>
      <c r="J191" s="434">
        <v>4</v>
      </c>
      <c r="K191" s="434">
        <v>676</v>
      </c>
      <c r="L191" s="434">
        <v>1</v>
      </c>
      <c r="M191" s="434">
        <v>169</v>
      </c>
      <c r="N191" s="434"/>
      <c r="O191" s="434"/>
      <c r="P191" s="545"/>
      <c r="Q191" s="435"/>
    </row>
    <row r="192" spans="1:17" ht="14.4" customHeight="1" x14ac:dyDescent="0.3">
      <c r="A192" s="430" t="s">
        <v>4291</v>
      </c>
      <c r="B192" s="431" t="s">
        <v>603</v>
      </c>
      <c r="C192" s="431" t="s">
        <v>4104</v>
      </c>
      <c r="D192" s="431" t="s">
        <v>4191</v>
      </c>
      <c r="E192" s="431" t="s">
        <v>4192</v>
      </c>
      <c r="F192" s="434">
        <v>1</v>
      </c>
      <c r="G192" s="434">
        <v>324</v>
      </c>
      <c r="H192" s="434">
        <v>1</v>
      </c>
      <c r="I192" s="434">
        <v>324</v>
      </c>
      <c r="J192" s="434"/>
      <c r="K192" s="434"/>
      <c r="L192" s="434"/>
      <c r="M192" s="434"/>
      <c r="N192" s="434">
        <v>1</v>
      </c>
      <c r="O192" s="434">
        <v>324</v>
      </c>
      <c r="P192" s="545">
        <v>1</v>
      </c>
      <c r="Q192" s="435">
        <v>324</v>
      </c>
    </row>
    <row r="193" spans="1:17" ht="14.4" customHeight="1" x14ac:dyDescent="0.3">
      <c r="A193" s="430" t="s">
        <v>4291</v>
      </c>
      <c r="B193" s="431" t="s">
        <v>603</v>
      </c>
      <c r="C193" s="431" t="s">
        <v>4104</v>
      </c>
      <c r="D193" s="431" t="s">
        <v>4193</v>
      </c>
      <c r="E193" s="431" t="s">
        <v>4194</v>
      </c>
      <c r="F193" s="434">
        <v>1</v>
      </c>
      <c r="G193" s="434">
        <v>685</v>
      </c>
      <c r="H193" s="434">
        <v>1</v>
      </c>
      <c r="I193" s="434">
        <v>685</v>
      </c>
      <c r="J193" s="434"/>
      <c r="K193" s="434"/>
      <c r="L193" s="434"/>
      <c r="M193" s="434"/>
      <c r="N193" s="434"/>
      <c r="O193" s="434"/>
      <c r="P193" s="545"/>
      <c r="Q193" s="435"/>
    </row>
    <row r="194" spans="1:17" ht="14.4" customHeight="1" x14ac:dyDescent="0.3">
      <c r="A194" s="430" t="s">
        <v>4291</v>
      </c>
      <c r="B194" s="431" t="s">
        <v>603</v>
      </c>
      <c r="C194" s="431" t="s">
        <v>4104</v>
      </c>
      <c r="D194" s="431" t="s">
        <v>4195</v>
      </c>
      <c r="E194" s="431" t="s">
        <v>4196</v>
      </c>
      <c r="F194" s="434">
        <v>1</v>
      </c>
      <c r="G194" s="434">
        <v>347</v>
      </c>
      <c r="H194" s="434">
        <v>1</v>
      </c>
      <c r="I194" s="434">
        <v>347</v>
      </c>
      <c r="J194" s="434">
        <v>3</v>
      </c>
      <c r="K194" s="434">
        <v>1041</v>
      </c>
      <c r="L194" s="434">
        <v>3</v>
      </c>
      <c r="M194" s="434">
        <v>347</v>
      </c>
      <c r="N194" s="434"/>
      <c r="O194" s="434"/>
      <c r="P194" s="545"/>
      <c r="Q194" s="435"/>
    </row>
    <row r="195" spans="1:17" ht="14.4" customHeight="1" x14ac:dyDescent="0.3">
      <c r="A195" s="430" t="s">
        <v>4291</v>
      </c>
      <c r="B195" s="431" t="s">
        <v>603</v>
      </c>
      <c r="C195" s="431" t="s">
        <v>4104</v>
      </c>
      <c r="D195" s="431" t="s">
        <v>4197</v>
      </c>
      <c r="E195" s="431" t="s">
        <v>4198</v>
      </c>
      <c r="F195" s="434">
        <v>4</v>
      </c>
      <c r="G195" s="434">
        <v>688</v>
      </c>
      <c r="H195" s="434">
        <v>1</v>
      </c>
      <c r="I195" s="434">
        <v>172</v>
      </c>
      <c r="J195" s="434">
        <v>4</v>
      </c>
      <c r="K195" s="434">
        <v>688</v>
      </c>
      <c r="L195" s="434">
        <v>1</v>
      </c>
      <c r="M195" s="434">
        <v>172</v>
      </c>
      <c r="N195" s="434"/>
      <c r="O195" s="434"/>
      <c r="P195" s="545"/>
      <c r="Q195" s="435"/>
    </row>
    <row r="196" spans="1:17" ht="14.4" customHeight="1" x14ac:dyDescent="0.3">
      <c r="A196" s="430" t="s">
        <v>4291</v>
      </c>
      <c r="B196" s="431" t="s">
        <v>603</v>
      </c>
      <c r="C196" s="431" t="s">
        <v>4104</v>
      </c>
      <c r="D196" s="431" t="s">
        <v>4211</v>
      </c>
      <c r="E196" s="431" t="s">
        <v>4212</v>
      </c>
      <c r="F196" s="434">
        <v>1</v>
      </c>
      <c r="G196" s="434">
        <v>673</v>
      </c>
      <c r="H196" s="434">
        <v>1</v>
      </c>
      <c r="I196" s="434">
        <v>673</v>
      </c>
      <c r="J196" s="434"/>
      <c r="K196" s="434"/>
      <c r="L196" s="434"/>
      <c r="M196" s="434"/>
      <c r="N196" s="434"/>
      <c r="O196" s="434"/>
      <c r="P196" s="545"/>
      <c r="Q196" s="435"/>
    </row>
    <row r="197" spans="1:17" ht="14.4" customHeight="1" x14ac:dyDescent="0.3">
      <c r="A197" s="430" t="s">
        <v>4291</v>
      </c>
      <c r="B197" s="431" t="s">
        <v>603</v>
      </c>
      <c r="C197" s="431" t="s">
        <v>4104</v>
      </c>
      <c r="D197" s="431" t="s">
        <v>4213</v>
      </c>
      <c r="E197" s="431" t="s">
        <v>4214</v>
      </c>
      <c r="F197" s="434">
        <v>1</v>
      </c>
      <c r="G197" s="434">
        <v>472</v>
      </c>
      <c r="H197" s="434">
        <v>1</v>
      </c>
      <c r="I197" s="434">
        <v>472</v>
      </c>
      <c r="J197" s="434"/>
      <c r="K197" s="434"/>
      <c r="L197" s="434"/>
      <c r="M197" s="434"/>
      <c r="N197" s="434"/>
      <c r="O197" s="434"/>
      <c r="P197" s="545"/>
      <c r="Q197" s="435"/>
    </row>
    <row r="198" spans="1:17" ht="14.4" customHeight="1" x14ac:dyDescent="0.3">
      <c r="A198" s="430" t="s">
        <v>4291</v>
      </c>
      <c r="B198" s="431" t="s">
        <v>603</v>
      </c>
      <c r="C198" s="431" t="s">
        <v>4104</v>
      </c>
      <c r="D198" s="431" t="s">
        <v>4221</v>
      </c>
      <c r="E198" s="431" t="s">
        <v>4222</v>
      </c>
      <c r="F198" s="434">
        <v>4</v>
      </c>
      <c r="G198" s="434">
        <v>664</v>
      </c>
      <c r="H198" s="434">
        <v>1</v>
      </c>
      <c r="I198" s="434">
        <v>166</v>
      </c>
      <c r="J198" s="434">
        <v>4</v>
      </c>
      <c r="K198" s="434">
        <v>664</v>
      </c>
      <c r="L198" s="434">
        <v>1</v>
      </c>
      <c r="M198" s="434">
        <v>166</v>
      </c>
      <c r="N198" s="434"/>
      <c r="O198" s="434"/>
      <c r="P198" s="545"/>
      <c r="Q198" s="435"/>
    </row>
    <row r="199" spans="1:17" ht="14.4" customHeight="1" x14ac:dyDescent="0.3">
      <c r="A199" s="430" t="s">
        <v>4291</v>
      </c>
      <c r="B199" s="431" t="s">
        <v>603</v>
      </c>
      <c r="C199" s="431" t="s">
        <v>4104</v>
      </c>
      <c r="D199" s="431" t="s">
        <v>4229</v>
      </c>
      <c r="E199" s="431" t="s">
        <v>4230</v>
      </c>
      <c r="F199" s="434">
        <v>1</v>
      </c>
      <c r="G199" s="434">
        <v>185</v>
      </c>
      <c r="H199" s="434">
        <v>1</v>
      </c>
      <c r="I199" s="434">
        <v>185</v>
      </c>
      <c r="J199" s="434"/>
      <c r="K199" s="434"/>
      <c r="L199" s="434"/>
      <c r="M199" s="434"/>
      <c r="N199" s="434">
        <v>1</v>
      </c>
      <c r="O199" s="434">
        <v>185</v>
      </c>
      <c r="P199" s="545">
        <v>1</v>
      </c>
      <c r="Q199" s="435">
        <v>185</v>
      </c>
    </row>
    <row r="200" spans="1:17" ht="14.4" customHeight="1" x14ac:dyDescent="0.3">
      <c r="A200" s="430" t="s">
        <v>4291</v>
      </c>
      <c r="B200" s="431" t="s">
        <v>603</v>
      </c>
      <c r="C200" s="431" t="s">
        <v>4104</v>
      </c>
      <c r="D200" s="431" t="s">
        <v>4237</v>
      </c>
      <c r="E200" s="431" t="s">
        <v>4238</v>
      </c>
      <c r="F200" s="434"/>
      <c r="G200" s="434"/>
      <c r="H200" s="434"/>
      <c r="I200" s="434"/>
      <c r="J200" s="434"/>
      <c r="K200" s="434"/>
      <c r="L200" s="434"/>
      <c r="M200" s="434"/>
      <c r="N200" s="434">
        <v>1</v>
      </c>
      <c r="O200" s="434">
        <v>189</v>
      </c>
      <c r="P200" s="545"/>
      <c r="Q200" s="435">
        <v>189</v>
      </c>
    </row>
    <row r="201" spans="1:17" ht="14.4" customHeight="1" x14ac:dyDescent="0.3">
      <c r="A201" s="430" t="s">
        <v>4292</v>
      </c>
      <c r="B201" s="431" t="s">
        <v>603</v>
      </c>
      <c r="C201" s="431" t="s">
        <v>4104</v>
      </c>
      <c r="D201" s="431" t="s">
        <v>4107</v>
      </c>
      <c r="E201" s="431" t="s">
        <v>4108</v>
      </c>
      <c r="F201" s="434">
        <v>5</v>
      </c>
      <c r="G201" s="434">
        <v>19290</v>
      </c>
      <c r="H201" s="434">
        <v>1</v>
      </c>
      <c r="I201" s="434">
        <v>3858</v>
      </c>
      <c r="J201" s="434"/>
      <c r="K201" s="434"/>
      <c r="L201" s="434"/>
      <c r="M201" s="434"/>
      <c r="N201" s="434"/>
      <c r="O201" s="434"/>
      <c r="P201" s="545"/>
      <c r="Q201" s="435"/>
    </row>
    <row r="202" spans="1:17" ht="14.4" customHeight="1" x14ac:dyDescent="0.3">
      <c r="A202" s="430" t="s">
        <v>4292</v>
      </c>
      <c r="B202" s="431" t="s">
        <v>603</v>
      </c>
      <c r="C202" s="431" t="s">
        <v>4104</v>
      </c>
      <c r="D202" s="431" t="s">
        <v>4113</v>
      </c>
      <c r="E202" s="431" t="s">
        <v>4114</v>
      </c>
      <c r="F202" s="434">
        <v>7</v>
      </c>
      <c r="G202" s="434">
        <v>6853</v>
      </c>
      <c r="H202" s="434">
        <v>1</v>
      </c>
      <c r="I202" s="434">
        <v>979</v>
      </c>
      <c r="J202" s="434">
        <v>11</v>
      </c>
      <c r="K202" s="434">
        <v>10879</v>
      </c>
      <c r="L202" s="434">
        <v>1.5874799357945426</v>
      </c>
      <c r="M202" s="434">
        <v>989</v>
      </c>
      <c r="N202" s="434">
        <v>12</v>
      </c>
      <c r="O202" s="434">
        <v>11976</v>
      </c>
      <c r="P202" s="545">
        <v>1.7475558149715453</v>
      </c>
      <c r="Q202" s="435">
        <v>998</v>
      </c>
    </row>
    <row r="203" spans="1:17" ht="14.4" customHeight="1" x14ac:dyDescent="0.3">
      <c r="A203" s="430" t="s">
        <v>4292</v>
      </c>
      <c r="B203" s="431" t="s">
        <v>603</v>
      </c>
      <c r="C203" s="431" t="s">
        <v>4104</v>
      </c>
      <c r="D203" s="431" t="s">
        <v>4115</v>
      </c>
      <c r="E203" s="431" t="s">
        <v>4116</v>
      </c>
      <c r="F203" s="434">
        <v>5</v>
      </c>
      <c r="G203" s="434">
        <v>5060</v>
      </c>
      <c r="H203" s="434">
        <v>1</v>
      </c>
      <c r="I203" s="434">
        <v>1012</v>
      </c>
      <c r="J203" s="434">
        <v>7</v>
      </c>
      <c r="K203" s="434">
        <v>7147</v>
      </c>
      <c r="L203" s="434">
        <v>1.4124505928853754</v>
      </c>
      <c r="M203" s="434">
        <v>1021</v>
      </c>
      <c r="N203" s="434">
        <v>9</v>
      </c>
      <c r="O203" s="434">
        <v>9264</v>
      </c>
      <c r="P203" s="545">
        <v>1.8308300395256918</v>
      </c>
      <c r="Q203" s="435">
        <v>1029.3333333333333</v>
      </c>
    </row>
    <row r="204" spans="1:17" ht="14.4" customHeight="1" x14ac:dyDescent="0.3">
      <c r="A204" s="430" t="s">
        <v>4292</v>
      </c>
      <c r="B204" s="431" t="s">
        <v>603</v>
      </c>
      <c r="C204" s="431" t="s">
        <v>4104</v>
      </c>
      <c r="D204" s="431" t="s">
        <v>4117</v>
      </c>
      <c r="E204" s="431" t="s">
        <v>4118</v>
      </c>
      <c r="F204" s="434">
        <v>3</v>
      </c>
      <c r="G204" s="434">
        <v>2475</v>
      </c>
      <c r="H204" s="434">
        <v>1</v>
      </c>
      <c r="I204" s="434">
        <v>825</v>
      </c>
      <c r="J204" s="434">
        <v>6</v>
      </c>
      <c r="K204" s="434">
        <v>4956</v>
      </c>
      <c r="L204" s="434">
        <v>2.0024242424242424</v>
      </c>
      <c r="M204" s="434">
        <v>826</v>
      </c>
      <c r="N204" s="434">
        <v>4</v>
      </c>
      <c r="O204" s="434">
        <v>3312</v>
      </c>
      <c r="P204" s="545">
        <v>1.3381818181818181</v>
      </c>
      <c r="Q204" s="435">
        <v>828</v>
      </c>
    </row>
    <row r="205" spans="1:17" ht="14.4" customHeight="1" x14ac:dyDescent="0.3">
      <c r="A205" s="430" t="s">
        <v>4292</v>
      </c>
      <c r="B205" s="431" t="s">
        <v>603</v>
      </c>
      <c r="C205" s="431" t="s">
        <v>4104</v>
      </c>
      <c r="D205" s="431" t="s">
        <v>4121</v>
      </c>
      <c r="E205" s="431" t="s">
        <v>4122</v>
      </c>
      <c r="F205" s="434"/>
      <c r="G205" s="434"/>
      <c r="H205" s="434"/>
      <c r="I205" s="434"/>
      <c r="J205" s="434"/>
      <c r="K205" s="434"/>
      <c r="L205" s="434"/>
      <c r="M205" s="434"/>
      <c r="N205" s="434">
        <v>1</v>
      </c>
      <c r="O205" s="434">
        <v>811</v>
      </c>
      <c r="P205" s="545"/>
      <c r="Q205" s="435">
        <v>811</v>
      </c>
    </row>
    <row r="206" spans="1:17" ht="14.4" customHeight="1" x14ac:dyDescent="0.3">
      <c r="A206" s="430" t="s">
        <v>4292</v>
      </c>
      <c r="B206" s="431" t="s">
        <v>603</v>
      </c>
      <c r="C206" s="431" t="s">
        <v>4104</v>
      </c>
      <c r="D206" s="431" t="s">
        <v>4123</v>
      </c>
      <c r="E206" s="431" t="s">
        <v>4124</v>
      </c>
      <c r="F206" s="434"/>
      <c r="G206" s="434"/>
      <c r="H206" s="434"/>
      <c r="I206" s="434"/>
      <c r="J206" s="434"/>
      <c r="K206" s="434"/>
      <c r="L206" s="434"/>
      <c r="M206" s="434"/>
      <c r="N206" s="434">
        <v>1</v>
      </c>
      <c r="O206" s="434">
        <v>811</v>
      </c>
      <c r="P206" s="545"/>
      <c r="Q206" s="435">
        <v>811</v>
      </c>
    </row>
    <row r="207" spans="1:17" ht="14.4" customHeight="1" x14ac:dyDescent="0.3">
      <c r="A207" s="430" t="s">
        <v>4292</v>
      </c>
      <c r="B207" s="431" t="s">
        <v>603</v>
      </c>
      <c r="C207" s="431" t="s">
        <v>4104</v>
      </c>
      <c r="D207" s="431" t="s">
        <v>4125</v>
      </c>
      <c r="E207" s="431" t="s">
        <v>4126</v>
      </c>
      <c r="F207" s="434">
        <v>12</v>
      </c>
      <c r="G207" s="434">
        <v>1992</v>
      </c>
      <c r="H207" s="434">
        <v>1</v>
      </c>
      <c r="I207" s="434">
        <v>166</v>
      </c>
      <c r="J207" s="434">
        <v>19</v>
      </c>
      <c r="K207" s="434">
        <v>3154</v>
      </c>
      <c r="L207" s="434">
        <v>1.5833333333333333</v>
      </c>
      <c r="M207" s="434">
        <v>166</v>
      </c>
      <c r="N207" s="434">
        <v>18</v>
      </c>
      <c r="O207" s="434">
        <v>2997</v>
      </c>
      <c r="P207" s="545">
        <v>1.5045180722891567</v>
      </c>
      <c r="Q207" s="435">
        <v>166.5</v>
      </c>
    </row>
    <row r="208" spans="1:17" ht="14.4" customHeight="1" x14ac:dyDescent="0.3">
      <c r="A208" s="430" t="s">
        <v>4292</v>
      </c>
      <c r="B208" s="431" t="s">
        <v>603</v>
      </c>
      <c r="C208" s="431" t="s">
        <v>4104</v>
      </c>
      <c r="D208" s="431" t="s">
        <v>4127</v>
      </c>
      <c r="E208" s="431" t="s">
        <v>4128</v>
      </c>
      <c r="F208" s="434">
        <v>12</v>
      </c>
      <c r="G208" s="434">
        <v>2064</v>
      </c>
      <c r="H208" s="434">
        <v>1</v>
      </c>
      <c r="I208" s="434">
        <v>172</v>
      </c>
      <c r="J208" s="434">
        <v>18</v>
      </c>
      <c r="K208" s="434">
        <v>3096</v>
      </c>
      <c r="L208" s="434">
        <v>1.5</v>
      </c>
      <c r="M208" s="434">
        <v>172</v>
      </c>
      <c r="N208" s="434">
        <v>19</v>
      </c>
      <c r="O208" s="434">
        <v>3278</v>
      </c>
      <c r="P208" s="545">
        <v>1.5881782945736433</v>
      </c>
      <c r="Q208" s="435">
        <v>172.52631578947367</v>
      </c>
    </row>
    <row r="209" spans="1:17" ht="14.4" customHeight="1" x14ac:dyDescent="0.3">
      <c r="A209" s="430" t="s">
        <v>4292</v>
      </c>
      <c r="B209" s="431" t="s">
        <v>603</v>
      </c>
      <c r="C209" s="431" t="s">
        <v>4104</v>
      </c>
      <c r="D209" s="431" t="s">
        <v>4129</v>
      </c>
      <c r="E209" s="431" t="s">
        <v>4130</v>
      </c>
      <c r="F209" s="434"/>
      <c r="G209" s="434"/>
      <c r="H209" s="434"/>
      <c r="I209" s="434"/>
      <c r="J209" s="434">
        <v>1</v>
      </c>
      <c r="K209" s="434">
        <v>349</v>
      </c>
      <c r="L209" s="434"/>
      <c r="M209" s="434">
        <v>349</v>
      </c>
      <c r="N209" s="434">
        <v>1</v>
      </c>
      <c r="O209" s="434">
        <v>351</v>
      </c>
      <c r="P209" s="545"/>
      <c r="Q209" s="435">
        <v>351</v>
      </c>
    </row>
    <row r="210" spans="1:17" ht="14.4" customHeight="1" x14ac:dyDescent="0.3">
      <c r="A210" s="430" t="s">
        <v>4292</v>
      </c>
      <c r="B210" s="431" t="s">
        <v>603</v>
      </c>
      <c r="C210" s="431" t="s">
        <v>4104</v>
      </c>
      <c r="D210" s="431" t="s">
        <v>4139</v>
      </c>
      <c r="E210" s="431" t="s">
        <v>4140</v>
      </c>
      <c r="F210" s="434"/>
      <c r="G210" s="434"/>
      <c r="H210" s="434"/>
      <c r="I210" s="434"/>
      <c r="J210" s="434">
        <v>1</v>
      </c>
      <c r="K210" s="434">
        <v>545</v>
      </c>
      <c r="L210" s="434"/>
      <c r="M210" s="434">
        <v>545</v>
      </c>
      <c r="N210" s="434">
        <v>2</v>
      </c>
      <c r="O210" s="434">
        <v>1092</v>
      </c>
      <c r="P210" s="545"/>
      <c r="Q210" s="435">
        <v>546</v>
      </c>
    </row>
    <row r="211" spans="1:17" ht="14.4" customHeight="1" x14ac:dyDescent="0.3">
      <c r="A211" s="430" t="s">
        <v>4292</v>
      </c>
      <c r="B211" s="431" t="s">
        <v>603</v>
      </c>
      <c r="C211" s="431" t="s">
        <v>4104</v>
      </c>
      <c r="D211" s="431" t="s">
        <v>4145</v>
      </c>
      <c r="E211" s="431" t="s">
        <v>4146</v>
      </c>
      <c r="F211" s="434"/>
      <c r="G211" s="434"/>
      <c r="H211" s="434"/>
      <c r="I211" s="434"/>
      <c r="J211" s="434"/>
      <c r="K211" s="434"/>
      <c r="L211" s="434"/>
      <c r="M211" s="434"/>
      <c r="N211" s="434">
        <v>1</v>
      </c>
      <c r="O211" s="434">
        <v>675</v>
      </c>
      <c r="P211" s="545"/>
      <c r="Q211" s="435">
        <v>675</v>
      </c>
    </row>
    <row r="212" spans="1:17" ht="14.4" customHeight="1" x14ac:dyDescent="0.3">
      <c r="A212" s="430" t="s">
        <v>4292</v>
      </c>
      <c r="B212" s="431" t="s">
        <v>603</v>
      </c>
      <c r="C212" s="431" t="s">
        <v>4104</v>
      </c>
      <c r="D212" s="431" t="s">
        <v>4147</v>
      </c>
      <c r="E212" s="431" t="s">
        <v>4148</v>
      </c>
      <c r="F212" s="434"/>
      <c r="G212" s="434"/>
      <c r="H212" s="434"/>
      <c r="I212" s="434"/>
      <c r="J212" s="434"/>
      <c r="K212" s="434"/>
      <c r="L212" s="434"/>
      <c r="M212" s="434"/>
      <c r="N212" s="434">
        <v>1</v>
      </c>
      <c r="O212" s="434">
        <v>510</v>
      </c>
      <c r="P212" s="545"/>
      <c r="Q212" s="435">
        <v>510</v>
      </c>
    </row>
    <row r="213" spans="1:17" ht="14.4" customHeight="1" x14ac:dyDescent="0.3">
      <c r="A213" s="430" t="s">
        <v>4292</v>
      </c>
      <c r="B213" s="431" t="s">
        <v>603</v>
      </c>
      <c r="C213" s="431" t="s">
        <v>4104</v>
      </c>
      <c r="D213" s="431" t="s">
        <v>4149</v>
      </c>
      <c r="E213" s="431" t="s">
        <v>4150</v>
      </c>
      <c r="F213" s="434"/>
      <c r="G213" s="434"/>
      <c r="H213" s="434"/>
      <c r="I213" s="434"/>
      <c r="J213" s="434"/>
      <c r="K213" s="434"/>
      <c r="L213" s="434"/>
      <c r="M213" s="434"/>
      <c r="N213" s="434">
        <v>1</v>
      </c>
      <c r="O213" s="434">
        <v>420</v>
      </c>
      <c r="P213" s="545"/>
      <c r="Q213" s="435">
        <v>420</v>
      </c>
    </row>
    <row r="214" spans="1:17" ht="14.4" customHeight="1" x14ac:dyDescent="0.3">
      <c r="A214" s="430" t="s">
        <v>4292</v>
      </c>
      <c r="B214" s="431" t="s">
        <v>603</v>
      </c>
      <c r="C214" s="431" t="s">
        <v>4104</v>
      </c>
      <c r="D214" s="431" t="s">
        <v>4151</v>
      </c>
      <c r="E214" s="431" t="s">
        <v>4152</v>
      </c>
      <c r="F214" s="434"/>
      <c r="G214" s="434"/>
      <c r="H214" s="434"/>
      <c r="I214" s="434"/>
      <c r="J214" s="434">
        <v>1</v>
      </c>
      <c r="K214" s="434">
        <v>344</v>
      </c>
      <c r="L214" s="434"/>
      <c r="M214" s="434">
        <v>344</v>
      </c>
      <c r="N214" s="434">
        <v>2</v>
      </c>
      <c r="O214" s="434">
        <v>692</v>
      </c>
      <c r="P214" s="545"/>
      <c r="Q214" s="435">
        <v>346</v>
      </c>
    </row>
    <row r="215" spans="1:17" ht="14.4" customHeight="1" x14ac:dyDescent="0.3">
      <c r="A215" s="430" t="s">
        <v>4292</v>
      </c>
      <c r="B215" s="431" t="s">
        <v>603</v>
      </c>
      <c r="C215" s="431" t="s">
        <v>4104</v>
      </c>
      <c r="D215" s="431" t="s">
        <v>4153</v>
      </c>
      <c r="E215" s="431" t="s">
        <v>4154</v>
      </c>
      <c r="F215" s="434">
        <v>5</v>
      </c>
      <c r="G215" s="434">
        <v>1080</v>
      </c>
      <c r="H215" s="434">
        <v>1</v>
      </c>
      <c r="I215" s="434">
        <v>216</v>
      </c>
      <c r="J215" s="434"/>
      <c r="K215" s="434"/>
      <c r="L215" s="434"/>
      <c r="M215" s="434"/>
      <c r="N215" s="434"/>
      <c r="O215" s="434"/>
      <c r="P215" s="545"/>
      <c r="Q215" s="435"/>
    </row>
    <row r="216" spans="1:17" ht="14.4" customHeight="1" x14ac:dyDescent="0.3">
      <c r="A216" s="430" t="s">
        <v>4292</v>
      </c>
      <c r="B216" s="431" t="s">
        <v>603</v>
      </c>
      <c r="C216" s="431" t="s">
        <v>4104</v>
      </c>
      <c r="D216" s="431" t="s">
        <v>4155</v>
      </c>
      <c r="E216" s="431" t="s">
        <v>4156</v>
      </c>
      <c r="F216" s="434"/>
      <c r="G216" s="434"/>
      <c r="H216" s="434"/>
      <c r="I216" s="434"/>
      <c r="J216" s="434">
        <v>22</v>
      </c>
      <c r="K216" s="434">
        <v>10934</v>
      </c>
      <c r="L216" s="434"/>
      <c r="M216" s="434">
        <v>497</v>
      </c>
      <c r="N216" s="434"/>
      <c r="O216" s="434"/>
      <c r="P216" s="545"/>
      <c r="Q216" s="435"/>
    </row>
    <row r="217" spans="1:17" ht="14.4" customHeight="1" x14ac:dyDescent="0.3">
      <c r="A217" s="430" t="s">
        <v>4292</v>
      </c>
      <c r="B217" s="431" t="s">
        <v>603</v>
      </c>
      <c r="C217" s="431" t="s">
        <v>4104</v>
      </c>
      <c r="D217" s="431" t="s">
        <v>4161</v>
      </c>
      <c r="E217" s="431" t="s">
        <v>4162</v>
      </c>
      <c r="F217" s="434">
        <v>1</v>
      </c>
      <c r="G217" s="434">
        <v>110</v>
      </c>
      <c r="H217" s="434">
        <v>1</v>
      </c>
      <c r="I217" s="434">
        <v>110</v>
      </c>
      <c r="J217" s="434">
        <v>1</v>
      </c>
      <c r="K217" s="434">
        <v>110</v>
      </c>
      <c r="L217" s="434">
        <v>1</v>
      </c>
      <c r="M217" s="434">
        <v>110</v>
      </c>
      <c r="N217" s="434">
        <v>2</v>
      </c>
      <c r="O217" s="434">
        <v>222</v>
      </c>
      <c r="P217" s="545">
        <v>2.0181818181818181</v>
      </c>
      <c r="Q217" s="435">
        <v>111</v>
      </c>
    </row>
    <row r="218" spans="1:17" ht="14.4" customHeight="1" x14ac:dyDescent="0.3">
      <c r="A218" s="430" t="s">
        <v>4292</v>
      </c>
      <c r="B218" s="431" t="s">
        <v>603</v>
      </c>
      <c r="C218" s="431" t="s">
        <v>4104</v>
      </c>
      <c r="D218" s="431" t="s">
        <v>4163</v>
      </c>
      <c r="E218" s="431" t="s">
        <v>4164</v>
      </c>
      <c r="F218" s="434">
        <v>4</v>
      </c>
      <c r="G218" s="434">
        <v>1308</v>
      </c>
      <c r="H218" s="434">
        <v>1</v>
      </c>
      <c r="I218" s="434">
        <v>327</v>
      </c>
      <c r="J218" s="434">
        <v>6</v>
      </c>
      <c r="K218" s="434">
        <v>1968</v>
      </c>
      <c r="L218" s="434">
        <v>1.5045871559633028</v>
      </c>
      <c r="M218" s="434">
        <v>328</v>
      </c>
      <c r="N218" s="434"/>
      <c r="O218" s="434"/>
      <c r="P218" s="545"/>
      <c r="Q218" s="435"/>
    </row>
    <row r="219" spans="1:17" ht="14.4" customHeight="1" x14ac:dyDescent="0.3">
      <c r="A219" s="430" t="s">
        <v>4292</v>
      </c>
      <c r="B219" s="431" t="s">
        <v>603</v>
      </c>
      <c r="C219" s="431" t="s">
        <v>4104</v>
      </c>
      <c r="D219" s="431" t="s">
        <v>4165</v>
      </c>
      <c r="E219" s="431" t="s">
        <v>4166</v>
      </c>
      <c r="F219" s="434"/>
      <c r="G219" s="434"/>
      <c r="H219" s="434"/>
      <c r="I219" s="434"/>
      <c r="J219" s="434"/>
      <c r="K219" s="434"/>
      <c r="L219" s="434"/>
      <c r="M219" s="434"/>
      <c r="N219" s="434">
        <v>2</v>
      </c>
      <c r="O219" s="434">
        <v>622</v>
      </c>
      <c r="P219" s="545"/>
      <c r="Q219" s="435">
        <v>311</v>
      </c>
    </row>
    <row r="220" spans="1:17" ht="14.4" customHeight="1" x14ac:dyDescent="0.3">
      <c r="A220" s="430" t="s">
        <v>4292</v>
      </c>
      <c r="B220" s="431" t="s">
        <v>603</v>
      </c>
      <c r="C220" s="431" t="s">
        <v>4104</v>
      </c>
      <c r="D220" s="431" t="s">
        <v>4167</v>
      </c>
      <c r="E220" s="431" t="s">
        <v>4168</v>
      </c>
      <c r="F220" s="434">
        <v>5</v>
      </c>
      <c r="G220" s="434">
        <v>115</v>
      </c>
      <c r="H220" s="434">
        <v>1</v>
      </c>
      <c r="I220" s="434">
        <v>23</v>
      </c>
      <c r="J220" s="434"/>
      <c r="K220" s="434"/>
      <c r="L220" s="434"/>
      <c r="M220" s="434"/>
      <c r="N220" s="434"/>
      <c r="O220" s="434"/>
      <c r="P220" s="545"/>
      <c r="Q220" s="435"/>
    </row>
    <row r="221" spans="1:17" ht="14.4" customHeight="1" x14ac:dyDescent="0.3">
      <c r="A221" s="430" t="s">
        <v>4292</v>
      </c>
      <c r="B221" s="431" t="s">
        <v>603</v>
      </c>
      <c r="C221" s="431" t="s">
        <v>4104</v>
      </c>
      <c r="D221" s="431" t="s">
        <v>4169</v>
      </c>
      <c r="E221" s="431" t="s">
        <v>4170</v>
      </c>
      <c r="F221" s="434">
        <v>9</v>
      </c>
      <c r="G221" s="434">
        <v>144</v>
      </c>
      <c r="H221" s="434">
        <v>1</v>
      </c>
      <c r="I221" s="434">
        <v>16</v>
      </c>
      <c r="J221" s="434">
        <v>13</v>
      </c>
      <c r="K221" s="434">
        <v>208</v>
      </c>
      <c r="L221" s="434">
        <v>1.4444444444444444</v>
      </c>
      <c r="M221" s="434">
        <v>16</v>
      </c>
      <c r="N221" s="434">
        <v>13</v>
      </c>
      <c r="O221" s="434">
        <v>208</v>
      </c>
      <c r="P221" s="545">
        <v>1.4444444444444444</v>
      </c>
      <c r="Q221" s="435">
        <v>16</v>
      </c>
    </row>
    <row r="222" spans="1:17" ht="14.4" customHeight="1" x14ac:dyDescent="0.3">
      <c r="A222" s="430" t="s">
        <v>4292</v>
      </c>
      <c r="B222" s="431" t="s">
        <v>603</v>
      </c>
      <c r="C222" s="431" t="s">
        <v>4104</v>
      </c>
      <c r="D222" s="431" t="s">
        <v>4173</v>
      </c>
      <c r="E222" s="431" t="s">
        <v>4174</v>
      </c>
      <c r="F222" s="434">
        <v>96</v>
      </c>
      <c r="G222" s="434">
        <v>33312</v>
      </c>
      <c r="H222" s="434">
        <v>1</v>
      </c>
      <c r="I222" s="434">
        <v>347</v>
      </c>
      <c r="J222" s="434">
        <v>192</v>
      </c>
      <c r="K222" s="434">
        <v>66816</v>
      </c>
      <c r="L222" s="434">
        <v>2.005763688760807</v>
      </c>
      <c r="M222" s="434">
        <v>348</v>
      </c>
      <c r="N222" s="434"/>
      <c r="O222" s="434"/>
      <c r="P222" s="545"/>
      <c r="Q222" s="435"/>
    </row>
    <row r="223" spans="1:17" ht="14.4" customHeight="1" x14ac:dyDescent="0.3">
      <c r="A223" s="430" t="s">
        <v>4292</v>
      </c>
      <c r="B223" s="431" t="s">
        <v>603</v>
      </c>
      <c r="C223" s="431" t="s">
        <v>4104</v>
      </c>
      <c r="D223" s="431" t="s">
        <v>4175</v>
      </c>
      <c r="E223" s="431" t="s">
        <v>4176</v>
      </c>
      <c r="F223" s="434">
        <v>4</v>
      </c>
      <c r="G223" s="434">
        <v>4944</v>
      </c>
      <c r="H223" s="434">
        <v>1</v>
      </c>
      <c r="I223" s="434">
        <v>1236</v>
      </c>
      <c r="J223" s="434"/>
      <c r="K223" s="434"/>
      <c r="L223" s="434"/>
      <c r="M223" s="434"/>
      <c r="N223" s="434"/>
      <c r="O223" s="434"/>
      <c r="P223" s="545"/>
      <c r="Q223" s="435"/>
    </row>
    <row r="224" spans="1:17" ht="14.4" customHeight="1" x14ac:dyDescent="0.3">
      <c r="A224" s="430" t="s">
        <v>4292</v>
      </c>
      <c r="B224" s="431" t="s">
        <v>603</v>
      </c>
      <c r="C224" s="431" t="s">
        <v>4104</v>
      </c>
      <c r="D224" s="431" t="s">
        <v>4177</v>
      </c>
      <c r="E224" s="431" t="s">
        <v>4178</v>
      </c>
      <c r="F224" s="434"/>
      <c r="G224" s="434"/>
      <c r="H224" s="434"/>
      <c r="I224" s="434"/>
      <c r="J224" s="434">
        <v>1</v>
      </c>
      <c r="K224" s="434">
        <v>147</v>
      </c>
      <c r="L224" s="434"/>
      <c r="M224" s="434">
        <v>147</v>
      </c>
      <c r="N224" s="434"/>
      <c r="O224" s="434"/>
      <c r="P224" s="545"/>
      <c r="Q224" s="435"/>
    </row>
    <row r="225" spans="1:17" ht="14.4" customHeight="1" x14ac:dyDescent="0.3">
      <c r="A225" s="430" t="s">
        <v>4292</v>
      </c>
      <c r="B225" s="431" t="s">
        <v>603</v>
      </c>
      <c r="C225" s="431" t="s">
        <v>4104</v>
      </c>
      <c r="D225" s="431" t="s">
        <v>4183</v>
      </c>
      <c r="E225" s="431" t="s">
        <v>4184</v>
      </c>
      <c r="F225" s="434">
        <v>1</v>
      </c>
      <c r="G225" s="434">
        <v>203</v>
      </c>
      <c r="H225" s="434">
        <v>1</v>
      </c>
      <c r="I225" s="434">
        <v>203</v>
      </c>
      <c r="J225" s="434"/>
      <c r="K225" s="434"/>
      <c r="L225" s="434"/>
      <c r="M225" s="434"/>
      <c r="N225" s="434">
        <v>1</v>
      </c>
      <c r="O225" s="434">
        <v>206</v>
      </c>
      <c r="P225" s="545">
        <v>1.0147783251231528</v>
      </c>
      <c r="Q225" s="435">
        <v>206</v>
      </c>
    </row>
    <row r="226" spans="1:17" ht="14.4" customHeight="1" x14ac:dyDescent="0.3">
      <c r="A226" s="430" t="s">
        <v>4292</v>
      </c>
      <c r="B226" s="431" t="s">
        <v>603</v>
      </c>
      <c r="C226" s="431" t="s">
        <v>4104</v>
      </c>
      <c r="D226" s="431" t="s">
        <v>4185</v>
      </c>
      <c r="E226" s="431" t="s">
        <v>4186</v>
      </c>
      <c r="F226" s="434">
        <v>13</v>
      </c>
      <c r="G226" s="434">
        <v>494</v>
      </c>
      <c r="H226" s="434">
        <v>1</v>
      </c>
      <c r="I226" s="434">
        <v>38</v>
      </c>
      <c r="J226" s="434">
        <v>19</v>
      </c>
      <c r="K226" s="434">
        <v>722</v>
      </c>
      <c r="L226" s="434">
        <v>1.4615384615384615</v>
      </c>
      <c r="M226" s="434">
        <v>38</v>
      </c>
      <c r="N226" s="434">
        <v>19</v>
      </c>
      <c r="O226" s="434">
        <v>732</v>
      </c>
      <c r="P226" s="545">
        <v>1.4817813765182186</v>
      </c>
      <c r="Q226" s="435">
        <v>38.526315789473685</v>
      </c>
    </row>
    <row r="227" spans="1:17" ht="14.4" customHeight="1" x14ac:dyDescent="0.3">
      <c r="A227" s="430" t="s">
        <v>4292</v>
      </c>
      <c r="B227" s="431" t="s">
        <v>603</v>
      </c>
      <c r="C227" s="431" t="s">
        <v>4104</v>
      </c>
      <c r="D227" s="431" t="s">
        <v>4187</v>
      </c>
      <c r="E227" s="431" t="s">
        <v>4188</v>
      </c>
      <c r="F227" s="434"/>
      <c r="G227" s="434"/>
      <c r="H227" s="434"/>
      <c r="I227" s="434"/>
      <c r="J227" s="434"/>
      <c r="K227" s="434"/>
      <c r="L227" s="434"/>
      <c r="M227" s="434"/>
      <c r="N227" s="434">
        <v>1</v>
      </c>
      <c r="O227" s="434">
        <v>5000</v>
      </c>
      <c r="P227" s="545"/>
      <c r="Q227" s="435">
        <v>5000</v>
      </c>
    </row>
    <row r="228" spans="1:17" ht="14.4" customHeight="1" x14ac:dyDescent="0.3">
      <c r="A228" s="430" t="s">
        <v>4292</v>
      </c>
      <c r="B228" s="431" t="s">
        <v>603</v>
      </c>
      <c r="C228" s="431" t="s">
        <v>4104</v>
      </c>
      <c r="D228" s="431" t="s">
        <v>4189</v>
      </c>
      <c r="E228" s="431" t="s">
        <v>4190</v>
      </c>
      <c r="F228" s="434">
        <v>12</v>
      </c>
      <c r="G228" s="434">
        <v>2028</v>
      </c>
      <c r="H228" s="434">
        <v>1</v>
      </c>
      <c r="I228" s="434">
        <v>169</v>
      </c>
      <c r="J228" s="434">
        <v>18</v>
      </c>
      <c r="K228" s="434">
        <v>3042</v>
      </c>
      <c r="L228" s="434">
        <v>1.5</v>
      </c>
      <c r="M228" s="434">
        <v>169</v>
      </c>
      <c r="N228" s="434">
        <v>18</v>
      </c>
      <c r="O228" s="434">
        <v>3051</v>
      </c>
      <c r="P228" s="545">
        <v>1.5044378698224852</v>
      </c>
      <c r="Q228" s="435">
        <v>169.5</v>
      </c>
    </row>
    <row r="229" spans="1:17" ht="14.4" customHeight="1" x14ac:dyDescent="0.3">
      <c r="A229" s="430" t="s">
        <v>4292</v>
      </c>
      <c r="B229" s="431" t="s">
        <v>603</v>
      </c>
      <c r="C229" s="431" t="s">
        <v>4104</v>
      </c>
      <c r="D229" s="431" t="s">
        <v>4193</v>
      </c>
      <c r="E229" s="431" t="s">
        <v>4194</v>
      </c>
      <c r="F229" s="434"/>
      <c r="G229" s="434"/>
      <c r="H229" s="434"/>
      <c r="I229" s="434"/>
      <c r="J229" s="434">
        <v>1</v>
      </c>
      <c r="K229" s="434">
        <v>686</v>
      </c>
      <c r="L229" s="434"/>
      <c r="M229" s="434">
        <v>686</v>
      </c>
      <c r="N229" s="434"/>
      <c r="O229" s="434"/>
      <c r="P229" s="545"/>
      <c r="Q229" s="435"/>
    </row>
    <row r="230" spans="1:17" ht="14.4" customHeight="1" x14ac:dyDescent="0.3">
      <c r="A230" s="430" t="s">
        <v>4292</v>
      </c>
      <c r="B230" s="431" t="s">
        <v>603</v>
      </c>
      <c r="C230" s="431" t="s">
        <v>4104</v>
      </c>
      <c r="D230" s="431" t="s">
        <v>4195</v>
      </c>
      <c r="E230" s="431" t="s">
        <v>4196</v>
      </c>
      <c r="F230" s="434">
        <v>12</v>
      </c>
      <c r="G230" s="434">
        <v>4164</v>
      </c>
      <c r="H230" s="434">
        <v>1</v>
      </c>
      <c r="I230" s="434">
        <v>347</v>
      </c>
      <c r="J230" s="434">
        <v>18</v>
      </c>
      <c r="K230" s="434">
        <v>6246</v>
      </c>
      <c r="L230" s="434">
        <v>1.5</v>
      </c>
      <c r="M230" s="434">
        <v>347</v>
      </c>
      <c r="N230" s="434">
        <v>18</v>
      </c>
      <c r="O230" s="434">
        <v>6255</v>
      </c>
      <c r="P230" s="545">
        <v>1.5021613832853027</v>
      </c>
      <c r="Q230" s="435">
        <v>347.5</v>
      </c>
    </row>
    <row r="231" spans="1:17" ht="14.4" customHeight="1" x14ac:dyDescent="0.3">
      <c r="A231" s="430" t="s">
        <v>4292</v>
      </c>
      <c r="B231" s="431" t="s">
        <v>603</v>
      </c>
      <c r="C231" s="431" t="s">
        <v>4104</v>
      </c>
      <c r="D231" s="431" t="s">
        <v>4197</v>
      </c>
      <c r="E231" s="431" t="s">
        <v>4198</v>
      </c>
      <c r="F231" s="434">
        <v>12</v>
      </c>
      <c r="G231" s="434">
        <v>2064</v>
      </c>
      <c r="H231" s="434">
        <v>1</v>
      </c>
      <c r="I231" s="434">
        <v>172</v>
      </c>
      <c r="J231" s="434">
        <v>18</v>
      </c>
      <c r="K231" s="434">
        <v>3096</v>
      </c>
      <c r="L231" s="434">
        <v>1.5</v>
      </c>
      <c r="M231" s="434">
        <v>172</v>
      </c>
      <c r="N231" s="434">
        <v>18</v>
      </c>
      <c r="O231" s="434">
        <v>3105</v>
      </c>
      <c r="P231" s="545">
        <v>1.504360465116279</v>
      </c>
      <c r="Q231" s="435">
        <v>172.5</v>
      </c>
    </row>
    <row r="232" spans="1:17" ht="14.4" customHeight="1" x14ac:dyDescent="0.3">
      <c r="A232" s="430" t="s">
        <v>4292</v>
      </c>
      <c r="B232" s="431" t="s">
        <v>603</v>
      </c>
      <c r="C232" s="431" t="s">
        <v>4104</v>
      </c>
      <c r="D232" s="431" t="s">
        <v>4205</v>
      </c>
      <c r="E232" s="431" t="s">
        <v>4206</v>
      </c>
      <c r="F232" s="434">
        <v>31</v>
      </c>
      <c r="G232" s="434">
        <v>13082</v>
      </c>
      <c r="H232" s="434">
        <v>1</v>
      </c>
      <c r="I232" s="434">
        <v>422</v>
      </c>
      <c r="J232" s="434"/>
      <c r="K232" s="434"/>
      <c r="L232" s="434"/>
      <c r="M232" s="434"/>
      <c r="N232" s="434"/>
      <c r="O232" s="434"/>
      <c r="P232" s="545"/>
      <c r="Q232" s="435"/>
    </row>
    <row r="233" spans="1:17" ht="14.4" customHeight="1" x14ac:dyDescent="0.3">
      <c r="A233" s="430" t="s">
        <v>4292</v>
      </c>
      <c r="B233" s="431" t="s">
        <v>603</v>
      </c>
      <c r="C233" s="431" t="s">
        <v>4104</v>
      </c>
      <c r="D233" s="431" t="s">
        <v>4211</v>
      </c>
      <c r="E233" s="431" t="s">
        <v>4212</v>
      </c>
      <c r="F233" s="434"/>
      <c r="G233" s="434"/>
      <c r="H233" s="434"/>
      <c r="I233" s="434"/>
      <c r="J233" s="434"/>
      <c r="K233" s="434"/>
      <c r="L233" s="434"/>
      <c r="M233" s="434"/>
      <c r="N233" s="434">
        <v>1</v>
      </c>
      <c r="O233" s="434">
        <v>675</v>
      </c>
      <c r="P233" s="545"/>
      <c r="Q233" s="435">
        <v>675</v>
      </c>
    </row>
    <row r="234" spans="1:17" ht="14.4" customHeight="1" x14ac:dyDescent="0.3">
      <c r="A234" s="430" t="s">
        <v>4292</v>
      </c>
      <c r="B234" s="431" t="s">
        <v>603</v>
      </c>
      <c r="C234" s="431" t="s">
        <v>4104</v>
      </c>
      <c r="D234" s="431" t="s">
        <v>4213</v>
      </c>
      <c r="E234" s="431" t="s">
        <v>4214</v>
      </c>
      <c r="F234" s="434">
        <v>1</v>
      </c>
      <c r="G234" s="434">
        <v>472</v>
      </c>
      <c r="H234" s="434">
        <v>1</v>
      </c>
      <c r="I234" s="434">
        <v>472</v>
      </c>
      <c r="J234" s="434">
        <v>1</v>
      </c>
      <c r="K234" s="434">
        <v>473</v>
      </c>
      <c r="L234" s="434">
        <v>1.0021186440677967</v>
      </c>
      <c r="M234" s="434">
        <v>473</v>
      </c>
      <c r="N234" s="434">
        <v>1</v>
      </c>
      <c r="O234" s="434">
        <v>474</v>
      </c>
      <c r="P234" s="545">
        <v>1.0042372881355932</v>
      </c>
      <c r="Q234" s="435">
        <v>474</v>
      </c>
    </row>
    <row r="235" spans="1:17" ht="14.4" customHeight="1" x14ac:dyDescent="0.3">
      <c r="A235" s="430" t="s">
        <v>4292</v>
      </c>
      <c r="B235" s="431" t="s">
        <v>603</v>
      </c>
      <c r="C235" s="431" t="s">
        <v>4104</v>
      </c>
      <c r="D235" s="431" t="s">
        <v>4215</v>
      </c>
      <c r="E235" s="431" t="s">
        <v>4216</v>
      </c>
      <c r="F235" s="434"/>
      <c r="G235" s="434"/>
      <c r="H235" s="434"/>
      <c r="I235" s="434"/>
      <c r="J235" s="434"/>
      <c r="K235" s="434"/>
      <c r="L235" s="434"/>
      <c r="M235" s="434"/>
      <c r="N235" s="434">
        <v>1</v>
      </c>
      <c r="O235" s="434">
        <v>288</v>
      </c>
      <c r="P235" s="545"/>
      <c r="Q235" s="435">
        <v>288</v>
      </c>
    </row>
    <row r="236" spans="1:17" ht="14.4" customHeight="1" x14ac:dyDescent="0.3">
      <c r="A236" s="430" t="s">
        <v>4292</v>
      </c>
      <c r="B236" s="431" t="s">
        <v>603</v>
      </c>
      <c r="C236" s="431" t="s">
        <v>4104</v>
      </c>
      <c r="D236" s="431" t="s">
        <v>4217</v>
      </c>
      <c r="E236" s="431" t="s">
        <v>4218</v>
      </c>
      <c r="F236" s="434"/>
      <c r="G236" s="434"/>
      <c r="H236" s="434"/>
      <c r="I236" s="434"/>
      <c r="J236" s="434"/>
      <c r="K236" s="434"/>
      <c r="L236" s="434"/>
      <c r="M236" s="434"/>
      <c r="N236" s="434">
        <v>1</v>
      </c>
      <c r="O236" s="434">
        <v>811</v>
      </c>
      <c r="P236" s="545"/>
      <c r="Q236" s="435">
        <v>811</v>
      </c>
    </row>
    <row r="237" spans="1:17" ht="14.4" customHeight="1" x14ac:dyDescent="0.3">
      <c r="A237" s="430" t="s">
        <v>4292</v>
      </c>
      <c r="B237" s="431" t="s">
        <v>603</v>
      </c>
      <c r="C237" s="431" t="s">
        <v>4104</v>
      </c>
      <c r="D237" s="431" t="s">
        <v>4219</v>
      </c>
      <c r="E237" s="431" t="s">
        <v>4220</v>
      </c>
      <c r="F237" s="434">
        <v>31</v>
      </c>
      <c r="G237" s="434">
        <v>31000</v>
      </c>
      <c r="H237" s="434">
        <v>1</v>
      </c>
      <c r="I237" s="434">
        <v>1000</v>
      </c>
      <c r="J237" s="434"/>
      <c r="K237" s="434"/>
      <c r="L237" s="434"/>
      <c r="M237" s="434"/>
      <c r="N237" s="434"/>
      <c r="O237" s="434"/>
      <c r="P237" s="545"/>
      <c r="Q237" s="435"/>
    </row>
    <row r="238" spans="1:17" ht="14.4" customHeight="1" x14ac:dyDescent="0.3">
      <c r="A238" s="430" t="s">
        <v>4292</v>
      </c>
      <c r="B238" s="431" t="s">
        <v>603</v>
      </c>
      <c r="C238" s="431" t="s">
        <v>4104</v>
      </c>
      <c r="D238" s="431" t="s">
        <v>4221</v>
      </c>
      <c r="E238" s="431" t="s">
        <v>4222</v>
      </c>
      <c r="F238" s="434">
        <v>12</v>
      </c>
      <c r="G238" s="434">
        <v>1992</v>
      </c>
      <c r="H238" s="434">
        <v>1</v>
      </c>
      <c r="I238" s="434">
        <v>166</v>
      </c>
      <c r="J238" s="434">
        <v>19</v>
      </c>
      <c r="K238" s="434">
        <v>3154</v>
      </c>
      <c r="L238" s="434">
        <v>1.5833333333333333</v>
      </c>
      <c r="M238" s="434">
        <v>166</v>
      </c>
      <c r="N238" s="434">
        <v>19</v>
      </c>
      <c r="O238" s="434">
        <v>3164</v>
      </c>
      <c r="P238" s="545">
        <v>1.5883534136546185</v>
      </c>
      <c r="Q238" s="435">
        <v>166.52631578947367</v>
      </c>
    </row>
    <row r="239" spans="1:17" ht="14.4" customHeight="1" x14ac:dyDescent="0.3">
      <c r="A239" s="430" t="s">
        <v>4292</v>
      </c>
      <c r="B239" s="431" t="s">
        <v>603</v>
      </c>
      <c r="C239" s="431" t="s">
        <v>4104</v>
      </c>
      <c r="D239" s="431" t="s">
        <v>4239</v>
      </c>
      <c r="E239" s="431" t="s">
        <v>4240</v>
      </c>
      <c r="F239" s="434"/>
      <c r="G239" s="434"/>
      <c r="H239" s="434"/>
      <c r="I239" s="434"/>
      <c r="J239" s="434"/>
      <c r="K239" s="434"/>
      <c r="L239" s="434"/>
      <c r="M239" s="434"/>
      <c r="N239" s="434">
        <v>1</v>
      </c>
      <c r="O239" s="434">
        <v>811</v>
      </c>
      <c r="P239" s="545"/>
      <c r="Q239" s="435">
        <v>811</v>
      </c>
    </row>
    <row r="240" spans="1:17" ht="14.4" customHeight="1" x14ac:dyDescent="0.3">
      <c r="A240" s="430" t="s">
        <v>4292</v>
      </c>
      <c r="B240" s="431" t="s">
        <v>603</v>
      </c>
      <c r="C240" s="431" t="s">
        <v>4104</v>
      </c>
      <c r="D240" s="431" t="s">
        <v>4241</v>
      </c>
      <c r="E240" s="431" t="s">
        <v>4242</v>
      </c>
      <c r="F240" s="434">
        <v>11</v>
      </c>
      <c r="G240" s="434">
        <v>3465</v>
      </c>
      <c r="H240" s="434">
        <v>1</v>
      </c>
      <c r="I240" s="434">
        <v>315</v>
      </c>
      <c r="J240" s="434">
        <v>16</v>
      </c>
      <c r="K240" s="434">
        <v>5088</v>
      </c>
      <c r="L240" s="434">
        <v>1.4683982683982684</v>
      </c>
      <c r="M240" s="434">
        <v>318</v>
      </c>
      <c r="N240" s="434">
        <v>21</v>
      </c>
      <c r="O240" s="434">
        <v>6755</v>
      </c>
      <c r="P240" s="545">
        <v>1.9494949494949494</v>
      </c>
      <c r="Q240" s="435">
        <v>321.66666666666669</v>
      </c>
    </row>
    <row r="241" spans="1:17" ht="14.4" customHeight="1" x14ac:dyDescent="0.3">
      <c r="A241" s="430" t="s">
        <v>4292</v>
      </c>
      <c r="B241" s="431" t="s">
        <v>603</v>
      </c>
      <c r="C241" s="431" t="s">
        <v>4104</v>
      </c>
      <c r="D241" s="431" t="s">
        <v>4246</v>
      </c>
      <c r="E241" s="431" t="s">
        <v>4247</v>
      </c>
      <c r="F241" s="434"/>
      <c r="G241" s="434"/>
      <c r="H241" s="434"/>
      <c r="I241" s="434"/>
      <c r="J241" s="434">
        <v>1</v>
      </c>
      <c r="K241" s="434">
        <v>4037</v>
      </c>
      <c r="L241" s="434"/>
      <c r="M241" s="434">
        <v>4037</v>
      </c>
      <c r="N241" s="434">
        <v>1</v>
      </c>
      <c r="O241" s="434">
        <v>4053</v>
      </c>
      <c r="P241" s="545"/>
      <c r="Q241" s="435">
        <v>4053</v>
      </c>
    </row>
    <row r="242" spans="1:17" ht="14.4" customHeight="1" x14ac:dyDescent="0.3">
      <c r="A242" s="430" t="s">
        <v>4292</v>
      </c>
      <c r="B242" s="431" t="s">
        <v>603</v>
      </c>
      <c r="C242" s="431" t="s">
        <v>4104</v>
      </c>
      <c r="D242" s="431" t="s">
        <v>4248</v>
      </c>
      <c r="E242" s="431" t="s">
        <v>4249</v>
      </c>
      <c r="F242" s="434"/>
      <c r="G242" s="434"/>
      <c r="H242" s="434"/>
      <c r="I242" s="434"/>
      <c r="J242" s="434">
        <v>1</v>
      </c>
      <c r="K242" s="434">
        <v>3368</v>
      </c>
      <c r="L242" s="434"/>
      <c r="M242" s="434">
        <v>3368</v>
      </c>
      <c r="N242" s="434"/>
      <c r="O242" s="434"/>
      <c r="P242" s="545"/>
      <c r="Q242" s="435"/>
    </row>
    <row r="243" spans="1:17" ht="14.4" customHeight="1" x14ac:dyDescent="0.3">
      <c r="A243" s="430" t="s">
        <v>4293</v>
      </c>
      <c r="B243" s="431" t="s">
        <v>603</v>
      </c>
      <c r="C243" s="431" t="s">
        <v>4104</v>
      </c>
      <c r="D243" s="431" t="s">
        <v>4109</v>
      </c>
      <c r="E243" s="431" t="s">
        <v>4110</v>
      </c>
      <c r="F243" s="434"/>
      <c r="G243" s="434"/>
      <c r="H243" s="434"/>
      <c r="I243" s="434"/>
      <c r="J243" s="434"/>
      <c r="K243" s="434"/>
      <c r="L243" s="434"/>
      <c r="M243" s="434"/>
      <c r="N243" s="434">
        <v>1</v>
      </c>
      <c r="O243" s="434">
        <v>653</v>
      </c>
      <c r="P243" s="545"/>
      <c r="Q243" s="435">
        <v>653</v>
      </c>
    </row>
    <row r="244" spans="1:17" ht="14.4" customHeight="1" x14ac:dyDescent="0.3">
      <c r="A244" s="430" t="s">
        <v>4293</v>
      </c>
      <c r="B244" s="431" t="s">
        <v>603</v>
      </c>
      <c r="C244" s="431" t="s">
        <v>4104</v>
      </c>
      <c r="D244" s="431" t="s">
        <v>4117</v>
      </c>
      <c r="E244" s="431" t="s">
        <v>4118</v>
      </c>
      <c r="F244" s="434"/>
      <c r="G244" s="434"/>
      <c r="H244" s="434"/>
      <c r="I244" s="434"/>
      <c r="J244" s="434"/>
      <c r="K244" s="434"/>
      <c r="L244" s="434"/>
      <c r="M244" s="434"/>
      <c r="N244" s="434">
        <v>2</v>
      </c>
      <c r="O244" s="434">
        <v>1652</v>
      </c>
      <c r="P244" s="545"/>
      <c r="Q244" s="435">
        <v>826</v>
      </c>
    </row>
    <row r="245" spans="1:17" ht="14.4" customHeight="1" x14ac:dyDescent="0.3">
      <c r="A245" s="430" t="s">
        <v>4293</v>
      </c>
      <c r="B245" s="431" t="s">
        <v>603</v>
      </c>
      <c r="C245" s="431" t="s">
        <v>4104</v>
      </c>
      <c r="D245" s="431" t="s">
        <v>4153</v>
      </c>
      <c r="E245" s="431" t="s">
        <v>4154</v>
      </c>
      <c r="F245" s="434"/>
      <c r="G245" s="434"/>
      <c r="H245" s="434"/>
      <c r="I245" s="434"/>
      <c r="J245" s="434"/>
      <c r="K245" s="434"/>
      <c r="L245" s="434"/>
      <c r="M245" s="434"/>
      <c r="N245" s="434">
        <v>1</v>
      </c>
      <c r="O245" s="434">
        <v>218</v>
      </c>
      <c r="P245" s="545"/>
      <c r="Q245" s="435">
        <v>218</v>
      </c>
    </row>
    <row r="246" spans="1:17" ht="14.4" customHeight="1" x14ac:dyDescent="0.3">
      <c r="A246" s="430" t="s">
        <v>4293</v>
      </c>
      <c r="B246" s="431" t="s">
        <v>603</v>
      </c>
      <c r="C246" s="431" t="s">
        <v>4104</v>
      </c>
      <c r="D246" s="431" t="s">
        <v>4169</v>
      </c>
      <c r="E246" s="431" t="s">
        <v>4170</v>
      </c>
      <c r="F246" s="434">
        <v>1</v>
      </c>
      <c r="G246" s="434">
        <v>16</v>
      </c>
      <c r="H246" s="434">
        <v>1</v>
      </c>
      <c r="I246" s="434">
        <v>16</v>
      </c>
      <c r="J246" s="434"/>
      <c r="K246" s="434"/>
      <c r="L246" s="434"/>
      <c r="M246" s="434"/>
      <c r="N246" s="434"/>
      <c r="O246" s="434"/>
      <c r="P246" s="545"/>
      <c r="Q246" s="435"/>
    </row>
    <row r="247" spans="1:17" ht="14.4" customHeight="1" x14ac:dyDescent="0.3">
      <c r="A247" s="430" t="s">
        <v>4293</v>
      </c>
      <c r="B247" s="431" t="s">
        <v>603</v>
      </c>
      <c r="C247" s="431" t="s">
        <v>4104</v>
      </c>
      <c r="D247" s="431" t="s">
        <v>4189</v>
      </c>
      <c r="E247" s="431" t="s">
        <v>4190</v>
      </c>
      <c r="F247" s="434"/>
      <c r="G247" s="434"/>
      <c r="H247" s="434"/>
      <c r="I247" s="434"/>
      <c r="J247" s="434"/>
      <c r="K247" s="434"/>
      <c r="L247" s="434"/>
      <c r="M247" s="434"/>
      <c r="N247" s="434">
        <v>1</v>
      </c>
      <c r="O247" s="434">
        <v>169</v>
      </c>
      <c r="P247" s="545"/>
      <c r="Q247" s="435">
        <v>169</v>
      </c>
    </row>
    <row r="248" spans="1:17" ht="14.4" customHeight="1" x14ac:dyDescent="0.3">
      <c r="A248" s="430" t="s">
        <v>4293</v>
      </c>
      <c r="B248" s="431" t="s">
        <v>603</v>
      </c>
      <c r="C248" s="431" t="s">
        <v>4104</v>
      </c>
      <c r="D248" s="431" t="s">
        <v>4197</v>
      </c>
      <c r="E248" s="431" t="s">
        <v>4198</v>
      </c>
      <c r="F248" s="434"/>
      <c r="G248" s="434"/>
      <c r="H248" s="434"/>
      <c r="I248" s="434"/>
      <c r="J248" s="434"/>
      <c r="K248" s="434"/>
      <c r="L248" s="434"/>
      <c r="M248" s="434"/>
      <c r="N248" s="434">
        <v>1</v>
      </c>
      <c r="O248" s="434">
        <v>172</v>
      </c>
      <c r="P248" s="545"/>
      <c r="Q248" s="435">
        <v>172</v>
      </c>
    </row>
    <row r="249" spans="1:17" ht="14.4" customHeight="1" x14ac:dyDescent="0.3">
      <c r="A249" s="430" t="s">
        <v>4293</v>
      </c>
      <c r="B249" s="431" t="s">
        <v>603</v>
      </c>
      <c r="C249" s="431" t="s">
        <v>4104</v>
      </c>
      <c r="D249" s="431" t="s">
        <v>4223</v>
      </c>
      <c r="E249" s="431" t="s">
        <v>4224</v>
      </c>
      <c r="F249" s="434">
        <v>1</v>
      </c>
      <c r="G249" s="434">
        <v>852</v>
      </c>
      <c r="H249" s="434">
        <v>1</v>
      </c>
      <c r="I249" s="434">
        <v>852</v>
      </c>
      <c r="J249" s="434"/>
      <c r="K249" s="434"/>
      <c r="L249" s="434"/>
      <c r="M249" s="434"/>
      <c r="N249" s="434"/>
      <c r="O249" s="434"/>
      <c r="P249" s="545"/>
      <c r="Q249" s="435"/>
    </row>
    <row r="250" spans="1:17" ht="14.4" customHeight="1" x14ac:dyDescent="0.3">
      <c r="A250" s="430" t="s">
        <v>4294</v>
      </c>
      <c r="B250" s="431" t="s">
        <v>603</v>
      </c>
      <c r="C250" s="431" t="s">
        <v>4104</v>
      </c>
      <c r="D250" s="431" t="s">
        <v>4287</v>
      </c>
      <c r="E250" s="431" t="s">
        <v>4288</v>
      </c>
      <c r="F250" s="434"/>
      <c r="G250" s="434"/>
      <c r="H250" s="434"/>
      <c r="I250" s="434"/>
      <c r="J250" s="434">
        <v>1</v>
      </c>
      <c r="K250" s="434">
        <v>1609</v>
      </c>
      <c r="L250" s="434"/>
      <c r="M250" s="434">
        <v>1609</v>
      </c>
      <c r="N250" s="434"/>
      <c r="O250" s="434"/>
      <c r="P250" s="545"/>
      <c r="Q250" s="435"/>
    </row>
    <row r="251" spans="1:17" ht="14.4" customHeight="1" x14ac:dyDescent="0.3">
      <c r="A251" s="430" t="s">
        <v>4294</v>
      </c>
      <c r="B251" s="431" t="s">
        <v>603</v>
      </c>
      <c r="C251" s="431" t="s">
        <v>4104</v>
      </c>
      <c r="D251" s="431" t="s">
        <v>4295</v>
      </c>
      <c r="E251" s="431" t="s">
        <v>4296</v>
      </c>
      <c r="F251" s="434"/>
      <c r="G251" s="434"/>
      <c r="H251" s="434"/>
      <c r="I251" s="434"/>
      <c r="J251" s="434">
        <v>3</v>
      </c>
      <c r="K251" s="434">
        <v>4860</v>
      </c>
      <c r="L251" s="434"/>
      <c r="M251" s="434">
        <v>1620</v>
      </c>
      <c r="N251" s="434"/>
      <c r="O251" s="434"/>
      <c r="P251" s="545"/>
      <c r="Q251" s="435"/>
    </row>
    <row r="252" spans="1:17" ht="14.4" customHeight="1" x14ac:dyDescent="0.3">
      <c r="A252" s="430" t="s">
        <v>4294</v>
      </c>
      <c r="B252" s="431" t="s">
        <v>603</v>
      </c>
      <c r="C252" s="431" t="s">
        <v>4104</v>
      </c>
      <c r="D252" s="431" t="s">
        <v>4107</v>
      </c>
      <c r="E252" s="431" t="s">
        <v>4108</v>
      </c>
      <c r="F252" s="434"/>
      <c r="G252" s="434"/>
      <c r="H252" s="434"/>
      <c r="I252" s="434"/>
      <c r="J252" s="434">
        <v>10</v>
      </c>
      <c r="K252" s="434">
        <v>38640</v>
      </c>
      <c r="L252" s="434"/>
      <c r="M252" s="434">
        <v>3864</v>
      </c>
      <c r="N252" s="434"/>
      <c r="O252" s="434"/>
      <c r="P252" s="545"/>
      <c r="Q252" s="435"/>
    </row>
    <row r="253" spans="1:17" ht="14.4" customHeight="1" x14ac:dyDescent="0.3">
      <c r="A253" s="430" t="s">
        <v>4294</v>
      </c>
      <c r="B253" s="431" t="s">
        <v>603</v>
      </c>
      <c r="C253" s="431" t="s">
        <v>4104</v>
      </c>
      <c r="D253" s="431" t="s">
        <v>4117</v>
      </c>
      <c r="E253" s="431" t="s">
        <v>4118</v>
      </c>
      <c r="F253" s="434">
        <v>1</v>
      </c>
      <c r="G253" s="434">
        <v>825</v>
      </c>
      <c r="H253" s="434">
        <v>1</v>
      </c>
      <c r="I253" s="434">
        <v>825</v>
      </c>
      <c r="J253" s="434">
        <v>4</v>
      </c>
      <c r="K253" s="434">
        <v>3304</v>
      </c>
      <c r="L253" s="434">
        <v>4.0048484848484849</v>
      </c>
      <c r="M253" s="434">
        <v>826</v>
      </c>
      <c r="N253" s="434"/>
      <c r="O253" s="434"/>
      <c r="P253" s="545"/>
      <c r="Q253" s="435"/>
    </row>
    <row r="254" spans="1:17" ht="14.4" customHeight="1" x14ac:dyDescent="0.3">
      <c r="A254" s="430" t="s">
        <v>4294</v>
      </c>
      <c r="B254" s="431" t="s">
        <v>603</v>
      </c>
      <c r="C254" s="431" t="s">
        <v>4104</v>
      </c>
      <c r="D254" s="431" t="s">
        <v>4121</v>
      </c>
      <c r="E254" s="431" t="s">
        <v>4122</v>
      </c>
      <c r="F254" s="434">
        <v>1</v>
      </c>
      <c r="G254" s="434">
        <v>807</v>
      </c>
      <c r="H254" s="434">
        <v>1</v>
      </c>
      <c r="I254" s="434">
        <v>807</v>
      </c>
      <c r="J254" s="434"/>
      <c r="K254" s="434"/>
      <c r="L254" s="434"/>
      <c r="M254" s="434"/>
      <c r="N254" s="434"/>
      <c r="O254" s="434"/>
      <c r="P254" s="545"/>
      <c r="Q254" s="435"/>
    </row>
    <row r="255" spans="1:17" ht="14.4" customHeight="1" x14ac:dyDescent="0.3">
      <c r="A255" s="430" t="s">
        <v>4294</v>
      </c>
      <c r="B255" s="431" t="s">
        <v>603</v>
      </c>
      <c r="C255" s="431" t="s">
        <v>4104</v>
      </c>
      <c r="D255" s="431" t="s">
        <v>4123</v>
      </c>
      <c r="E255" s="431" t="s">
        <v>4124</v>
      </c>
      <c r="F255" s="434">
        <v>1</v>
      </c>
      <c r="G255" s="434">
        <v>807</v>
      </c>
      <c r="H255" s="434">
        <v>1</v>
      </c>
      <c r="I255" s="434">
        <v>807</v>
      </c>
      <c r="J255" s="434"/>
      <c r="K255" s="434"/>
      <c r="L255" s="434"/>
      <c r="M255" s="434"/>
      <c r="N255" s="434"/>
      <c r="O255" s="434"/>
      <c r="P255" s="545"/>
      <c r="Q255" s="435"/>
    </row>
    <row r="256" spans="1:17" ht="14.4" customHeight="1" x14ac:dyDescent="0.3">
      <c r="A256" s="430" t="s">
        <v>4294</v>
      </c>
      <c r="B256" s="431" t="s">
        <v>603</v>
      </c>
      <c r="C256" s="431" t="s">
        <v>4104</v>
      </c>
      <c r="D256" s="431" t="s">
        <v>4125</v>
      </c>
      <c r="E256" s="431" t="s">
        <v>4126</v>
      </c>
      <c r="F256" s="434">
        <v>11</v>
      </c>
      <c r="G256" s="434">
        <v>1826</v>
      </c>
      <c r="H256" s="434">
        <v>1</v>
      </c>
      <c r="I256" s="434">
        <v>166</v>
      </c>
      <c r="J256" s="434">
        <v>12</v>
      </c>
      <c r="K256" s="434">
        <v>1992</v>
      </c>
      <c r="L256" s="434">
        <v>1.0909090909090908</v>
      </c>
      <c r="M256" s="434">
        <v>166</v>
      </c>
      <c r="N256" s="434">
        <v>4</v>
      </c>
      <c r="O256" s="434">
        <v>665</v>
      </c>
      <c r="P256" s="545">
        <v>0.36418400876232204</v>
      </c>
      <c r="Q256" s="435">
        <v>166.25</v>
      </c>
    </row>
    <row r="257" spans="1:17" ht="14.4" customHeight="1" x14ac:dyDescent="0.3">
      <c r="A257" s="430" t="s">
        <v>4294</v>
      </c>
      <c r="B257" s="431" t="s">
        <v>603</v>
      </c>
      <c r="C257" s="431" t="s">
        <v>4104</v>
      </c>
      <c r="D257" s="431" t="s">
        <v>4127</v>
      </c>
      <c r="E257" s="431" t="s">
        <v>4128</v>
      </c>
      <c r="F257" s="434">
        <v>11</v>
      </c>
      <c r="G257" s="434">
        <v>1892</v>
      </c>
      <c r="H257" s="434">
        <v>1</v>
      </c>
      <c r="I257" s="434">
        <v>172</v>
      </c>
      <c r="J257" s="434">
        <v>10</v>
      </c>
      <c r="K257" s="434">
        <v>1720</v>
      </c>
      <c r="L257" s="434">
        <v>0.90909090909090906</v>
      </c>
      <c r="M257" s="434">
        <v>172</v>
      </c>
      <c r="N257" s="434">
        <v>7</v>
      </c>
      <c r="O257" s="434">
        <v>1207</v>
      </c>
      <c r="P257" s="545">
        <v>0.63794926004228325</v>
      </c>
      <c r="Q257" s="435">
        <v>172.42857142857142</v>
      </c>
    </row>
    <row r="258" spans="1:17" ht="14.4" customHeight="1" x14ac:dyDescent="0.3">
      <c r="A258" s="430" t="s">
        <v>4294</v>
      </c>
      <c r="B258" s="431" t="s">
        <v>603</v>
      </c>
      <c r="C258" s="431" t="s">
        <v>4104</v>
      </c>
      <c r="D258" s="431" t="s">
        <v>4139</v>
      </c>
      <c r="E258" s="431" t="s">
        <v>4140</v>
      </c>
      <c r="F258" s="434">
        <v>1</v>
      </c>
      <c r="G258" s="434">
        <v>544</v>
      </c>
      <c r="H258" s="434">
        <v>1</v>
      </c>
      <c r="I258" s="434">
        <v>544</v>
      </c>
      <c r="J258" s="434">
        <v>2</v>
      </c>
      <c r="K258" s="434">
        <v>1090</v>
      </c>
      <c r="L258" s="434">
        <v>2.0036764705882355</v>
      </c>
      <c r="M258" s="434">
        <v>545</v>
      </c>
      <c r="N258" s="434">
        <v>2</v>
      </c>
      <c r="O258" s="434">
        <v>1092</v>
      </c>
      <c r="P258" s="545">
        <v>2.0073529411764706</v>
      </c>
      <c r="Q258" s="435">
        <v>546</v>
      </c>
    </row>
    <row r="259" spans="1:17" ht="14.4" customHeight="1" x14ac:dyDescent="0.3">
      <c r="A259" s="430" t="s">
        <v>4294</v>
      </c>
      <c r="B259" s="431" t="s">
        <v>603</v>
      </c>
      <c r="C259" s="431" t="s">
        <v>4104</v>
      </c>
      <c r="D259" s="431" t="s">
        <v>4145</v>
      </c>
      <c r="E259" s="431" t="s">
        <v>4146</v>
      </c>
      <c r="F259" s="434">
        <v>1</v>
      </c>
      <c r="G259" s="434">
        <v>673</v>
      </c>
      <c r="H259" s="434">
        <v>1</v>
      </c>
      <c r="I259" s="434">
        <v>673</v>
      </c>
      <c r="J259" s="434">
        <v>1</v>
      </c>
      <c r="K259" s="434">
        <v>674</v>
      </c>
      <c r="L259" s="434">
        <v>1.0014858841010401</v>
      </c>
      <c r="M259" s="434">
        <v>674</v>
      </c>
      <c r="N259" s="434">
        <v>1</v>
      </c>
      <c r="O259" s="434">
        <v>675</v>
      </c>
      <c r="P259" s="545">
        <v>1.0029717682020802</v>
      </c>
      <c r="Q259" s="435">
        <v>675</v>
      </c>
    </row>
    <row r="260" spans="1:17" ht="14.4" customHeight="1" x14ac:dyDescent="0.3">
      <c r="A260" s="430" t="s">
        <v>4294</v>
      </c>
      <c r="B260" s="431" t="s">
        <v>603</v>
      </c>
      <c r="C260" s="431" t="s">
        <v>4104</v>
      </c>
      <c r="D260" s="431" t="s">
        <v>4151</v>
      </c>
      <c r="E260" s="431" t="s">
        <v>4152</v>
      </c>
      <c r="F260" s="434">
        <v>6</v>
      </c>
      <c r="G260" s="434">
        <v>2058</v>
      </c>
      <c r="H260" s="434">
        <v>1</v>
      </c>
      <c r="I260" s="434">
        <v>343</v>
      </c>
      <c r="J260" s="434">
        <v>3</v>
      </c>
      <c r="K260" s="434">
        <v>1032</v>
      </c>
      <c r="L260" s="434">
        <v>0.50145772594752192</v>
      </c>
      <c r="M260" s="434">
        <v>344</v>
      </c>
      <c r="N260" s="434">
        <v>2</v>
      </c>
      <c r="O260" s="434">
        <v>692</v>
      </c>
      <c r="P260" s="545">
        <v>0.33624878522837709</v>
      </c>
      <c r="Q260" s="435">
        <v>346</v>
      </c>
    </row>
    <row r="261" spans="1:17" ht="14.4" customHeight="1" x14ac:dyDescent="0.3">
      <c r="A261" s="430" t="s">
        <v>4294</v>
      </c>
      <c r="B261" s="431" t="s">
        <v>603</v>
      </c>
      <c r="C261" s="431" t="s">
        <v>4104</v>
      </c>
      <c r="D261" s="431" t="s">
        <v>4153</v>
      </c>
      <c r="E261" s="431" t="s">
        <v>4154</v>
      </c>
      <c r="F261" s="434"/>
      <c r="G261" s="434"/>
      <c r="H261" s="434"/>
      <c r="I261" s="434"/>
      <c r="J261" s="434">
        <v>10</v>
      </c>
      <c r="K261" s="434">
        <v>2170</v>
      </c>
      <c r="L261" s="434"/>
      <c r="M261" s="434">
        <v>217</v>
      </c>
      <c r="N261" s="434"/>
      <c r="O261" s="434"/>
      <c r="P261" s="545"/>
      <c r="Q261" s="435"/>
    </row>
    <row r="262" spans="1:17" ht="14.4" customHeight="1" x14ac:dyDescent="0.3">
      <c r="A262" s="430" t="s">
        <v>4294</v>
      </c>
      <c r="B262" s="431" t="s">
        <v>603</v>
      </c>
      <c r="C262" s="431" t="s">
        <v>4104</v>
      </c>
      <c r="D262" s="431" t="s">
        <v>4155</v>
      </c>
      <c r="E262" s="431" t="s">
        <v>4156</v>
      </c>
      <c r="F262" s="434">
        <v>8</v>
      </c>
      <c r="G262" s="434">
        <v>3952</v>
      </c>
      <c r="H262" s="434">
        <v>1</v>
      </c>
      <c r="I262" s="434">
        <v>494</v>
      </c>
      <c r="J262" s="434">
        <v>8</v>
      </c>
      <c r="K262" s="434">
        <v>3976</v>
      </c>
      <c r="L262" s="434">
        <v>1.0060728744939271</v>
      </c>
      <c r="M262" s="434">
        <v>497</v>
      </c>
      <c r="N262" s="434"/>
      <c r="O262" s="434"/>
      <c r="P262" s="545"/>
      <c r="Q262" s="435"/>
    </row>
    <row r="263" spans="1:17" ht="14.4" customHeight="1" x14ac:dyDescent="0.3">
      <c r="A263" s="430" t="s">
        <v>4294</v>
      </c>
      <c r="B263" s="431" t="s">
        <v>603</v>
      </c>
      <c r="C263" s="431" t="s">
        <v>4104</v>
      </c>
      <c r="D263" s="431" t="s">
        <v>4157</v>
      </c>
      <c r="E263" s="431" t="s">
        <v>4158</v>
      </c>
      <c r="F263" s="434">
        <v>1</v>
      </c>
      <c r="G263" s="434">
        <v>144</v>
      </c>
      <c r="H263" s="434">
        <v>1</v>
      </c>
      <c r="I263" s="434">
        <v>144</v>
      </c>
      <c r="J263" s="434">
        <v>1</v>
      </c>
      <c r="K263" s="434">
        <v>145</v>
      </c>
      <c r="L263" s="434">
        <v>1.0069444444444444</v>
      </c>
      <c r="M263" s="434">
        <v>145</v>
      </c>
      <c r="N263" s="434"/>
      <c r="O263" s="434"/>
      <c r="P263" s="545"/>
      <c r="Q263" s="435"/>
    </row>
    <row r="264" spans="1:17" ht="14.4" customHeight="1" x14ac:dyDescent="0.3">
      <c r="A264" s="430" t="s">
        <v>4294</v>
      </c>
      <c r="B264" s="431" t="s">
        <v>603</v>
      </c>
      <c r="C264" s="431" t="s">
        <v>4104</v>
      </c>
      <c r="D264" s="431" t="s">
        <v>4159</v>
      </c>
      <c r="E264" s="431" t="s">
        <v>4160</v>
      </c>
      <c r="F264" s="434"/>
      <c r="G264" s="434"/>
      <c r="H264" s="434"/>
      <c r="I264" s="434"/>
      <c r="J264" s="434"/>
      <c r="K264" s="434"/>
      <c r="L264" s="434"/>
      <c r="M264" s="434"/>
      <c r="N264" s="434">
        <v>1</v>
      </c>
      <c r="O264" s="434">
        <v>238</v>
      </c>
      <c r="P264" s="545"/>
      <c r="Q264" s="435">
        <v>238</v>
      </c>
    </row>
    <row r="265" spans="1:17" ht="14.4" customHeight="1" x14ac:dyDescent="0.3">
      <c r="A265" s="430" t="s">
        <v>4294</v>
      </c>
      <c r="B265" s="431" t="s">
        <v>603</v>
      </c>
      <c r="C265" s="431" t="s">
        <v>4104</v>
      </c>
      <c r="D265" s="431" t="s">
        <v>4161</v>
      </c>
      <c r="E265" s="431" t="s">
        <v>4162</v>
      </c>
      <c r="F265" s="434">
        <v>3</v>
      </c>
      <c r="G265" s="434">
        <v>330</v>
      </c>
      <c r="H265" s="434">
        <v>1</v>
      </c>
      <c r="I265" s="434">
        <v>110</v>
      </c>
      <c r="J265" s="434">
        <v>2</v>
      </c>
      <c r="K265" s="434">
        <v>220</v>
      </c>
      <c r="L265" s="434">
        <v>0.66666666666666663</v>
      </c>
      <c r="M265" s="434">
        <v>110</v>
      </c>
      <c r="N265" s="434">
        <v>1</v>
      </c>
      <c r="O265" s="434">
        <v>111</v>
      </c>
      <c r="P265" s="545">
        <v>0.33636363636363636</v>
      </c>
      <c r="Q265" s="435">
        <v>111</v>
      </c>
    </row>
    <row r="266" spans="1:17" ht="14.4" customHeight="1" x14ac:dyDescent="0.3">
      <c r="A266" s="430" t="s">
        <v>4294</v>
      </c>
      <c r="B266" s="431" t="s">
        <v>603</v>
      </c>
      <c r="C266" s="431" t="s">
        <v>4104</v>
      </c>
      <c r="D266" s="431" t="s">
        <v>4163</v>
      </c>
      <c r="E266" s="431" t="s">
        <v>4164</v>
      </c>
      <c r="F266" s="434"/>
      <c r="G266" s="434"/>
      <c r="H266" s="434"/>
      <c r="I266" s="434"/>
      <c r="J266" s="434">
        <v>2</v>
      </c>
      <c r="K266" s="434">
        <v>656</v>
      </c>
      <c r="L266" s="434"/>
      <c r="M266" s="434">
        <v>328</v>
      </c>
      <c r="N266" s="434"/>
      <c r="O266" s="434"/>
      <c r="P266" s="545"/>
      <c r="Q266" s="435"/>
    </row>
    <row r="267" spans="1:17" ht="14.4" customHeight="1" x14ac:dyDescent="0.3">
      <c r="A267" s="430" t="s">
        <v>4294</v>
      </c>
      <c r="B267" s="431" t="s">
        <v>603</v>
      </c>
      <c r="C267" s="431" t="s">
        <v>4104</v>
      </c>
      <c r="D267" s="431" t="s">
        <v>4167</v>
      </c>
      <c r="E267" s="431" t="s">
        <v>4168</v>
      </c>
      <c r="F267" s="434"/>
      <c r="G267" s="434"/>
      <c r="H267" s="434"/>
      <c r="I267" s="434"/>
      <c r="J267" s="434">
        <v>26</v>
      </c>
      <c r="K267" s="434">
        <v>598</v>
      </c>
      <c r="L267" s="434"/>
      <c r="M267" s="434">
        <v>23</v>
      </c>
      <c r="N267" s="434"/>
      <c r="O267" s="434"/>
      <c r="P267" s="545"/>
      <c r="Q267" s="435"/>
    </row>
    <row r="268" spans="1:17" ht="14.4" customHeight="1" x14ac:dyDescent="0.3">
      <c r="A268" s="430" t="s">
        <v>4294</v>
      </c>
      <c r="B268" s="431" t="s">
        <v>603</v>
      </c>
      <c r="C268" s="431" t="s">
        <v>4104</v>
      </c>
      <c r="D268" s="431" t="s">
        <v>4169</v>
      </c>
      <c r="E268" s="431" t="s">
        <v>4170</v>
      </c>
      <c r="F268" s="434"/>
      <c r="G268" s="434"/>
      <c r="H268" s="434"/>
      <c r="I268" s="434"/>
      <c r="J268" s="434">
        <v>1</v>
      </c>
      <c r="K268" s="434">
        <v>16</v>
      </c>
      <c r="L268" s="434"/>
      <c r="M268" s="434">
        <v>16</v>
      </c>
      <c r="N268" s="434">
        <v>1</v>
      </c>
      <c r="O268" s="434">
        <v>16</v>
      </c>
      <c r="P268" s="545"/>
      <c r="Q268" s="435">
        <v>16</v>
      </c>
    </row>
    <row r="269" spans="1:17" ht="14.4" customHeight="1" x14ac:dyDescent="0.3">
      <c r="A269" s="430" t="s">
        <v>4294</v>
      </c>
      <c r="B269" s="431" t="s">
        <v>603</v>
      </c>
      <c r="C269" s="431" t="s">
        <v>4104</v>
      </c>
      <c r="D269" s="431" t="s">
        <v>4173</v>
      </c>
      <c r="E269" s="431" t="s">
        <v>4174</v>
      </c>
      <c r="F269" s="434">
        <v>47</v>
      </c>
      <c r="G269" s="434">
        <v>16309</v>
      </c>
      <c r="H269" s="434">
        <v>1</v>
      </c>
      <c r="I269" s="434">
        <v>347</v>
      </c>
      <c r="J269" s="434">
        <v>40</v>
      </c>
      <c r="K269" s="434">
        <v>13920</v>
      </c>
      <c r="L269" s="434">
        <v>0.853516463302471</v>
      </c>
      <c r="M269" s="434">
        <v>348</v>
      </c>
      <c r="N269" s="434">
        <v>9</v>
      </c>
      <c r="O269" s="434">
        <v>3132</v>
      </c>
      <c r="P269" s="545">
        <v>0.19204120424305599</v>
      </c>
      <c r="Q269" s="435">
        <v>348</v>
      </c>
    </row>
    <row r="270" spans="1:17" ht="14.4" customHeight="1" x14ac:dyDescent="0.3">
      <c r="A270" s="430" t="s">
        <v>4294</v>
      </c>
      <c r="B270" s="431" t="s">
        <v>603</v>
      </c>
      <c r="C270" s="431" t="s">
        <v>4104</v>
      </c>
      <c r="D270" s="431" t="s">
        <v>4175</v>
      </c>
      <c r="E270" s="431" t="s">
        <v>4176</v>
      </c>
      <c r="F270" s="434"/>
      <c r="G270" s="434"/>
      <c r="H270" s="434"/>
      <c r="I270" s="434"/>
      <c r="J270" s="434">
        <v>9</v>
      </c>
      <c r="K270" s="434">
        <v>11205</v>
      </c>
      <c r="L270" s="434"/>
      <c r="M270" s="434">
        <v>1245</v>
      </c>
      <c r="N270" s="434"/>
      <c r="O270" s="434"/>
      <c r="P270" s="545"/>
      <c r="Q270" s="435"/>
    </row>
    <row r="271" spans="1:17" ht="14.4" customHeight="1" x14ac:dyDescent="0.3">
      <c r="A271" s="430" t="s">
        <v>4294</v>
      </c>
      <c r="B271" s="431" t="s">
        <v>603</v>
      </c>
      <c r="C271" s="431" t="s">
        <v>4104</v>
      </c>
      <c r="D271" s="431" t="s">
        <v>4177</v>
      </c>
      <c r="E271" s="431" t="s">
        <v>4178</v>
      </c>
      <c r="F271" s="434">
        <v>2</v>
      </c>
      <c r="G271" s="434">
        <v>294</v>
      </c>
      <c r="H271" s="434">
        <v>1</v>
      </c>
      <c r="I271" s="434">
        <v>147</v>
      </c>
      <c r="J271" s="434">
        <v>1</v>
      </c>
      <c r="K271" s="434">
        <v>147</v>
      </c>
      <c r="L271" s="434">
        <v>0.5</v>
      </c>
      <c r="M271" s="434">
        <v>147</v>
      </c>
      <c r="N271" s="434"/>
      <c r="O271" s="434"/>
      <c r="P271" s="545"/>
      <c r="Q271" s="435"/>
    </row>
    <row r="272" spans="1:17" ht="14.4" customHeight="1" x14ac:dyDescent="0.3">
      <c r="A272" s="430" t="s">
        <v>4294</v>
      </c>
      <c r="B272" s="431" t="s">
        <v>603</v>
      </c>
      <c r="C272" s="431" t="s">
        <v>4104</v>
      </c>
      <c r="D272" s="431" t="s">
        <v>4183</v>
      </c>
      <c r="E272" s="431" t="s">
        <v>4184</v>
      </c>
      <c r="F272" s="434">
        <v>5</v>
      </c>
      <c r="G272" s="434">
        <v>1015</v>
      </c>
      <c r="H272" s="434">
        <v>1</v>
      </c>
      <c r="I272" s="434">
        <v>203</v>
      </c>
      <c r="J272" s="434">
        <v>2</v>
      </c>
      <c r="K272" s="434">
        <v>408</v>
      </c>
      <c r="L272" s="434">
        <v>0.40197044334975368</v>
      </c>
      <c r="M272" s="434">
        <v>204</v>
      </c>
      <c r="N272" s="434">
        <v>2</v>
      </c>
      <c r="O272" s="434">
        <v>412</v>
      </c>
      <c r="P272" s="545">
        <v>0.40591133004926111</v>
      </c>
      <c r="Q272" s="435">
        <v>206</v>
      </c>
    </row>
    <row r="273" spans="1:17" ht="14.4" customHeight="1" x14ac:dyDescent="0.3">
      <c r="A273" s="430" t="s">
        <v>4294</v>
      </c>
      <c r="B273" s="431" t="s">
        <v>603</v>
      </c>
      <c r="C273" s="431" t="s">
        <v>4104</v>
      </c>
      <c r="D273" s="431" t="s">
        <v>4185</v>
      </c>
      <c r="E273" s="431" t="s">
        <v>4186</v>
      </c>
      <c r="F273" s="434">
        <v>9</v>
      </c>
      <c r="G273" s="434">
        <v>342</v>
      </c>
      <c r="H273" s="434">
        <v>1</v>
      </c>
      <c r="I273" s="434">
        <v>38</v>
      </c>
      <c r="J273" s="434">
        <v>2</v>
      </c>
      <c r="K273" s="434">
        <v>76</v>
      </c>
      <c r="L273" s="434">
        <v>0.22222222222222221</v>
      </c>
      <c r="M273" s="434">
        <v>38</v>
      </c>
      <c r="N273" s="434">
        <v>3</v>
      </c>
      <c r="O273" s="434">
        <v>115</v>
      </c>
      <c r="P273" s="545">
        <v>0.33625730994152048</v>
      </c>
      <c r="Q273" s="435">
        <v>38.333333333333336</v>
      </c>
    </row>
    <row r="274" spans="1:17" ht="14.4" customHeight="1" x14ac:dyDescent="0.3">
      <c r="A274" s="430" t="s">
        <v>4294</v>
      </c>
      <c r="B274" s="431" t="s">
        <v>603</v>
      </c>
      <c r="C274" s="431" t="s">
        <v>4104</v>
      </c>
      <c r="D274" s="431" t="s">
        <v>4189</v>
      </c>
      <c r="E274" s="431" t="s">
        <v>4190</v>
      </c>
      <c r="F274" s="434">
        <v>11</v>
      </c>
      <c r="G274" s="434">
        <v>1859</v>
      </c>
      <c r="H274" s="434">
        <v>1</v>
      </c>
      <c r="I274" s="434">
        <v>169</v>
      </c>
      <c r="J274" s="434">
        <v>11</v>
      </c>
      <c r="K274" s="434">
        <v>1859</v>
      </c>
      <c r="L274" s="434">
        <v>1</v>
      </c>
      <c r="M274" s="434">
        <v>169</v>
      </c>
      <c r="N274" s="434">
        <v>4</v>
      </c>
      <c r="O274" s="434">
        <v>677</v>
      </c>
      <c r="P274" s="545">
        <v>0.36417428725121032</v>
      </c>
      <c r="Q274" s="435">
        <v>169.25</v>
      </c>
    </row>
    <row r="275" spans="1:17" ht="14.4" customHeight="1" x14ac:dyDescent="0.3">
      <c r="A275" s="430" t="s">
        <v>4294</v>
      </c>
      <c r="B275" s="431" t="s">
        <v>603</v>
      </c>
      <c r="C275" s="431" t="s">
        <v>4104</v>
      </c>
      <c r="D275" s="431" t="s">
        <v>4193</v>
      </c>
      <c r="E275" s="431" t="s">
        <v>4194</v>
      </c>
      <c r="F275" s="434"/>
      <c r="G275" s="434"/>
      <c r="H275" s="434"/>
      <c r="I275" s="434"/>
      <c r="J275" s="434"/>
      <c r="K275" s="434"/>
      <c r="L275" s="434"/>
      <c r="M275" s="434"/>
      <c r="N275" s="434">
        <v>2</v>
      </c>
      <c r="O275" s="434">
        <v>1374</v>
      </c>
      <c r="P275" s="545"/>
      <c r="Q275" s="435">
        <v>687</v>
      </c>
    </row>
    <row r="276" spans="1:17" ht="14.4" customHeight="1" x14ac:dyDescent="0.3">
      <c r="A276" s="430" t="s">
        <v>4294</v>
      </c>
      <c r="B276" s="431" t="s">
        <v>603</v>
      </c>
      <c r="C276" s="431" t="s">
        <v>4104</v>
      </c>
      <c r="D276" s="431" t="s">
        <v>4195</v>
      </c>
      <c r="E276" s="431" t="s">
        <v>4196</v>
      </c>
      <c r="F276" s="434">
        <v>6</v>
      </c>
      <c r="G276" s="434">
        <v>2082</v>
      </c>
      <c r="H276" s="434">
        <v>1</v>
      </c>
      <c r="I276" s="434">
        <v>347</v>
      </c>
      <c r="J276" s="434">
        <v>2</v>
      </c>
      <c r="K276" s="434">
        <v>694</v>
      </c>
      <c r="L276" s="434">
        <v>0.33333333333333331</v>
      </c>
      <c r="M276" s="434">
        <v>347</v>
      </c>
      <c r="N276" s="434">
        <v>2</v>
      </c>
      <c r="O276" s="434">
        <v>695</v>
      </c>
      <c r="P276" s="545">
        <v>0.33381364073006725</v>
      </c>
      <c r="Q276" s="435">
        <v>347.5</v>
      </c>
    </row>
    <row r="277" spans="1:17" ht="14.4" customHeight="1" x14ac:dyDescent="0.3">
      <c r="A277" s="430" t="s">
        <v>4294</v>
      </c>
      <c r="B277" s="431" t="s">
        <v>603</v>
      </c>
      <c r="C277" s="431" t="s">
        <v>4104</v>
      </c>
      <c r="D277" s="431" t="s">
        <v>4197</v>
      </c>
      <c r="E277" s="431" t="s">
        <v>4198</v>
      </c>
      <c r="F277" s="434">
        <v>11</v>
      </c>
      <c r="G277" s="434">
        <v>1892</v>
      </c>
      <c r="H277" s="434">
        <v>1</v>
      </c>
      <c r="I277" s="434">
        <v>172</v>
      </c>
      <c r="J277" s="434">
        <v>11</v>
      </c>
      <c r="K277" s="434">
        <v>1892</v>
      </c>
      <c r="L277" s="434">
        <v>1</v>
      </c>
      <c r="M277" s="434">
        <v>172</v>
      </c>
      <c r="N277" s="434">
        <v>4</v>
      </c>
      <c r="O277" s="434">
        <v>689</v>
      </c>
      <c r="P277" s="545">
        <v>0.3641649048625793</v>
      </c>
      <c r="Q277" s="435">
        <v>172.25</v>
      </c>
    </row>
    <row r="278" spans="1:17" ht="14.4" customHeight="1" x14ac:dyDescent="0.3">
      <c r="A278" s="430" t="s">
        <v>4294</v>
      </c>
      <c r="B278" s="431" t="s">
        <v>603</v>
      </c>
      <c r="C278" s="431" t="s">
        <v>4104</v>
      </c>
      <c r="D278" s="431" t="s">
        <v>4199</v>
      </c>
      <c r="E278" s="431" t="s">
        <v>4200</v>
      </c>
      <c r="F278" s="434">
        <v>8</v>
      </c>
      <c r="G278" s="434">
        <v>3192</v>
      </c>
      <c r="H278" s="434">
        <v>1</v>
      </c>
      <c r="I278" s="434">
        <v>399</v>
      </c>
      <c r="J278" s="434"/>
      <c r="K278" s="434"/>
      <c r="L278" s="434"/>
      <c r="M278" s="434"/>
      <c r="N278" s="434"/>
      <c r="O278" s="434"/>
      <c r="P278" s="545"/>
      <c r="Q278" s="435"/>
    </row>
    <row r="279" spans="1:17" ht="14.4" customHeight="1" x14ac:dyDescent="0.3">
      <c r="A279" s="430" t="s">
        <v>4294</v>
      </c>
      <c r="B279" s="431" t="s">
        <v>603</v>
      </c>
      <c r="C279" s="431" t="s">
        <v>4104</v>
      </c>
      <c r="D279" s="431" t="s">
        <v>4205</v>
      </c>
      <c r="E279" s="431" t="s">
        <v>4206</v>
      </c>
      <c r="F279" s="434"/>
      <c r="G279" s="434"/>
      <c r="H279" s="434"/>
      <c r="I279" s="434"/>
      <c r="J279" s="434">
        <v>188</v>
      </c>
      <c r="K279" s="434">
        <v>79712</v>
      </c>
      <c r="L279" s="434"/>
      <c r="M279" s="434">
        <v>424</v>
      </c>
      <c r="N279" s="434"/>
      <c r="O279" s="434"/>
      <c r="P279" s="545"/>
      <c r="Q279" s="435"/>
    </row>
    <row r="280" spans="1:17" ht="14.4" customHeight="1" x14ac:dyDescent="0.3">
      <c r="A280" s="430" t="s">
        <v>4294</v>
      </c>
      <c r="B280" s="431" t="s">
        <v>603</v>
      </c>
      <c r="C280" s="431" t="s">
        <v>4104</v>
      </c>
      <c r="D280" s="431" t="s">
        <v>4207</v>
      </c>
      <c r="E280" s="431" t="s">
        <v>4208</v>
      </c>
      <c r="F280" s="434">
        <v>5</v>
      </c>
      <c r="G280" s="434">
        <v>520</v>
      </c>
      <c r="H280" s="434">
        <v>1</v>
      </c>
      <c r="I280" s="434">
        <v>104</v>
      </c>
      <c r="J280" s="434"/>
      <c r="K280" s="434"/>
      <c r="L280" s="434"/>
      <c r="M280" s="434"/>
      <c r="N280" s="434"/>
      <c r="O280" s="434"/>
      <c r="P280" s="545"/>
      <c r="Q280" s="435"/>
    </row>
    <row r="281" spans="1:17" ht="14.4" customHeight="1" x14ac:dyDescent="0.3">
      <c r="A281" s="430" t="s">
        <v>4294</v>
      </c>
      <c r="B281" s="431" t="s">
        <v>603</v>
      </c>
      <c r="C281" s="431" t="s">
        <v>4104</v>
      </c>
      <c r="D281" s="431" t="s">
        <v>4211</v>
      </c>
      <c r="E281" s="431" t="s">
        <v>4212</v>
      </c>
      <c r="F281" s="434">
        <v>1</v>
      </c>
      <c r="G281" s="434">
        <v>673</v>
      </c>
      <c r="H281" s="434">
        <v>1</v>
      </c>
      <c r="I281" s="434">
        <v>673</v>
      </c>
      <c r="J281" s="434">
        <v>1</v>
      </c>
      <c r="K281" s="434">
        <v>674</v>
      </c>
      <c r="L281" s="434">
        <v>1.0014858841010401</v>
      </c>
      <c r="M281" s="434">
        <v>674</v>
      </c>
      <c r="N281" s="434">
        <v>1</v>
      </c>
      <c r="O281" s="434">
        <v>675</v>
      </c>
      <c r="P281" s="545">
        <v>1.0029717682020802</v>
      </c>
      <c r="Q281" s="435">
        <v>675</v>
      </c>
    </row>
    <row r="282" spans="1:17" ht="14.4" customHeight="1" x14ac:dyDescent="0.3">
      <c r="A282" s="430" t="s">
        <v>4294</v>
      </c>
      <c r="B282" s="431" t="s">
        <v>603</v>
      </c>
      <c r="C282" s="431" t="s">
        <v>4104</v>
      </c>
      <c r="D282" s="431" t="s">
        <v>4213</v>
      </c>
      <c r="E282" s="431" t="s">
        <v>4214</v>
      </c>
      <c r="F282" s="434"/>
      <c r="G282" s="434"/>
      <c r="H282" s="434"/>
      <c r="I282" s="434"/>
      <c r="J282" s="434"/>
      <c r="K282" s="434"/>
      <c r="L282" s="434"/>
      <c r="M282" s="434"/>
      <c r="N282" s="434">
        <v>2</v>
      </c>
      <c r="O282" s="434">
        <v>948</v>
      </c>
      <c r="P282" s="545"/>
      <c r="Q282" s="435">
        <v>474</v>
      </c>
    </row>
    <row r="283" spans="1:17" ht="14.4" customHeight="1" x14ac:dyDescent="0.3">
      <c r="A283" s="430" t="s">
        <v>4294</v>
      </c>
      <c r="B283" s="431" t="s">
        <v>603</v>
      </c>
      <c r="C283" s="431" t="s">
        <v>4104</v>
      </c>
      <c r="D283" s="431" t="s">
        <v>4217</v>
      </c>
      <c r="E283" s="431" t="s">
        <v>4218</v>
      </c>
      <c r="F283" s="434">
        <v>1</v>
      </c>
      <c r="G283" s="434">
        <v>807</v>
      </c>
      <c r="H283" s="434">
        <v>1</v>
      </c>
      <c r="I283" s="434">
        <v>807</v>
      </c>
      <c r="J283" s="434"/>
      <c r="K283" s="434"/>
      <c r="L283" s="434"/>
      <c r="M283" s="434"/>
      <c r="N283" s="434"/>
      <c r="O283" s="434"/>
      <c r="P283" s="545"/>
      <c r="Q283" s="435"/>
    </row>
    <row r="284" spans="1:17" ht="14.4" customHeight="1" x14ac:dyDescent="0.3">
      <c r="A284" s="430" t="s">
        <v>4294</v>
      </c>
      <c r="B284" s="431" t="s">
        <v>603</v>
      </c>
      <c r="C284" s="431" t="s">
        <v>4104</v>
      </c>
      <c r="D284" s="431" t="s">
        <v>4219</v>
      </c>
      <c r="E284" s="431" t="s">
        <v>4220</v>
      </c>
      <c r="F284" s="434"/>
      <c r="G284" s="434"/>
      <c r="H284" s="434"/>
      <c r="I284" s="434"/>
      <c r="J284" s="434">
        <v>188</v>
      </c>
      <c r="K284" s="434">
        <v>188376</v>
      </c>
      <c r="L284" s="434"/>
      <c r="M284" s="434">
        <v>1002</v>
      </c>
      <c r="N284" s="434"/>
      <c r="O284" s="434"/>
      <c r="P284" s="545"/>
      <c r="Q284" s="435"/>
    </row>
    <row r="285" spans="1:17" ht="14.4" customHeight="1" x14ac:dyDescent="0.3">
      <c r="A285" s="430" t="s">
        <v>4294</v>
      </c>
      <c r="B285" s="431" t="s">
        <v>603</v>
      </c>
      <c r="C285" s="431" t="s">
        <v>4104</v>
      </c>
      <c r="D285" s="431" t="s">
        <v>4221</v>
      </c>
      <c r="E285" s="431" t="s">
        <v>4222</v>
      </c>
      <c r="F285" s="434">
        <v>11</v>
      </c>
      <c r="G285" s="434">
        <v>1826</v>
      </c>
      <c r="H285" s="434">
        <v>1</v>
      </c>
      <c r="I285" s="434">
        <v>166</v>
      </c>
      <c r="J285" s="434">
        <v>10</v>
      </c>
      <c r="K285" s="434">
        <v>1660</v>
      </c>
      <c r="L285" s="434">
        <v>0.90909090909090906</v>
      </c>
      <c r="M285" s="434">
        <v>166</v>
      </c>
      <c r="N285" s="434">
        <v>7</v>
      </c>
      <c r="O285" s="434">
        <v>1165</v>
      </c>
      <c r="P285" s="545">
        <v>0.63800657174151154</v>
      </c>
      <c r="Q285" s="435">
        <v>166.42857142857142</v>
      </c>
    </row>
    <row r="286" spans="1:17" ht="14.4" customHeight="1" x14ac:dyDescent="0.3">
      <c r="A286" s="430" t="s">
        <v>4294</v>
      </c>
      <c r="B286" s="431" t="s">
        <v>603</v>
      </c>
      <c r="C286" s="431" t="s">
        <v>4104</v>
      </c>
      <c r="D286" s="431" t="s">
        <v>4225</v>
      </c>
      <c r="E286" s="431" t="s">
        <v>4226</v>
      </c>
      <c r="F286" s="434">
        <v>2</v>
      </c>
      <c r="G286" s="434">
        <v>1144</v>
      </c>
      <c r="H286" s="434">
        <v>1</v>
      </c>
      <c r="I286" s="434">
        <v>572</v>
      </c>
      <c r="J286" s="434"/>
      <c r="K286" s="434"/>
      <c r="L286" s="434"/>
      <c r="M286" s="434"/>
      <c r="N286" s="434"/>
      <c r="O286" s="434"/>
      <c r="P286" s="545"/>
      <c r="Q286" s="435"/>
    </row>
    <row r="287" spans="1:17" ht="14.4" customHeight="1" x14ac:dyDescent="0.3">
      <c r="A287" s="430" t="s">
        <v>4294</v>
      </c>
      <c r="B287" s="431" t="s">
        <v>603</v>
      </c>
      <c r="C287" s="431" t="s">
        <v>4104</v>
      </c>
      <c r="D287" s="431" t="s">
        <v>4239</v>
      </c>
      <c r="E287" s="431" t="s">
        <v>4240</v>
      </c>
      <c r="F287" s="434">
        <v>1</v>
      </c>
      <c r="G287" s="434">
        <v>807</v>
      </c>
      <c r="H287" s="434">
        <v>1</v>
      </c>
      <c r="I287" s="434">
        <v>807</v>
      </c>
      <c r="J287" s="434"/>
      <c r="K287" s="434"/>
      <c r="L287" s="434"/>
      <c r="M287" s="434"/>
      <c r="N287" s="434"/>
      <c r="O287" s="434"/>
      <c r="P287" s="545"/>
      <c r="Q287" s="435"/>
    </row>
    <row r="288" spans="1:17" ht="14.4" customHeight="1" x14ac:dyDescent="0.3">
      <c r="A288" s="430" t="s">
        <v>4294</v>
      </c>
      <c r="B288" s="431" t="s">
        <v>603</v>
      </c>
      <c r="C288" s="431" t="s">
        <v>4104</v>
      </c>
      <c r="D288" s="431" t="s">
        <v>4243</v>
      </c>
      <c r="E288" s="431" t="s">
        <v>4244</v>
      </c>
      <c r="F288" s="434"/>
      <c r="G288" s="434"/>
      <c r="H288" s="434"/>
      <c r="I288" s="434"/>
      <c r="J288" s="434"/>
      <c r="K288" s="434"/>
      <c r="L288" s="434"/>
      <c r="M288" s="434"/>
      <c r="N288" s="434">
        <v>1</v>
      </c>
      <c r="O288" s="434">
        <v>257</v>
      </c>
      <c r="P288" s="545"/>
      <c r="Q288" s="435">
        <v>257</v>
      </c>
    </row>
    <row r="289" spans="1:17" ht="14.4" customHeight="1" x14ac:dyDescent="0.3">
      <c r="A289" s="430" t="s">
        <v>4294</v>
      </c>
      <c r="B289" s="431" t="s">
        <v>603</v>
      </c>
      <c r="C289" s="431" t="s">
        <v>4104</v>
      </c>
      <c r="D289" s="431" t="s">
        <v>4252</v>
      </c>
      <c r="E289" s="431" t="s">
        <v>4253</v>
      </c>
      <c r="F289" s="434"/>
      <c r="G289" s="434"/>
      <c r="H289" s="434"/>
      <c r="I289" s="434"/>
      <c r="J289" s="434"/>
      <c r="K289" s="434"/>
      <c r="L289" s="434"/>
      <c r="M289" s="434"/>
      <c r="N289" s="434">
        <v>1</v>
      </c>
      <c r="O289" s="434">
        <v>250</v>
      </c>
      <c r="P289" s="545"/>
      <c r="Q289" s="435">
        <v>250</v>
      </c>
    </row>
    <row r="290" spans="1:17" ht="14.4" customHeight="1" x14ac:dyDescent="0.3">
      <c r="A290" s="430" t="s">
        <v>4294</v>
      </c>
      <c r="B290" s="431" t="s">
        <v>603</v>
      </c>
      <c r="C290" s="431" t="s">
        <v>4104</v>
      </c>
      <c r="D290" s="431" t="s">
        <v>4254</v>
      </c>
      <c r="E290" s="431" t="s">
        <v>4255</v>
      </c>
      <c r="F290" s="434"/>
      <c r="G290" s="434"/>
      <c r="H290" s="434"/>
      <c r="I290" s="434"/>
      <c r="J290" s="434"/>
      <c r="K290" s="434"/>
      <c r="L290" s="434"/>
      <c r="M290" s="434"/>
      <c r="N290" s="434">
        <v>1</v>
      </c>
      <c r="O290" s="434">
        <v>423</v>
      </c>
      <c r="P290" s="545"/>
      <c r="Q290" s="435">
        <v>423</v>
      </c>
    </row>
    <row r="291" spans="1:17" ht="14.4" customHeight="1" x14ac:dyDescent="0.3">
      <c r="A291" s="430" t="s">
        <v>4294</v>
      </c>
      <c r="B291" s="431" t="s">
        <v>603</v>
      </c>
      <c r="C291" s="431" t="s">
        <v>4104</v>
      </c>
      <c r="D291" s="431" t="s">
        <v>4297</v>
      </c>
      <c r="E291" s="431" t="s">
        <v>4172</v>
      </c>
      <c r="F291" s="434"/>
      <c r="G291" s="434"/>
      <c r="H291" s="434"/>
      <c r="I291" s="434"/>
      <c r="J291" s="434">
        <v>5</v>
      </c>
      <c r="K291" s="434">
        <v>8250</v>
      </c>
      <c r="L291" s="434"/>
      <c r="M291" s="434">
        <v>1650</v>
      </c>
      <c r="N291" s="434"/>
      <c r="O291" s="434"/>
      <c r="P291" s="545"/>
      <c r="Q291" s="435"/>
    </row>
    <row r="292" spans="1:17" ht="14.4" customHeight="1" x14ac:dyDescent="0.3">
      <c r="A292" s="430" t="s">
        <v>4298</v>
      </c>
      <c r="B292" s="431" t="s">
        <v>603</v>
      </c>
      <c r="C292" s="431" t="s">
        <v>4104</v>
      </c>
      <c r="D292" s="431" t="s">
        <v>4117</v>
      </c>
      <c r="E292" s="431" t="s">
        <v>4118</v>
      </c>
      <c r="F292" s="434"/>
      <c r="G292" s="434"/>
      <c r="H292" s="434"/>
      <c r="I292" s="434"/>
      <c r="J292" s="434">
        <v>2</v>
      </c>
      <c r="K292" s="434">
        <v>1652</v>
      </c>
      <c r="L292" s="434"/>
      <c r="M292" s="434">
        <v>826</v>
      </c>
      <c r="N292" s="434">
        <v>1</v>
      </c>
      <c r="O292" s="434">
        <v>830</v>
      </c>
      <c r="P292" s="545"/>
      <c r="Q292" s="435">
        <v>830</v>
      </c>
    </row>
    <row r="293" spans="1:17" ht="14.4" customHeight="1" x14ac:dyDescent="0.3">
      <c r="A293" s="430" t="s">
        <v>4298</v>
      </c>
      <c r="B293" s="431" t="s">
        <v>603</v>
      </c>
      <c r="C293" s="431" t="s">
        <v>4104</v>
      </c>
      <c r="D293" s="431" t="s">
        <v>4125</v>
      </c>
      <c r="E293" s="431" t="s">
        <v>4126</v>
      </c>
      <c r="F293" s="434"/>
      <c r="G293" s="434"/>
      <c r="H293" s="434"/>
      <c r="I293" s="434"/>
      <c r="J293" s="434">
        <v>1</v>
      </c>
      <c r="K293" s="434">
        <v>166</v>
      </c>
      <c r="L293" s="434"/>
      <c r="M293" s="434">
        <v>166</v>
      </c>
      <c r="N293" s="434"/>
      <c r="O293" s="434"/>
      <c r="P293" s="545"/>
      <c r="Q293" s="435"/>
    </row>
    <row r="294" spans="1:17" ht="14.4" customHeight="1" x14ac:dyDescent="0.3">
      <c r="A294" s="430" t="s">
        <v>4298</v>
      </c>
      <c r="B294" s="431" t="s">
        <v>603</v>
      </c>
      <c r="C294" s="431" t="s">
        <v>4104</v>
      </c>
      <c r="D294" s="431" t="s">
        <v>4127</v>
      </c>
      <c r="E294" s="431" t="s">
        <v>4128</v>
      </c>
      <c r="F294" s="434"/>
      <c r="G294" s="434"/>
      <c r="H294" s="434"/>
      <c r="I294" s="434"/>
      <c r="J294" s="434">
        <v>1</v>
      </c>
      <c r="K294" s="434">
        <v>172</v>
      </c>
      <c r="L294" s="434"/>
      <c r="M294" s="434">
        <v>172</v>
      </c>
      <c r="N294" s="434"/>
      <c r="O294" s="434"/>
      <c r="P294" s="545"/>
      <c r="Q294" s="435"/>
    </row>
    <row r="295" spans="1:17" ht="14.4" customHeight="1" x14ac:dyDescent="0.3">
      <c r="A295" s="430" t="s">
        <v>4298</v>
      </c>
      <c r="B295" s="431" t="s">
        <v>603</v>
      </c>
      <c r="C295" s="431" t="s">
        <v>4104</v>
      </c>
      <c r="D295" s="431" t="s">
        <v>4135</v>
      </c>
      <c r="E295" s="431" t="s">
        <v>4136</v>
      </c>
      <c r="F295" s="434"/>
      <c r="G295" s="434"/>
      <c r="H295" s="434"/>
      <c r="I295" s="434"/>
      <c r="J295" s="434">
        <v>1</v>
      </c>
      <c r="K295" s="434">
        <v>821</v>
      </c>
      <c r="L295" s="434"/>
      <c r="M295" s="434">
        <v>821</v>
      </c>
      <c r="N295" s="434"/>
      <c r="O295" s="434"/>
      <c r="P295" s="545"/>
      <c r="Q295" s="435"/>
    </row>
    <row r="296" spans="1:17" ht="14.4" customHeight="1" x14ac:dyDescent="0.3">
      <c r="A296" s="430" t="s">
        <v>4298</v>
      </c>
      <c r="B296" s="431" t="s">
        <v>603</v>
      </c>
      <c r="C296" s="431" t="s">
        <v>4104</v>
      </c>
      <c r="D296" s="431" t="s">
        <v>4139</v>
      </c>
      <c r="E296" s="431" t="s">
        <v>4140</v>
      </c>
      <c r="F296" s="434">
        <v>1</v>
      </c>
      <c r="G296" s="434">
        <v>544</v>
      </c>
      <c r="H296" s="434">
        <v>1</v>
      </c>
      <c r="I296" s="434">
        <v>544</v>
      </c>
      <c r="J296" s="434">
        <v>1</v>
      </c>
      <c r="K296" s="434">
        <v>545</v>
      </c>
      <c r="L296" s="434">
        <v>1.0018382352941178</v>
      </c>
      <c r="M296" s="434">
        <v>545</v>
      </c>
      <c r="N296" s="434"/>
      <c r="O296" s="434"/>
      <c r="P296" s="545"/>
      <c r="Q296" s="435"/>
    </row>
    <row r="297" spans="1:17" ht="14.4" customHeight="1" x14ac:dyDescent="0.3">
      <c r="A297" s="430" t="s">
        <v>4298</v>
      </c>
      <c r="B297" s="431" t="s">
        <v>603</v>
      </c>
      <c r="C297" s="431" t="s">
        <v>4104</v>
      </c>
      <c r="D297" s="431" t="s">
        <v>4141</v>
      </c>
      <c r="E297" s="431" t="s">
        <v>4142</v>
      </c>
      <c r="F297" s="434"/>
      <c r="G297" s="434"/>
      <c r="H297" s="434"/>
      <c r="I297" s="434"/>
      <c r="J297" s="434">
        <v>1</v>
      </c>
      <c r="K297" s="434">
        <v>650</v>
      </c>
      <c r="L297" s="434"/>
      <c r="M297" s="434">
        <v>650</v>
      </c>
      <c r="N297" s="434"/>
      <c r="O297" s="434"/>
      <c r="P297" s="545"/>
      <c r="Q297" s="435"/>
    </row>
    <row r="298" spans="1:17" ht="14.4" customHeight="1" x14ac:dyDescent="0.3">
      <c r="A298" s="430" t="s">
        <v>4298</v>
      </c>
      <c r="B298" s="431" t="s">
        <v>603</v>
      </c>
      <c r="C298" s="431" t="s">
        <v>4104</v>
      </c>
      <c r="D298" s="431" t="s">
        <v>4143</v>
      </c>
      <c r="E298" s="431" t="s">
        <v>4144</v>
      </c>
      <c r="F298" s="434"/>
      <c r="G298" s="434"/>
      <c r="H298" s="434"/>
      <c r="I298" s="434"/>
      <c r="J298" s="434">
        <v>1</v>
      </c>
      <c r="K298" s="434">
        <v>650</v>
      </c>
      <c r="L298" s="434"/>
      <c r="M298" s="434">
        <v>650</v>
      </c>
      <c r="N298" s="434"/>
      <c r="O298" s="434"/>
      <c r="P298" s="545"/>
      <c r="Q298" s="435"/>
    </row>
    <row r="299" spans="1:17" ht="14.4" customHeight="1" x14ac:dyDescent="0.3">
      <c r="A299" s="430" t="s">
        <v>4298</v>
      </c>
      <c r="B299" s="431" t="s">
        <v>603</v>
      </c>
      <c r="C299" s="431" t="s">
        <v>4104</v>
      </c>
      <c r="D299" s="431" t="s">
        <v>4151</v>
      </c>
      <c r="E299" s="431" t="s">
        <v>4152</v>
      </c>
      <c r="F299" s="434"/>
      <c r="G299" s="434"/>
      <c r="H299" s="434"/>
      <c r="I299" s="434"/>
      <c r="J299" s="434">
        <v>2</v>
      </c>
      <c r="K299" s="434">
        <v>688</v>
      </c>
      <c r="L299" s="434"/>
      <c r="M299" s="434">
        <v>344</v>
      </c>
      <c r="N299" s="434"/>
      <c r="O299" s="434"/>
      <c r="P299" s="545"/>
      <c r="Q299" s="435"/>
    </row>
    <row r="300" spans="1:17" ht="14.4" customHeight="1" x14ac:dyDescent="0.3">
      <c r="A300" s="430" t="s">
        <v>4298</v>
      </c>
      <c r="B300" s="431" t="s">
        <v>603</v>
      </c>
      <c r="C300" s="431" t="s">
        <v>4104</v>
      </c>
      <c r="D300" s="431" t="s">
        <v>4161</v>
      </c>
      <c r="E300" s="431" t="s">
        <v>4162</v>
      </c>
      <c r="F300" s="434"/>
      <c r="G300" s="434"/>
      <c r="H300" s="434"/>
      <c r="I300" s="434"/>
      <c r="J300" s="434"/>
      <c r="K300" s="434"/>
      <c r="L300" s="434"/>
      <c r="M300" s="434"/>
      <c r="N300" s="434">
        <v>1</v>
      </c>
      <c r="O300" s="434">
        <v>111</v>
      </c>
      <c r="P300" s="545"/>
      <c r="Q300" s="435">
        <v>111</v>
      </c>
    </row>
    <row r="301" spans="1:17" ht="14.4" customHeight="1" x14ac:dyDescent="0.3">
      <c r="A301" s="430" t="s">
        <v>4298</v>
      </c>
      <c r="B301" s="431" t="s">
        <v>603</v>
      </c>
      <c r="C301" s="431" t="s">
        <v>4104</v>
      </c>
      <c r="D301" s="431" t="s">
        <v>4165</v>
      </c>
      <c r="E301" s="431" t="s">
        <v>4166</v>
      </c>
      <c r="F301" s="434"/>
      <c r="G301" s="434"/>
      <c r="H301" s="434"/>
      <c r="I301" s="434"/>
      <c r="J301" s="434">
        <v>1</v>
      </c>
      <c r="K301" s="434">
        <v>310</v>
      </c>
      <c r="L301" s="434"/>
      <c r="M301" s="434">
        <v>310</v>
      </c>
      <c r="N301" s="434"/>
      <c r="O301" s="434"/>
      <c r="P301" s="545"/>
      <c r="Q301" s="435"/>
    </row>
    <row r="302" spans="1:17" ht="14.4" customHeight="1" x14ac:dyDescent="0.3">
      <c r="A302" s="430" t="s">
        <v>4298</v>
      </c>
      <c r="B302" s="431" t="s">
        <v>603</v>
      </c>
      <c r="C302" s="431" t="s">
        <v>4104</v>
      </c>
      <c r="D302" s="431" t="s">
        <v>4167</v>
      </c>
      <c r="E302" s="431" t="s">
        <v>4168</v>
      </c>
      <c r="F302" s="434">
        <v>3</v>
      </c>
      <c r="G302" s="434">
        <v>69</v>
      </c>
      <c r="H302" s="434">
        <v>1</v>
      </c>
      <c r="I302" s="434">
        <v>23</v>
      </c>
      <c r="J302" s="434"/>
      <c r="K302" s="434"/>
      <c r="L302" s="434"/>
      <c r="M302" s="434"/>
      <c r="N302" s="434">
        <v>1</v>
      </c>
      <c r="O302" s="434">
        <v>23</v>
      </c>
      <c r="P302" s="545">
        <v>0.33333333333333331</v>
      </c>
      <c r="Q302" s="435">
        <v>23</v>
      </c>
    </row>
    <row r="303" spans="1:17" ht="14.4" customHeight="1" x14ac:dyDescent="0.3">
      <c r="A303" s="430" t="s">
        <v>4298</v>
      </c>
      <c r="B303" s="431" t="s">
        <v>603</v>
      </c>
      <c r="C303" s="431" t="s">
        <v>4104</v>
      </c>
      <c r="D303" s="431" t="s">
        <v>4169</v>
      </c>
      <c r="E303" s="431" t="s">
        <v>4170</v>
      </c>
      <c r="F303" s="434"/>
      <c r="G303" s="434"/>
      <c r="H303" s="434"/>
      <c r="I303" s="434"/>
      <c r="J303" s="434">
        <v>1</v>
      </c>
      <c r="K303" s="434">
        <v>16</v>
      </c>
      <c r="L303" s="434"/>
      <c r="M303" s="434">
        <v>16</v>
      </c>
      <c r="N303" s="434">
        <v>2</v>
      </c>
      <c r="O303" s="434">
        <v>32</v>
      </c>
      <c r="P303" s="545"/>
      <c r="Q303" s="435">
        <v>16</v>
      </c>
    </row>
    <row r="304" spans="1:17" ht="14.4" customHeight="1" x14ac:dyDescent="0.3">
      <c r="A304" s="430" t="s">
        <v>4298</v>
      </c>
      <c r="B304" s="431" t="s">
        <v>603</v>
      </c>
      <c r="C304" s="431" t="s">
        <v>4104</v>
      </c>
      <c r="D304" s="431" t="s">
        <v>4173</v>
      </c>
      <c r="E304" s="431" t="s">
        <v>4174</v>
      </c>
      <c r="F304" s="434"/>
      <c r="G304" s="434"/>
      <c r="H304" s="434"/>
      <c r="I304" s="434"/>
      <c r="J304" s="434">
        <v>4</v>
      </c>
      <c r="K304" s="434">
        <v>1392</v>
      </c>
      <c r="L304" s="434"/>
      <c r="M304" s="434">
        <v>348</v>
      </c>
      <c r="N304" s="434"/>
      <c r="O304" s="434"/>
      <c r="P304" s="545"/>
      <c r="Q304" s="435"/>
    </row>
    <row r="305" spans="1:17" ht="14.4" customHeight="1" x14ac:dyDescent="0.3">
      <c r="A305" s="430" t="s">
        <v>4298</v>
      </c>
      <c r="B305" s="431" t="s">
        <v>603</v>
      </c>
      <c r="C305" s="431" t="s">
        <v>4104</v>
      </c>
      <c r="D305" s="431" t="s">
        <v>4175</v>
      </c>
      <c r="E305" s="431" t="s">
        <v>4176</v>
      </c>
      <c r="F305" s="434">
        <v>3</v>
      </c>
      <c r="G305" s="434">
        <v>3708</v>
      </c>
      <c r="H305" s="434">
        <v>1</v>
      </c>
      <c r="I305" s="434">
        <v>1236</v>
      </c>
      <c r="J305" s="434"/>
      <c r="K305" s="434"/>
      <c r="L305" s="434"/>
      <c r="M305" s="434"/>
      <c r="N305" s="434">
        <v>1</v>
      </c>
      <c r="O305" s="434">
        <v>1261</v>
      </c>
      <c r="P305" s="545">
        <v>0.34007551240560951</v>
      </c>
      <c r="Q305" s="435">
        <v>1261</v>
      </c>
    </row>
    <row r="306" spans="1:17" ht="14.4" customHeight="1" x14ac:dyDescent="0.3">
      <c r="A306" s="430" t="s">
        <v>4298</v>
      </c>
      <c r="B306" s="431" t="s">
        <v>603</v>
      </c>
      <c r="C306" s="431" t="s">
        <v>4104</v>
      </c>
      <c r="D306" s="431" t="s">
        <v>4185</v>
      </c>
      <c r="E306" s="431" t="s">
        <v>4186</v>
      </c>
      <c r="F306" s="434"/>
      <c r="G306" s="434"/>
      <c r="H306" s="434"/>
      <c r="I306" s="434"/>
      <c r="J306" s="434">
        <v>1</v>
      </c>
      <c r="K306" s="434">
        <v>38</v>
      </c>
      <c r="L306" s="434"/>
      <c r="M306" s="434">
        <v>38</v>
      </c>
      <c r="N306" s="434"/>
      <c r="O306" s="434"/>
      <c r="P306" s="545"/>
      <c r="Q306" s="435"/>
    </row>
    <row r="307" spans="1:17" ht="14.4" customHeight="1" x14ac:dyDescent="0.3">
      <c r="A307" s="430" t="s">
        <v>4298</v>
      </c>
      <c r="B307" s="431" t="s">
        <v>603</v>
      </c>
      <c r="C307" s="431" t="s">
        <v>4104</v>
      </c>
      <c r="D307" s="431" t="s">
        <v>4187</v>
      </c>
      <c r="E307" s="431" t="s">
        <v>4188</v>
      </c>
      <c r="F307" s="434">
        <v>3</v>
      </c>
      <c r="G307" s="434">
        <v>14970</v>
      </c>
      <c r="H307" s="434">
        <v>1</v>
      </c>
      <c r="I307" s="434">
        <v>4990</v>
      </c>
      <c r="J307" s="434"/>
      <c r="K307" s="434"/>
      <c r="L307" s="434"/>
      <c r="M307" s="434"/>
      <c r="N307" s="434">
        <v>2</v>
      </c>
      <c r="O307" s="434">
        <v>10000</v>
      </c>
      <c r="P307" s="545">
        <v>0.66800267201068808</v>
      </c>
      <c r="Q307" s="435">
        <v>5000</v>
      </c>
    </row>
    <row r="308" spans="1:17" ht="14.4" customHeight="1" x14ac:dyDescent="0.3">
      <c r="A308" s="430" t="s">
        <v>4298</v>
      </c>
      <c r="B308" s="431" t="s">
        <v>603</v>
      </c>
      <c r="C308" s="431" t="s">
        <v>4104</v>
      </c>
      <c r="D308" s="431" t="s">
        <v>4189</v>
      </c>
      <c r="E308" s="431" t="s">
        <v>4190</v>
      </c>
      <c r="F308" s="434"/>
      <c r="G308" s="434"/>
      <c r="H308" s="434"/>
      <c r="I308" s="434"/>
      <c r="J308" s="434">
        <v>1</v>
      </c>
      <c r="K308" s="434">
        <v>169</v>
      </c>
      <c r="L308" s="434"/>
      <c r="M308" s="434">
        <v>169</v>
      </c>
      <c r="N308" s="434"/>
      <c r="O308" s="434"/>
      <c r="P308" s="545"/>
      <c r="Q308" s="435"/>
    </row>
    <row r="309" spans="1:17" ht="14.4" customHeight="1" x14ac:dyDescent="0.3">
      <c r="A309" s="430" t="s">
        <v>4298</v>
      </c>
      <c r="B309" s="431" t="s">
        <v>603</v>
      </c>
      <c r="C309" s="431" t="s">
        <v>4104</v>
      </c>
      <c r="D309" s="431" t="s">
        <v>4193</v>
      </c>
      <c r="E309" s="431" t="s">
        <v>4194</v>
      </c>
      <c r="F309" s="434"/>
      <c r="G309" s="434"/>
      <c r="H309" s="434"/>
      <c r="I309" s="434"/>
      <c r="J309" s="434">
        <v>1</v>
      </c>
      <c r="K309" s="434">
        <v>686</v>
      </c>
      <c r="L309" s="434"/>
      <c r="M309" s="434">
        <v>686</v>
      </c>
      <c r="N309" s="434"/>
      <c r="O309" s="434"/>
      <c r="P309" s="545"/>
      <c r="Q309" s="435"/>
    </row>
    <row r="310" spans="1:17" ht="14.4" customHeight="1" x14ac:dyDescent="0.3">
      <c r="A310" s="430" t="s">
        <v>4298</v>
      </c>
      <c r="B310" s="431" t="s">
        <v>603</v>
      </c>
      <c r="C310" s="431" t="s">
        <v>4104</v>
      </c>
      <c r="D310" s="431" t="s">
        <v>4197</v>
      </c>
      <c r="E310" s="431" t="s">
        <v>4198</v>
      </c>
      <c r="F310" s="434"/>
      <c r="G310" s="434"/>
      <c r="H310" s="434"/>
      <c r="I310" s="434"/>
      <c r="J310" s="434">
        <v>1</v>
      </c>
      <c r="K310" s="434">
        <v>172</v>
      </c>
      <c r="L310" s="434"/>
      <c r="M310" s="434">
        <v>172</v>
      </c>
      <c r="N310" s="434"/>
      <c r="O310" s="434"/>
      <c r="P310" s="545"/>
      <c r="Q310" s="435"/>
    </row>
    <row r="311" spans="1:17" ht="14.4" customHeight="1" x14ac:dyDescent="0.3">
      <c r="A311" s="430" t="s">
        <v>4298</v>
      </c>
      <c r="B311" s="431" t="s">
        <v>603</v>
      </c>
      <c r="C311" s="431" t="s">
        <v>4104</v>
      </c>
      <c r="D311" s="431" t="s">
        <v>4199</v>
      </c>
      <c r="E311" s="431" t="s">
        <v>4200</v>
      </c>
      <c r="F311" s="434"/>
      <c r="G311" s="434"/>
      <c r="H311" s="434"/>
      <c r="I311" s="434"/>
      <c r="J311" s="434">
        <v>12</v>
      </c>
      <c r="K311" s="434">
        <v>4788</v>
      </c>
      <c r="L311" s="434"/>
      <c r="M311" s="434">
        <v>399</v>
      </c>
      <c r="N311" s="434">
        <v>20</v>
      </c>
      <c r="O311" s="434">
        <v>7992</v>
      </c>
      <c r="P311" s="545"/>
      <c r="Q311" s="435">
        <v>399.6</v>
      </c>
    </row>
    <row r="312" spans="1:17" ht="14.4" customHeight="1" x14ac:dyDescent="0.3">
      <c r="A312" s="430" t="s">
        <v>4298</v>
      </c>
      <c r="B312" s="431" t="s">
        <v>603</v>
      </c>
      <c r="C312" s="431" t="s">
        <v>4104</v>
      </c>
      <c r="D312" s="431" t="s">
        <v>4201</v>
      </c>
      <c r="E312" s="431" t="s">
        <v>4202</v>
      </c>
      <c r="F312" s="434"/>
      <c r="G312" s="434"/>
      <c r="H312" s="434"/>
      <c r="I312" s="434"/>
      <c r="J312" s="434">
        <v>1</v>
      </c>
      <c r="K312" s="434">
        <v>650</v>
      </c>
      <c r="L312" s="434"/>
      <c r="M312" s="434">
        <v>650</v>
      </c>
      <c r="N312" s="434"/>
      <c r="O312" s="434"/>
      <c r="P312" s="545"/>
      <c r="Q312" s="435"/>
    </row>
    <row r="313" spans="1:17" ht="14.4" customHeight="1" x14ac:dyDescent="0.3">
      <c r="A313" s="430" t="s">
        <v>4298</v>
      </c>
      <c r="B313" s="431" t="s">
        <v>603</v>
      </c>
      <c r="C313" s="431" t="s">
        <v>4104</v>
      </c>
      <c r="D313" s="431" t="s">
        <v>4203</v>
      </c>
      <c r="E313" s="431" t="s">
        <v>4204</v>
      </c>
      <c r="F313" s="434"/>
      <c r="G313" s="434"/>
      <c r="H313" s="434"/>
      <c r="I313" s="434"/>
      <c r="J313" s="434">
        <v>1</v>
      </c>
      <c r="K313" s="434">
        <v>650</v>
      </c>
      <c r="L313" s="434"/>
      <c r="M313" s="434">
        <v>650</v>
      </c>
      <c r="N313" s="434"/>
      <c r="O313" s="434"/>
      <c r="P313" s="545"/>
      <c r="Q313" s="435"/>
    </row>
    <row r="314" spans="1:17" ht="14.4" customHeight="1" x14ac:dyDescent="0.3">
      <c r="A314" s="430" t="s">
        <v>4298</v>
      </c>
      <c r="B314" s="431" t="s">
        <v>603</v>
      </c>
      <c r="C314" s="431" t="s">
        <v>4104</v>
      </c>
      <c r="D314" s="431" t="s">
        <v>4205</v>
      </c>
      <c r="E314" s="431" t="s">
        <v>4206</v>
      </c>
      <c r="F314" s="434">
        <v>9</v>
      </c>
      <c r="G314" s="434">
        <v>3798</v>
      </c>
      <c r="H314" s="434">
        <v>1</v>
      </c>
      <c r="I314" s="434">
        <v>422</v>
      </c>
      <c r="J314" s="434"/>
      <c r="K314" s="434"/>
      <c r="L314" s="434"/>
      <c r="M314" s="434"/>
      <c r="N314" s="434">
        <v>4</v>
      </c>
      <c r="O314" s="434">
        <v>1720</v>
      </c>
      <c r="P314" s="545">
        <v>0.45286993154291733</v>
      </c>
      <c r="Q314" s="435">
        <v>430</v>
      </c>
    </row>
    <row r="315" spans="1:17" ht="14.4" customHeight="1" x14ac:dyDescent="0.3">
      <c r="A315" s="430" t="s">
        <v>4298</v>
      </c>
      <c r="B315" s="431" t="s">
        <v>603</v>
      </c>
      <c r="C315" s="431" t="s">
        <v>4104</v>
      </c>
      <c r="D315" s="431" t="s">
        <v>4219</v>
      </c>
      <c r="E315" s="431" t="s">
        <v>4220</v>
      </c>
      <c r="F315" s="434">
        <v>9</v>
      </c>
      <c r="G315" s="434">
        <v>9000</v>
      </c>
      <c r="H315" s="434">
        <v>1</v>
      </c>
      <c r="I315" s="434">
        <v>1000</v>
      </c>
      <c r="J315" s="434"/>
      <c r="K315" s="434"/>
      <c r="L315" s="434"/>
      <c r="M315" s="434"/>
      <c r="N315" s="434">
        <v>4</v>
      </c>
      <c r="O315" s="434">
        <v>4024</v>
      </c>
      <c r="P315" s="545">
        <v>0.44711111111111113</v>
      </c>
      <c r="Q315" s="435">
        <v>1006</v>
      </c>
    </row>
    <row r="316" spans="1:17" ht="14.4" customHeight="1" x14ac:dyDescent="0.3">
      <c r="A316" s="430" t="s">
        <v>4298</v>
      </c>
      <c r="B316" s="431" t="s">
        <v>603</v>
      </c>
      <c r="C316" s="431" t="s">
        <v>4104</v>
      </c>
      <c r="D316" s="431" t="s">
        <v>4221</v>
      </c>
      <c r="E316" s="431" t="s">
        <v>4222</v>
      </c>
      <c r="F316" s="434"/>
      <c r="G316" s="434"/>
      <c r="H316" s="434"/>
      <c r="I316" s="434"/>
      <c r="J316" s="434">
        <v>1</v>
      </c>
      <c r="K316" s="434">
        <v>166</v>
      </c>
      <c r="L316" s="434"/>
      <c r="M316" s="434">
        <v>166</v>
      </c>
      <c r="N316" s="434"/>
      <c r="O316" s="434"/>
      <c r="P316" s="545"/>
      <c r="Q316" s="435"/>
    </row>
    <row r="317" spans="1:17" ht="14.4" customHeight="1" x14ac:dyDescent="0.3">
      <c r="A317" s="430" t="s">
        <v>4298</v>
      </c>
      <c r="B317" s="431" t="s">
        <v>603</v>
      </c>
      <c r="C317" s="431" t="s">
        <v>4104</v>
      </c>
      <c r="D317" s="431" t="s">
        <v>4223</v>
      </c>
      <c r="E317" s="431" t="s">
        <v>4224</v>
      </c>
      <c r="F317" s="434"/>
      <c r="G317" s="434"/>
      <c r="H317" s="434"/>
      <c r="I317" s="434"/>
      <c r="J317" s="434">
        <v>1</v>
      </c>
      <c r="K317" s="434">
        <v>852</v>
      </c>
      <c r="L317" s="434"/>
      <c r="M317" s="434">
        <v>852</v>
      </c>
      <c r="N317" s="434"/>
      <c r="O317" s="434"/>
      <c r="P317" s="545"/>
      <c r="Q317" s="435"/>
    </row>
    <row r="318" spans="1:17" ht="14.4" customHeight="1" x14ac:dyDescent="0.3">
      <c r="A318" s="430" t="s">
        <v>4298</v>
      </c>
      <c r="B318" s="431" t="s">
        <v>603</v>
      </c>
      <c r="C318" s="431" t="s">
        <v>4104</v>
      </c>
      <c r="D318" s="431" t="s">
        <v>4225</v>
      </c>
      <c r="E318" s="431" t="s">
        <v>4226</v>
      </c>
      <c r="F318" s="434"/>
      <c r="G318" s="434"/>
      <c r="H318" s="434"/>
      <c r="I318" s="434"/>
      <c r="J318" s="434">
        <v>3</v>
      </c>
      <c r="K318" s="434">
        <v>1716</v>
      </c>
      <c r="L318" s="434"/>
      <c r="M318" s="434">
        <v>572</v>
      </c>
      <c r="N318" s="434">
        <v>5</v>
      </c>
      <c r="O318" s="434">
        <v>2863</v>
      </c>
      <c r="P318" s="545"/>
      <c r="Q318" s="435">
        <v>572.6</v>
      </c>
    </row>
    <row r="319" spans="1:17" ht="14.4" customHeight="1" x14ac:dyDescent="0.3">
      <c r="A319" s="430" t="s">
        <v>4298</v>
      </c>
      <c r="B319" s="431" t="s">
        <v>603</v>
      </c>
      <c r="C319" s="431" t="s">
        <v>4104</v>
      </c>
      <c r="D319" s="431" t="s">
        <v>4231</v>
      </c>
      <c r="E319" s="431" t="s">
        <v>4232</v>
      </c>
      <c r="F319" s="434"/>
      <c r="G319" s="434"/>
      <c r="H319" s="434"/>
      <c r="I319" s="434"/>
      <c r="J319" s="434">
        <v>3</v>
      </c>
      <c r="K319" s="434">
        <v>1722</v>
      </c>
      <c r="L319" s="434"/>
      <c r="M319" s="434">
        <v>574</v>
      </c>
      <c r="N319" s="434">
        <v>9</v>
      </c>
      <c r="O319" s="434">
        <v>5175</v>
      </c>
      <c r="P319" s="545"/>
      <c r="Q319" s="435">
        <v>575</v>
      </c>
    </row>
    <row r="320" spans="1:17" ht="14.4" customHeight="1" x14ac:dyDescent="0.3">
      <c r="A320" s="430" t="s">
        <v>4298</v>
      </c>
      <c r="B320" s="431" t="s">
        <v>603</v>
      </c>
      <c r="C320" s="431" t="s">
        <v>4104</v>
      </c>
      <c r="D320" s="431" t="s">
        <v>4233</v>
      </c>
      <c r="E320" s="431" t="s">
        <v>4234</v>
      </c>
      <c r="F320" s="434"/>
      <c r="G320" s="434"/>
      <c r="H320" s="434"/>
      <c r="I320" s="434"/>
      <c r="J320" s="434">
        <v>1</v>
      </c>
      <c r="K320" s="434">
        <v>1395</v>
      </c>
      <c r="L320" s="434"/>
      <c r="M320" s="434">
        <v>1395</v>
      </c>
      <c r="N320" s="434"/>
      <c r="O320" s="434"/>
      <c r="P320" s="545"/>
      <c r="Q320" s="435"/>
    </row>
    <row r="321" spans="1:17" ht="14.4" customHeight="1" x14ac:dyDescent="0.3">
      <c r="A321" s="430" t="s">
        <v>4299</v>
      </c>
      <c r="B321" s="431" t="s">
        <v>603</v>
      </c>
      <c r="C321" s="431" t="s">
        <v>4104</v>
      </c>
      <c r="D321" s="431" t="s">
        <v>4139</v>
      </c>
      <c r="E321" s="431" t="s">
        <v>4140</v>
      </c>
      <c r="F321" s="434"/>
      <c r="G321" s="434"/>
      <c r="H321" s="434"/>
      <c r="I321" s="434"/>
      <c r="J321" s="434">
        <v>1</v>
      </c>
      <c r="K321" s="434">
        <v>545</v>
      </c>
      <c r="L321" s="434"/>
      <c r="M321" s="434">
        <v>545</v>
      </c>
      <c r="N321" s="434">
        <v>3</v>
      </c>
      <c r="O321" s="434">
        <v>1637</v>
      </c>
      <c r="P321" s="545"/>
      <c r="Q321" s="435">
        <v>545.66666666666663</v>
      </c>
    </row>
    <row r="322" spans="1:17" ht="14.4" customHeight="1" x14ac:dyDescent="0.3">
      <c r="A322" s="430" t="s">
        <v>4299</v>
      </c>
      <c r="B322" s="431" t="s">
        <v>603</v>
      </c>
      <c r="C322" s="431" t="s">
        <v>4104</v>
      </c>
      <c r="D322" s="431" t="s">
        <v>4141</v>
      </c>
      <c r="E322" s="431" t="s">
        <v>4142</v>
      </c>
      <c r="F322" s="434"/>
      <c r="G322" s="434"/>
      <c r="H322" s="434"/>
      <c r="I322" s="434"/>
      <c r="J322" s="434">
        <v>2</v>
      </c>
      <c r="K322" s="434">
        <v>1300</v>
      </c>
      <c r="L322" s="434"/>
      <c r="M322" s="434">
        <v>650</v>
      </c>
      <c r="N322" s="434">
        <v>5</v>
      </c>
      <c r="O322" s="434">
        <v>3253</v>
      </c>
      <c r="P322" s="545"/>
      <c r="Q322" s="435">
        <v>650.6</v>
      </c>
    </row>
    <row r="323" spans="1:17" ht="14.4" customHeight="1" x14ac:dyDescent="0.3">
      <c r="A323" s="430" t="s">
        <v>4299</v>
      </c>
      <c r="B323" s="431" t="s">
        <v>603</v>
      </c>
      <c r="C323" s="431" t="s">
        <v>4104</v>
      </c>
      <c r="D323" s="431" t="s">
        <v>4143</v>
      </c>
      <c r="E323" s="431" t="s">
        <v>4144</v>
      </c>
      <c r="F323" s="434"/>
      <c r="G323" s="434"/>
      <c r="H323" s="434"/>
      <c r="I323" s="434"/>
      <c r="J323" s="434">
        <v>2</v>
      </c>
      <c r="K323" s="434">
        <v>1300</v>
      </c>
      <c r="L323" s="434"/>
      <c r="M323" s="434">
        <v>650</v>
      </c>
      <c r="N323" s="434">
        <v>5</v>
      </c>
      <c r="O323" s="434">
        <v>3253</v>
      </c>
      <c r="P323" s="545"/>
      <c r="Q323" s="435">
        <v>650.6</v>
      </c>
    </row>
    <row r="324" spans="1:17" ht="14.4" customHeight="1" x14ac:dyDescent="0.3">
      <c r="A324" s="430" t="s">
        <v>4299</v>
      </c>
      <c r="B324" s="431" t="s">
        <v>603</v>
      </c>
      <c r="C324" s="431" t="s">
        <v>4104</v>
      </c>
      <c r="D324" s="431" t="s">
        <v>4165</v>
      </c>
      <c r="E324" s="431" t="s">
        <v>4166</v>
      </c>
      <c r="F324" s="434"/>
      <c r="G324" s="434"/>
      <c r="H324" s="434"/>
      <c r="I324" s="434"/>
      <c r="J324" s="434">
        <v>2</v>
      </c>
      <c r="K324" s="434">
        <v>620</v>
      </c>
      <c r="L324" s="434"/>
      <c r="M324" s="434">
        <v>310</v>
      </c>
      <c r="N324" s="434">
        <v>5</v>
      </c>
      <c r="O324" s="434">
        <v>1553</v>
      </c>
      <c r="P324" s="545"/>
      <c r="Q324" s="435">
        <v>310.60000000000002</v>
      </c>
    </row>
    <row r="325" spans="1:17" ht="14.4" customHeight="1" x14ac:dyDescent="0.3">
      <c r="A325" s="430" t="s">
        <v>4299</v>
      </c>
      <c r="B325" s="431" t="s">
        <v>603</v>
      </c>
      <c r="C325" s="431" t="s">
        <v>4104</v>
      </c>
      <c r="D325" s="431" t="s">
        <v>4167</v>
      </c>
      <c r="E325" s="431" t="s">
        <v>4168</v>
      </c>
      <c r="F325" s="434">
        <v>5</v>
      </c>
      <c r="G325" s="434">
        <v>115</v>
      </c>
      <c r="H325" s="434">
        <v>1</v>
      </c>
      <c r="I325" s="434">
        <v>23</v>
      </c>
      <c r="J325" s="434"/>
      <c r="K325" s="434"/>
      <c r="L325" s="434"/>
      <c r="M325" s="434"/>
      <c r="N325" s="434">
        <v>3</v>
      </c>
      <c r="O325" s="434">
        <v>69</v>
      </c>
      <c r="P325" s="545">
        <v>0.6</v>
      </c>
      <c r="Q325" s="435">
        <v>23</v>
      </c>
    </row>
    <row r="326" spans="1:17" ht="14.4" customHeight="1" x14ac:dyDescent="0.3">
      <c r="A326" s="430" t="s">
        <v>4299</v>
      </c>
      <c r="B326" s="431" t="s">
        <v>603</v>
      </c>
      <c r="C326" s="431" t="s">
        <v>4104</v>
      </c>
      <c r="D326" s="431" t="s">
        <v>4169</v>
      </c>
      <c r="E326" s="431" t="s">
        <v>4170</v>
      </c>
      <c r="F326" s="434"/>
      <c r="G326" s="434"/>
      <c r="H326" s="434"/>
      <c r="I326" s="434"/>
      <c r="J326" s="434"/>
      <c r="K326" s="434"/>
      <c r="L326" s="434"/>
      <c r="M326" s="434"/>
      <c r="N326" s="434">
        <v>1</v>
      </c>
      <c r="O326" s="434">
        <v>16</v>
      </c>
      <c r="P326" s="545"/>
      <c r="Q326" s="435">
        <v>16</v>
      </c>
    </row>
    <row r="327" spans="1:17" ht="14.4" customHeight="1" x14ac:dyDescent="0.3">
      <c r="A327" s="430" t="s">
        <v>4299</v>
      </c>
      <c r="B327" s="431" t="s">
        <v>603</v>
      </c>
      <c r="C327" s="431" t="s">
        <v>4104</v>
      </c>
      <c r="D327" s="431" t="s">
        <v>4175</v>
      </c>
      <c r="E327" s="431" t="s">
        <v>4176</v>
      </c>
      <c r="F327" s="434">
        <v>5</v>
      </c>
      <c r="G327" s="434">
        <v>6180</v>
      </c>
      <c r="H327" s="434">
        <v>1</v>
      </c>
      <c r="I327" s="434">
        <v>1236</v>
      </c>
      <c r="J327" s="434"/>
      <c r="K327" s="434"/>
      <c r="L327" s="434"/>
      <c r="M327" s="434"/>
      <c r="N327" s="434">
        <v>3</v>
      </c>
      <c r="O327" s="434">
        <v>3783</v>
      </c>
      <c r="P327" s="545">
        <v>0.61213592233009706</v>
      </c>
      <c r="Q327" s="435">
        <v>1261</v>
      </c>
    </row>
    <row r="328" spans="1:17" ht="14.4" customHeight="1" x14ac:dyDescent="0.3">
      <c r="A328" s="430" t="s">
        <v>4299</v>
      </c>
      <c r="B328" s="431" t="s">
        <v>603</v>
      </c>
      <c r="C328" s="431" t="s">
        <v>4104</v>
      </c>
      <c r="D328" s="431" t="s">
        <v>4187</v>
      </c>
      <c r="E328" s="431" t="s">
        <v>4188</v>
      </c>
      <c r="F328" s="434">
        <v>1</v>
      </c>
      <c r="G328" s="434">
        <v>4990</v>
      </c>
      <c r="H328" s="434">
        <v>1</v>
      </c>
      <c r="I328" s="434">
        <v>4990</v>
      </c>
      <c r="J328" s="434"/>
      <c r="K328" s="434"/>
      <c r="L328" s="434"/>
      <c r="M328" s="434"/>
      <c r="N328" s="434">
        <v>1</v>
      </c>
      <c r="O328" s="434">
        <v>5000</v>
      </c>
      <c r="P328" s="545">
        <v>1.002004008016032</v>
      </c>
      <c r="Q328" s="435">
        <v>5000</v>
      </c>
    </row>
    <row r="329" spans="1:17" ht="14.4" customHeight="1" x14ac:dyDescent="0.3">
      <c r="A329" s="430" t="s">
        <v>4299</v>
      </c>
      <c r="B329" s="431" t="s">
        <v>603</v>
      </c>
      <c r="C329" s="431" t="s">
        <v>4104</v>
      </c>
      <c r="D329" s="431" t="s">
        <v>4189</v>
      </c>
      <c r="E329" s="431" t="s">
        <v>4190</v>
      </c>
      <c r="F329" s="434"/>
      <c r="G329" s="434"/>
      <c r="H329" s="434"/>
      <c r="I329" s="434"/>
      <c r="J329" s="434"/>
      <c r="K329" s="434"/>
      <c r="L329" s="434"/>
      <c r="M329" s="434"/>
      <c r="N329" s="434">
        <v>2</v>
      </c>
      <c r="O329" s="434">
        <v>340</v>
      </c>
      <c r="P329" s="545"/>
      <c r="Q329" s="435">
        <v>170</v>
      </c>
    </row>
    <row r="330" spans="1:17" ht="14.4" customHeight="1" x14ac:dyDescent="0.3">
      <c r="A330" s="430" t="s">
        <v>4299</v>
      </c>
      <c r="B330" s="431" t="s">
        <v>603</v>
      </c>
      <c r="C330" s="431" t="s">
        <v>4104</v>
      </c>
      <c r="D330" s="431" t="s">
        <v>4193</v>
      </c>
      <c r="E330" s="431" t="s">
        <v>4194</v>
      </c>
      <c r="F330" s="434"/>
      <c r="G330" s="434"/>
      <c r="H330" s="434"/>
      <c r="I330" s="434"/>
      <c r="J330" s="434">
        <v>2</v>
      </c>
      <c r="K330" s="434">
        <v>1372</v>
      </c>
      <c r="L330" s="434"/>
      <c r="M330" s="434">
        <v>686</v>
      </c>
      <c r="N330" s="434">
        <v>5</v>
      </c>
      <c r="O330" s="434">
        <v>3433</v>
      </c>
      <c r="P330" s="545"/>
      <c r="Q330" s="435">
        <v>686.6</v>
      </c>
    </row>
    <row r="331" spans="1:17" ht="14.4" customHeight="1" x14ac:dyDescent="0.3">
      <c r="A331" s="430" t="s">
        <v>4299</v>
      </c>
      <c r="B331" s="431" t="s">
        <v>603</v>
      </c>
      <c r="C331" s="431" t="s">
        <v>4104</v>
      </c>
      <c r="D331" s="431" t="s">
        <v>4195</v>
      </c>
      <c r="E331" s="431" t="s">
        <v>4196</v>
      </c>
      <c r="F331" s="434"/>
      <c r="G331" s="434"/>
      <c r="H331" s="434"/>
      <c r="I331" s="434"/>
      <c r="J331" s="434">
        <v>1</v>
      </c>
      <c r="K331" s="434">
        <v>347</v>
      </c>
      <c r="L331" s="434"/>
      <c r="M331" s="434">
        <v>347</v>
      </c>
      <c r="N331" s="434"/>
      <c r="O331" s="434"/>
      <c r="P331" s="545"/>
      <c r="Q331" s="435"/>
    </row>
    <row r="332" spans="1:17" ht="14.4" customHeight="1" x14ac:dyDescent="0.3">
      <c r="A332" s="430" t="s">
        <v>4299</v>
      </c>
      <c r="B332" s="431" t="s">
        <v>603</v>
      </c>
      <c r="C332" s="431" t="s">
        <v>4104</v>
      </c>
      <c r="D332" s="431" t="s">
        <v>4197</v>
      </c>
      <c r="E332" s="431" t="s">
        <v>4198</v>
      </c>
      <c r="F332" s="434"/>
      <c r="G332" s="434"/>
      <c r="H332" s="434"/>
      <c r="I332" s="434"/>
      <c r="J332" s="434"/>
      <c r="K332" s="434"/>
      <c r="L332" s="434"/>
      <c r="M332" s="434"/>
      <c r="N332" s="434">
        <v>1</v>
      </c>
      <c r="O332" s="434">
        <v>173</v>
      </c>
      <c r="P332" s="545"/>
      <c r="Q332" s="435">
        <v>173</v>
      </c>
    </row>
    <row r="333" spans="1:17" ht="14.4" customHeight="1" x14ac:dyDescent="0.3">
      <c r="A333" s="430" t="s">
        <v>4299</v>
      </c>
      <c r="B333" s="431" t="s">
        <v>603</v>
      </c>
      <c r="C333" s="431" t="s">
        <v>4104</v>
      </c>
      <c r="D333" s="431" t="s">
        <v>4201</v>
      </c>
      <c r="E333" s="431" t="s">
        <v>4202</v>
      </c>
      <c r="F333" s="434"/>
      <c r="G333" s="434"/>
      <c r="H333" s="434"/>
      <c r="I333" s="434"/>
      <c r="J333" s="434">
        <v>2</v>
      </c>
      <c r="K333" s="434">
        <v>1300</v>
      </c>
      <c r="L333" s="434"/>
      <c r="M333" s="434">
        <v>650</v>
      </c>
      <c r="N333" s="434">
        <v>5</v>
      </c>
      <c r="O333" s="434">
        <v>3253</v>
      </c>
      <c r="P333" s="545"/>
      <c r="Q333" s="435">
        <v>650.6</v>
      </c>
    </row>
    <row r="334" spans="1:17" ht="14.4" customHeight="1" x14ac:dyDescent="0.3">
      <c r="A334" s="430" t="s">
        <v>4299</v>
      </c>
      <c r="B334" s="431" t="s">
        <v>603</v>
      </c>
      <c r="C334" s="431" t="s">
        <v>4104</v>
      </c>
      <c r="D334" s="431" t="s">
        <v>4203</v>
      </c>
      <c r="E334" s="431" t="s">
        <v>4204</v>
      </c>
      <c r="F334" s="434"/>
      <c r="G334" s="434"/>
      <c r="H334" s="434"/>
      <c r="I334" s="434"/>
      <c r="J334" s="434">
        <v>2</v>
      </c>
      <c r="K334" s="434">
        <v>1300</v>
      </c>
      <c r="L334" s="434"/>
      <c r="M334" s="434">
        <v>650</v>
      </c>
      <c r="N334" s="434">
        <v>5</v>
      </c>
      <c r="O334" s="434">
        <v>3253</v>
      </c>
      <c r="P334" s="545"/>
      <c r="Q334" s="435">
        <v>650.6</v>
      </c>
    </row>
    <row r="335" spans="1:17" ht="14.4" customHeight="1" x14ac:dyDescent="0.3">
      <c r="A335" s="430" t="s">
        <v>4299</v>
      </c>
      <c r="B335" s="431" t="s">
        <v>603</v>
      </c>
      <c r="C335" s="431" t="s">
        <v>4104</v>
      </c>
      <c r="D335" s="431" t="s">
        <v>4205</v>
      </c>
      <c r="E335" s="431" t="s">
        <v>4206</v>
      </c>
      <c r="F335" s="434">
        <v>15</v>
      </c>
      <c r="G335" s="434">
        <v>6330</v>
      </c>
      <c r="H335" s="434">
        <v>1</v>
      </c>
      <c r="I335" s="434">
        <v>422</v>
      </c>
      <c r="J335" s="434"/>
      <c r="K335" s="434"/>
      <c r="L335" s="434"/>
      <c r="M335" s="434"/>
      <c r="N335" s="434">
        <v>10</v>
      </c>
      <c r="O335" s="434">
        <v>4300</v>
      </c>
      <c r="P335" s="545">
        <v>0.67930489731437593</v>
      </c>
      <c r="Q335" s="435">
        <v>430</v>
      </c>
    </row>
    <row r="336" spans="1:17" ht="14.4" customHeight="1" x14ac:dyDescent="0.3">
      <c r="A336" s="430" t="s">
        <v>4299</v>
      </c>
      <c r="B336" s="431" t="s">
        <v>603</v>
      </c>
      <c r="C336" s="431" t="s">
        <v>4104</v>
      </c>
      <c r="D336" s="431" t="s">
        <v>4219</v>
      </c>
      <c r="E336" s="431" t="s">
        <v>4220</v>
      </c>
      <c r="F336" s="434">
        <v>15</v>
      </c>
      <c r="G336" s="434">
        <v>15000</v>
      </c>
      <c r="H336" s="434">
        <v>1</v>
      </c>
      <c r="I336" s="434">
        <v>1000</v>
      </c>
      <c r="J336" s="434"/>
      <c r="K336" s="434"/>
      <c r="L336" s="434"/>
      <c r="M336" s="434"/>
      <c r="N336" s="434">
        <v>10</v>
      </c>
      <c r="O336" s="434">
        <v>10060</v>
      </c>
      <c r="P336" s="545">
        <v>0.67066666666666663</v>
      </c>
      <c r="Q336" s="435">
        <v>1006</v>
      </c>
    </row>
    <row r="337" spans="1:17" ht="14.4" customHeight="1" x14ac:dyDescent="0.3">
      <c r="A337" s="430" t="s">
        <v>4299</v>
      </c>
      <c r="B337" s="431" t="s">
        <v>603</v>
      </c>
      <c r="C337" s="431" t="s">
        <v>4104</v>
      </c>
      <c r="D337" s="431" t="s">
        <v>4233</v>
      </c>
      <c r="E337" s="431" t="s">
        <v>4234</v>
      </c>
      <c r="F337" s="434"/>
      <c r="G337" s="434"/>
      <c r="H337" s="434"/>
      <c r="I337" s="434"/>
      <c r="J337" s="434">
        <v>2</v>
      </c>
      <c r="K337" s="434">
        <v>2790</v>
      </c>
      <c r="L337" s="434"/>
      <c r="M337" s="434">
        <v>1395</v>
      </c>
      <c r="N337" s="434">
        <v>5</v>
      </c>
      <c r="O337" s="434">
        <v>6978</v>
      </c>
      <c r="P337" s="545"/>
      <c r="Q337" s="435">
        <v>1395.6</v>
      </c>
    </row>
    <row r="338" spans="1:17" ht="14.4" customHeight="1" x14ac:dyDescent="0.3">
      <c r="A338" s="430" t="s">
        <v>4299</v>
      </c>
      <c r="B338" s="431" t="s">
        <v>603</v>
      </c>
      <c r="C338" s="431" t="s">
        <v>4104</v>
      </c>
      <c r="D338" s="431" t="s">
        <v>4235</v>
      </c>
      <c r="E338" s="431" t="s">
        <v>4236</v>
      </c>
      <c r="F338" s="434">
        <v>4</v>
      </c>
      <c r="G338" s="434">
        <v>4060</v>
      </c>
      <c r="H338" s="434">
        <v>1</v>
      </c>
      <c r="I338" s="434">
        <v>1015</v>
      </c>
      <c r="J338" s="434">
        <v>1</v>
      </c>
      <c r="K338" s="434">
        <v>1016</v>
      </c>
      <c r="L338" s="434">
        <v>0.25024630541871923</v>
      </c>
      <c r="M338" s="434">
        <v>1016</v>
      </c>
      <c r="N338" s="434">
        <v>3</v>
      </c>
      <c r="O338" s="434">
        <v>3051</v>
      </c>
      <c r="P338" s="545">
        <v>0.75147783251231526</v>
      </c>
      <c r="Q338" s="435">
        <v>1017</v>
      </c>
    </row>
    <row r="339" spans="1:17" ht="14.4" customHeight="1" x14ac:dyDescent="0.3">
      <c r="A339" s="430" t="s">
        <v>4299</v>
      </c>
      <c r="B339" s="431" t="s">
        <v>603</v>
      </c>
      <c r="C339" s="431" t="s">
        <v>4104</v>
      </c>
      <c r="D339" s="431" t="s">
        <v>4237</v>
      </c>
      <c r="E339" s="431" t="s">
        <v>4238</v>
      </c>
      <c r="F339" s="434"/>
      <c r="G339" s="434"/>
      <c r="H339" s="434"/>
      <c r="I339" s="434"/>
      <c r="J339" s="434"/>
      <c r="K339" s="434"/>
      <c r="L339" s="434"/>
      <c r="M339" s="434"/>
      <c r="N339" s="434">
        <v>2</v>
      </c>
      <c r="O339" s="434">
        <v>378</v>
      </c>
      <c r="P339" s="545"/>
      <c r="Q339" s="435">
        <v>189</v>
      </c>
    </row>
    <row r="340" spans="1:17" ht="14.4" customHeight="1" x14ac:dyDescent="0.3">
      <c r="A340" s="430" t="s">
        <v>4300</v>
      </c>
      <c r="B340" s="431" t="s">
        <v>603</v>
      </c>
      <c r="C340" s="431" t="s">
        <v>4104</v>
      </c>
      <c r="D340" s="431" t="s">
        <v>4105</v>
      </c>
      <c r="E340" s="431" t="s">
        <v>4106</v>
      </c>
      <c r="F340" s="434">
        <v>13</v>
      </c>
      <c r="G340" s="434">
        <v>15314</v>
      </c>
      <c r="H340" s="434">
        <v>1</v>
      </c>
      <c r="I340" s="434">
        <v>1178</v>
      </c>
      <c r="J340" s="434">
        <v>4</v>
      </c>
      <c r="K340" s="434">
        <v>4720</v>
      </c>
      <c r="L340" s="434">
        <v>0.30821470549823693</v>
      </c>
      <c r="M340" s="434">
        <v>1180</v>
      </c>
      <c r="N340" s="434">
        <v>4</v>
      </c>
      <c r="O340" s="434">
        <v>4723</v>
      </c>
      <c r="P340" s="545">
        <v>0.30841060467546039</v>
      </c>
      <c r="Q340" s="435">
        <v>1180.75</v>
      </c>
    </row>
    <row r="341" spans="1:17" ht="14.4" customHeight="1" x14ac:dyDescent="0.3">
      <c r="A341" s="430" t="s">
        <v>4300</v>
      </c>
      <c r="B341" s="431" t="s">
        <v>603</v>
      </c>
      <c r="C341" s="431" t="s">
        <v>4104</v>
      </c>
      <c r="D341" s="431" t="s">
        <v>4107</v>
      </c>
      <c r="E341" s="431" t="s">
        <v>4108</v>
      </c>
      <c r="F341" s="434"/>
      <c r="G341" s="434"/>
      <c r="H341" s="434"/>
      <c r="I341" s="434"/>
      <c r="J341" s="434">
        <v>2</v>
      </c>
      <c r="K341" s="434">
        <v>7728</v>
      </c>
      <c r="L341" s="434"/>
      <c r="M341" s="434">
        <v>3864</v>
      </c>
      <c r="N341" s="434"/>
      <c r="O341" s="434"/>
      <c r="P341" s="545"/>
      <c r="Q341" s="435"/>
    </row>
    <row r="342" spans="1:17" ht="14.4" customHeight="1" x14ac:dyDescent="0.3">
      <c r="A342" s="430" t="s">
        <v>4300</v>
      </c>
      <c r="B342" s="431" t="s">
        <v>603</v>
      </c>
      <c r="C342" s="431" t="s">
        <v>4104</v>
      </c>
      <c r="D342" s="431" t="s">
        <v>4109</v>
      </c>
      <c r="E342" s="431" t="s">
        <v>4110</v>
      </c>
      <c r="F342" s="434">
        <v>1</v>
      </c>
      <c r="G342" s="434">
        <v>649</v>
      </c>
      <c r="H342" s="434">
        <v>1</v>
      </c>
      <c r="I342" s="434">
        <v>649</v>
      </c>
      <c r="J342" s="434">
        <v>2</v>
      </c>
      <c r="K342" s="434">
        <v>1300</v>
      </c>
      <c r="L342" s="434">
        <v>2.0030816640986133</v>
      </c>
      <c r="M342" s="434">
        <v>650</v>
      </c>
      <c r="N342" s="434"/>
      <c r="O342" s="434"/>
      <c r="P342" s="545"/>
      <c r="Q342" s="435"/>
    </row>
    <row r="343" spans="1:17" ht="14.4" customHeight="1" x14ac:dyDescent="0.3">
      <c r="A343" s="430" t="s">
        <v>4300</v>
      </c>
      <c r="B343" s="431" t="s">
        <v>603</v>
      </c>
      <c r="C343" s="431" t="s">
        <v>4104</v>
      </c>
      <c r="D343" s="431" t="s">
        <v>4117</v>
      </c>
      <c r="E343" s="431" t="s">
        <v>4118</v>
      </c>
      <c r="F343" s="434">
        <v>2</v>
      </c>
      <c r="G343" s="434">
        <v>1650</v>
      </c>
      <c r="H343" s="434">
        <v>1</v>
      </c>
      <c r="I343" s="434">
        <v>825</v>
      </c>
      <c r="J343" s="434"/>
      <c r="K343" s="434"/>
      <c r="L343" s="434"/>
      <c r="M343" s="434"/>
      <c r="N343" s="434">
        <v>9</v>
      </c>
      <c r="O343" s="434">
        <v>7450</v>
      </c>
      <c r="P343" s="545">
        <v>4.5151515151515156</v>
      </c>
      <c r="Q343" s="435">
        <v>827.77777777777783</v>
      </c>
    </row>
    <row r="344" spans="1:17" ht="14.4" customHeight="1" x14ac:dyDescent="0.3">
      <c r="A344" s="430" t="s">
        <v>4300</v>
      </c>
      <c r="B344" s="431" t="s">
        <v>603</v>
      </c>
      <c r="C344" s="431" t="s">
        <v>4104</v>
      </c>
      <c r="D344" s="431" t="s">
        <v>4121</v>
      </c>
      <c r="E344" s="431" t="s">
        <v>4122</v>
      </c>
      <c r="F344" s="434">
        <v>8</v>
      </c>
      <c r="G344" s="434">
        <v>6456</v>
      </c>
      <c r="H344" s="434">
        <v>1</v>
      </c>
      <c r="I344" s="434">
        <v>807</v>
      </c>
      <c r="J344" s="434">
        <v>6</v>
      </c>
      <c r="K344" s="434">
        <v>4854</v>
      </c>
      <c r="L344" s="434">
        <v>0.7518587360594795</v>
      </c>
      <c r="M344" s="434">
        <v>809</v>
      </c>
      <c r="N344" s="434">
        <v>5</v>
      </c>
      <c r="O344" s="434">
        <v>4053</v>
      </c>
      <c r="P344" s="545">
        <v>0.62778810408921937</v>
      </c>
      <c r="Q344" s="435">
        <v>810.6</v>
      </c>
    </row>
    <row r="345" spans="1:17" ht="14.4" customHeight="1" x14ac:dyDescent="0.3">
      <c r="A345" s="430" t="s">
        <v>4300</v>
      </c>
      <c r="B345" s="431" t="s">
        <v>603</v>
      </c>
      <c r="C345" s="431" t="s">
        <v>4104</v>
      </c>
      <c r="D345" s="431" t="s">
        <v>4123</v>
      </c>
      <c r="E345" s="431" t="s">
        <v>4124</v>
      </c>
      <c r="F345" s="434">
        <v>8</v>
      </c>
      <c r="G345" s="434">
        <v>6456</v>
      </c>
      <c r="H345" s="434">
        <v>1</v>
      </c>
      <c r="I345" s="434">
        <v>807</v>
      </c>
      <c r="J345" s="434">
        <v>6</v>
      </c>
      <c r="K345" s="434">
        <v>4854</v>
      </c>
      <c r="L345" s="434">
        <v>0.7518587360594795</v>
      </c>
      <c r="M345" s="434">
        <v>809</v>
      </c>
      <c r="N345" s="434">
        <v>5</v>
      </c>
      <c r="O345" s="434">
        <v>4053</v>
      </c>
      <c r="P345" s="545">
        <v>0.62778810408921937</v>
      </c>
      <c r="Q345" s="435">
        <v>810.6</v>
      </c>
    </row>
    <row r="346" spans="1:17" ht="14.4" customHeight="1" x14ac:dyDescent="0.3">
      <c r="A346" s="430" t="s">
        <v>4300</v>
      </c>
      <c r="B346" s="431" t="s">
        <v>603</v>
      </c>
      <c r="C346" s="431" t="s">
        <v>4104</v>
      </c>
      <c r="D346" s="431" t="s">
        <v>4125</v>
      </c>
      <c r="E346" s="431" t="s">
        <v>4126</v>
      </c>
      <c r="F346" s="434">
        <v>174</v>
      </c>
      <c r="G346" s="434">
        <v>28884</v>
      </c>
      <c r="H346" s="434">
        <v>1</v>
      </c>
      <c r="I346" s="434">
        <v>166</v>
      </c>
      <c r="J346" s="434">
        <v>146</v>
      </c>
      <c r="K346" s="434">
        <v>24236</v>
      </c>
      <c r="L346" s="434">
        <v>0.83908045977011492</v>
      </c>
      <c r="M346" s="434">
        <v>166</v>
      </c>
      <c r="N346" s="434">
        <v>134</v>
      </c>
      <c r="O346" s="434">
        <v>22309</v>
      </c>
      <c r="P346" s="545">
        <v>0.77236532336241515</v>
      </c>
      <c r="Q346" s="435">
        <v>166.48507462686567</v>
      </c>
    </row>
    <row r="347" spans="1:17" ht="14.4" customHeight="1" x14ac:dyDescent="0.3">
      <c r="A347" s="430" t="s">
        <v>4300</v>
      </c>
      <c r="B347" s="431" t="s">
        <v>603</v>
      </c>
      <c r="C347" s="431" t="s">
        <v>4104</v>
      </c>
      <c r="D347" s="431" t="s">
        <v>4127</v>
      </c>
      <c r="E347" s="431" t="s">
        <v>4128</v>
      </c>
      <c r="F347" s="434">
        <v>42</v>
      </c>
      <c r="G347" s="434">
        <v>7224</v>
      </c>
      <c r="H347" s="434">
        <v>1</v>
      </c>
      <c r="I347" s="434">
        <v>172</v>
      </c>
      <c r="J347" s="434">
        <v>40</v>
      </c>
      <c r="K347" s="434">
        <v>6880</v>
      </c>
      <c r="L347" s="434">
        <v>0.95238095238095233</v>
      </c>
      <c r="M347" s="434">
        <v>172</v>
      </c>
      <c r="N347" s="434">
        <v>39</v>
      </c>
      <c r="O347" s="434">
        <v>6731</v>
      </c>
      <c r="P347" s="545">
        <v>0.93175526024363231</v>
      </c>
      <c r="Q347" s="435">
        <v>172.58974358974359</v>
      </c>
    </row>
    <row r="348" spans="1:17" ht="14.4" customHeight="1" x14ac:dyDescent="0.3">
      <c r="A348" s="430" t="s">
        <v>4300</v>
      </c>
      <c r="B348" s="431" t="s">
        <v>603</v>
      </c>
      <c r="C348" s="431" t="s">
        <v>4104</v>
      </c>
      <c r="D348" s="431" t="s">
        <v>4129</v>
      </c>
      <c r="E348" s="431" t="s">
        <v>4130</v>
      </c>
      <c r="F348" s="434">
        <v>118</v>
      </c>
      <c r="G348" s="434">
        <v>41182</v>
      </c>
      <c r="H348" s="434">
        <v>1</v>
      </c>
      <c r="I348" s="434">
        <v>349</v>
      </c>
      <c r="J348" s="434">
        <v>87</v>
      </c>
      <c r="K348" s="434">
        <v>30363</v>
      </c>
      <c r="L348" s="434">
        <v>0.73728813559322037</v>
      </c>
      <c r="M348" s="434">
        <v>349</v>
      </c>
      <c r="N348" s="434">
        <v>79</v>
      </c>
      <c r="O348" s="434">
        <v>27657</v>
      </c>
      <c r="P348" s="545">
        <v>0.67157981642465159</v>
      </c>
      <c r="Q348" s="435">
        <v>350.08860759493672</v>
      </c>
    </row>
    <row r="349" spans="1:17" ht="14.4" customHeight="1" x14ac:dyDescent="0.3">
      <c r="A349" s="430" t="s">
        <v>4300</v>
      </c>
      <c r="B349" s="431" t="s">
        <v>603</v>
      </c>
      <c r="C349" s="431" t="s">
        <v>4104</v>
      </c>
      <c r="D349" s="431" t="s">
        <v>4131</v>
      </c>
      <c r="E349" s="431" t="s">
        <v>4132</v>
      </c>
      <c r="F349" s="434"/>
      <c r="G349" s="434"/>
      <c r="H349" s="434"/>
      <c r="I349" s="434"/>
      <c r="J349" s="434"/>
      <c r="K349" s="434"/>
      <c r="L349" s="434"/>
      <c r="M349" s="434"/>
      <c r="N349" s="434">
        <v>2</v>
      </c>
      <c r="O349" s="434">
        <v>2070</v>
      </c>
      <c r="P349" s="545"/>
      <c r="Q349" s="435">
        <v>1035</v>
      </c>
    </row>
    <row r="350" spans="1:17" ht="14.4" customHeight="1" x14ac:dyDescent="0.3">
      <c r="A350" s="430" t="s">
        <v>4300</v>
      </c>
      <c r="B350" s="431" t="s">
        <v>603</v>
      </c>
      <c r="C350" s="431" t="s">
        <v>4104</v>
      </c>
      <c r="D350" s="431" t="s">
        <v>4133</v>
      </c>
      <c r="E350" s="431" t="s">
        <v>4134</v>
      </c>
      <c r="F350" s="434">
        <v>10</v>
      </c>
      <c r="G350" s="434">
        <v>1880</v>
      </c>
      <c r="H350" s="434">
        <v>1</v>
      </c>
      <c r="I350" s="434">
        <v>188</v>
      </c>
      <c r="J350" s="434">
        <v>5</v>
      </c>
      <c r="K350" s="434">
        <v>940</v>
      </c>
      <c r="L350" s="434">
        <v>0.5</v>
      </c>
      <c r="M350" s="434">
        <v>188</v>
      </c>
      <c r="N350" s="434">
        <v>5</v>
      </c>
      <c r="O350" s="434">
        <v>944</v>
      </c>
      <c r="P350" s="545">
        <v>0.50212765957446803</v>
      </c>
      <c r="Q350" s="435">
        <v>188.8</v>
      </c>
    </row>
    <row r="351" spans="1:17" ht="14.4" customHeight="1" x14ac:dyDescent="0.3">
      <c r="A351" s="430" t="s">
        <v>4300</v>
      </c>
      <c r="B351" s="431" t="s">
        <v>603</v>
      </c>
      <c r="C351" s="431" t="s">
        <v>4104</v>
      </c>
      <c r="D351" s="431" t="s">
        <v>4135</v>
      </c>
      <c r="E351" s="431" t="s">
        <v>4136</v>
      </c>
      <c r="F351" s="434">
        <v>14</v>
      </c>
      <c r="G351" s="434">
        <v>11494</v>
      </c>
      <c r="H351" s="434">
        <v>1</v>
      </c>
      <c r="I351" s="434">
        <v>821</v>
      </c>
      <c r="J351" s="434">
        <v>37</v>
      </c>
      <c r="K351" s="434">
        <v>30377</v>
      </c>
      <c r="L351" s="434">
        <v>2.6428571428571428</v>
      </c>
      <c r="M351" s="434">
        <v>821</v>
      </c>
      <c r="N351" s="434">
        <v>16</v>
      </c>
      <c r="O351" s="434">
        <v>13144</v>
      </c>
      <c r="P351" s="545">
        <v>1.1435531581694798</v>
      </c>
      <c r="Q351" s="435">
        <v>821.5</v>
      </c>
    </row>
    <row r="352" spans="1:17" ht="14.4" customHeight="1" x14ac:dyDescent="0.3">
      <c r="A352" s="430" t="s">
        <v>4300</v>
      </c>
      <c r="B352" s="431" t="s">
        <v>603</v>
      </c>
      <c r="C352" s="431" t="s">
        <v>4104</v>
      </c>
      <c r="D352" s="431" t="s">
        <v>4139</v>
      </c>
      <c r="E352" s="431" t="s">
        <v>4140</v>
      </c>
      <c r="F352" s="434">
        <v>31</v>
      </c>
      <c r="G352" s="434">
        <v>16864</v>
      </c>
      <c r="H352" s="434">
        <v>1</v>
      </c>
      <c r="I352" s="434">
        <v>544</v>
      </c>
      <c r="J352" s="434">
        <v>23</v>
      </c>
      <c r="K352" s="434">
        <v>12535</v>
      </c>
      <c r="L352" s="434">
        <v>0.7432993358633776</v>
      </c>
      <c r="M352" s="434">
        <v>545</v>
      </c>
      <c r="N352" s="434">
        <v>31</v>
      </c>
      <c r="O352" s="434">
        <v>16916</v>
      </c>
      <c r="P352" s="545">
        <v>1.0030834914611007</v>
      </c>
      <c r="Q352" s="435">
        <v>545.67741935483866</v>
      </c>
    </row>
    <row r="353" spans="1:17" ht="14.4" customHeight="1" x14ac:dyDescent="0.3">
      <c r="A353" s="430" t="s">
        <v>4300</v>
      </c>
      <c r="B353" s="431" t="s">
        <v>603</v>
      </c>
      <c r="C353" s="431" t="s">
        <v>4104</v>
      </c>
      <c r="D353" s="431" t="s">
        <v>4141</v>
      </c>
      <c r="E353" s="431" t="s">
        <v>4142</v>
      </c>
      <c r="F353" s="434"/>
      <c r="G353" s="434"/>
      <c r="H353" s="434"/>
      <c r="I353" s="434"/>
      <c r="J353" s="434">
        <v>1</v>
      </c>
      <c r="K353" s="434">
        <v>650</v>
      </c>
      <c r="L353" s="434"/>
      <c r="M353" s="434">
        <v>650</v>
      </c>
      <c r="N353" s="434">
        <v>4</v>
      </c>
      <c r="O353" s="434">
        <v>2603</v>
      </c>
      <c r="P353" s="545"/>
      <c r="Q353" s="435">
        <v>650.75</v>
      </c>
    </row>
    <row r="354" spans="1:17" ht="14.4" customHeight="1" x14ac:dyDescent="0.3">
      <c r="A354" s="430" t="s">
        <v>4300</v>
      </c>
      <c r="B354" s="431" t="s">
        <v>603</v>
      </c>
      <c r="C354" s="431" t="s">
        <v>4104</v>
      </c>
      <c r="D354" s="431" t="s">
        <v>4143</v>
      </c>
      <c r="E354" s="431" t="s">
        <v>4144</v>
      </c>
      <c r="F354" s="434"/>
      <c r="G354" s="434"/>
      <c r="H354" s="434"/>
      <c r="I354" s="434"/>
      <c r="J354" s="434">
        <v>1</v>
      </c>
      <c r="K354" s="434">
        <v>650</v>
      </c>
      <c r="L354" s="434"/>
      <c r="M354" s="434">
        <v>650</v>
      </c>
      <c r="N354" s="434">
        <v>4</v>
      </c>
      <c r="O354" s="434">
        <v>2603</v>
      </c>
      <c r="P354" s="545"/>
      <c r="Q354" s="435">
        <v>650.75</v>
      </c>
    </row>
    <row r="355" spans="1:17" ht="14.4" customHeight="1" x14ac:dyDescent="0.3">
      <c r="A355" s="430" t="s">
        <v>4300</v>
      </c>
      <c r="B355" s="431" t="s">
        <v>603</v>
      </c>
      <c r="C355" s="431" t="s">
        <v>4104</v>
      </c>
      <c r="D355" s="431" t="s">
        <v>4145</v>
      </c>
      <c r="E355" s="431" t="s">
        <v>4146</v>
      </c>
      <c r="F355" s="434">
        <v>26</v>
      </c>
      <c r="G355" s="434">
        <v>17498</v>
      </c>
      <c r="H355" s="434">
        <v>1</v>
      </c>
      <c r="I355" s="434">
        <v>673</v>
      </c>
      <c r="J355" s="434">
        <v>11</v>
      </c>
      <c r="K355" s="434">
        <v>7414</v>
      </c>
      <c r="L355" s="434">
        <v>0.42370556635044004</v>
      </c>
      <c r="M355" s="434">
        <v>674</v>
      </c>
      <c r="N355" s="434">
        <v>20</v>
      </c>
      <c r="O355" s="434">
        <v>13491</v>
      </c>
      <c r="P355" s="545">
        <v>0.7710024002743171</v>
      </c>
      <c r="Q355" s="435">
        <v>674.55</v>
      </c>
    </row>
    <row r="356" spans="1:17" ht="14.4" customHeight="1" x14ac:dyDescent="0.3">
      <c r="A356" s="430" t="s">
        <v>4300</v>
      </c>
      <c r="B356" s="431" t="s">
        <v>603</v>
      </c>
      <c r="C356" s="431" t="s">
        <v>4104</v>
      </c>
      <c r="D356" s="431" t="s">
        <v>4147</v>
      </c>
      <c r="E356" s="431" t="s">
        <v>4148</v>
      </c>
      <c r="F356" s="434">
        <v>17</v>
      </c>
      <c r="G356" s="434">
        <v>8636</v>
      </c>
      <c r="H356" s="434">
        <v>1</v>
      </c>
      <c r="I356" s="434">
        <v>508</v>
      </c>
      <c r="J356" s="434">
        <v>13</v>
      </c>
      <c r="K356" s="434">
        <v>6617</v>
      </c>
      <c r="L356" s="434">
        <v>0.76621120889300598</v>
      </c>
      <c r="M356" s="434">
        <v>509</v>
      </c>
      <c r="N356" s="434">
        <v>13</v>
      </c>
      <c r="O356" s="434">
        <v>6627</v>
      </c>
      <c r="P356" s="545">
        <v>0.76736915238536363</v>
      </c>
      <c r="Q356" s="435">
        <v>509.76923076923077</v>
      </c>
    </row>
    <row r="357" spans="1:17" ht="14.4" customHeight="1" x14ac:dyDescent="0.3">
      <c r="A357" s="430" t="s">
        <v>4300</v>
      </c>
      <c r="B357" s="431" t="s">
        <v>603</v>
      </c>
      <c r="C357" s="431" t="s">
        <v>4104</v>
      </c>
      <c r="D357" s="431" t="s">
        <v>4149</v>
      </c>
      <c r="E357" s="431" t="s">
        <v>4150</v>
      </c>
      <c r="F357" s="434">
        <v>17</v>
      </c>
      <c r="G357" s="434">
        <v>7106</v>
      </c>
      <c r="H357" s="434">
        <v>1</v>
      </c>
      <c r="I357" s="434">
        <v>418</v>
      </c>
      <c r="J357" s="434">
        <v>13</v>
      </c>
      <c r="K357" s="434">
        <v>5447</v>
      </c>
      <c r="L357" s="434">
        <v>0.76653532226287646</v>
      </c>
      <c r="M357" s="434">
        <v>419</v>
      </c>
      <c r="N357" s="434">
        <v>13</v>
      </c>
      <c r="O357" s="434">
        <v>5457</v>
      </c>
      <c r="P357" s="545">
        <v>0.76794258373205737</v>
      </c>
      <c r="Q357" s="435">
        <v>419.76923076923077</v>
      </c>
    </row>
    <row r="358" spans="1:17" ht="14.4" customHeight="1" x14ac:dyDescent="0.3">
      <c r="A358" s="430" t="s">
        <v>4300</v>
      </c>
      <c r="B358" s="431" t="s">
        <v>603</v>
      </c>
      <c r="C358" s="431" t="s">
        <v>4104</v>
      </c>
      <c r="D358" s="431" t="s">
        <v>4151</v>
      </c>
      <c r="E358" s="431" t="s">
        <v>4152</v>
      </c>
      <c r="F358" s="434">
        <v>57</v>
      </c>
      <c r="G358" s="434">
        <v>19551</v>
      </c>
      <c r="H358" s="434">
        <v>1</v>
      </c>
      <c r="I358" s="434">
        <v>343</v>
      </c>
      <c r="J358" s="434">
        <v>54</v>
      </c>
      <c r="K358" s="434">
        <v>18576</v>
      </c>
      <c r="L358" s="434">
        <v>0.95013042811109405</v>
      </c>
      <c r="M358" s="434">
        <v>344</v>
      </c>
      <c r="N358" s="434">
        <v>51</v>
      </c>
      <c r="O358" s="434">
        <v>17598</v>
      </c>
      <c r="P358" s="545">
        <v>0.9001074113856069</v>
      </c>
      <c r="Q358" s="435">
        <v>345.05882352941177</v>
      </c>
    </row>
    <row r="359" spans="1:17" ht="14.4" customHeight="1" x14ac:dyDescent="0.3">
      <c r="A359" s="430" t="s">
        <v>4300</v>
      </c>
      <c r="B359" s="431" t="s">
        <v>603</v>
      </c>
      <c r="C359" s="431" t="s">
        <v>4104</v>
      </c>
      <c r="D359" s="431" t="s">
        <v>4153</v>
      </c>
      <c r="E359" s="431" t="s">
        <v>4154</v>
      </c>
      <c r="F359" s="434">
        <v>1</v>
      </c>
      <c r="G359" s="434">
        <v>216</v>
      </c>
      <c r="H359" s="434">
        <v>1</v>
      </c>
      <c r="I359" s="434">
        <v>216</v>
      </c>
      <c r="J359" s="434">
        <v>4</v>
      </c>
      <c r="K359" s="434">
        <v>868</v>
      </c>
      <c r="L359" s="434">
        <v>4.0185185185185182</v>
      </c>
      <c r="M359" s="434">
        <v>217</v>
      </c>
      <c r="N359" s="434">
        <v>1</v>
      </c>
      <c r="O359" s="434">
        <v>217</v>
      </c>
      <c r="P359" s="545">
        <v>1.0046296296296295</v>
      </c>
      <c r="Q359" s="435">
        <v>217</v>
      </c>
    </row>
    <row r="360" spans="1:17" ht="14.4" customHeight="1" x14ac:dyDescent="0.3">
      <c r="A360" s="430" t="s">
        <v>4300</v>
      </c>
      <c r="B360" s="431" t="s">
        <v>603</v>
      </c>
      <c r="C360" s="431" t="s">
        <v>4104</v>
      </c>
      <c r="D360" s="431" t="s">
        <v>4155</v>
      </c>
      <c r="E360" s="431" t="s">
        <v>4156</v>
      </c>
      <c r="F360" s="434">
        <v>32</v>
      </c>
      <c r="G360" s="434">
        <v>15808</v>
      </c>
      <c r="H360" s="434">
        <v>1</v>
      </c>
      <c r="I360" s="434">
        <v>494</v>
      </c>
      <c r="J360" s="434">
        <v>28</v>
      </c>
      <c r="K360" s="434">
        <v>13916</v>
      </c>
      <c r="L360" s="434">
        <v>0.88031376518218618</v>
      </c>
      <c r="M360" s="434">
        <v>497</v>
      </c>
      <c r="N360" s="434">
        <v>28</v>
      </c>
      <c r="O360" s="434">
        <v>13932</v>
      </c>
      <c r="P360" s="545">
        <v>0.88132591093117407</v>
      </c>
      <c r="Q360" s="435">
        <v>497.57142857142856</v>
      </c>
    </row>
    <row r="361" spans="1:17" ht="14.4" customHeight="1" x14ac:dyDescent="0.3">
      <c r="A361" s="430" t="s">
        <v>4300</v>
      </c>
      <c r="B361" s="431" t="s">
        <v>603</v>
      </c>
      <c r="C361" s="431" t="s">
        <v>4104</v>
      </c>
      <c r="D361" s="431" t="s">
        <v>4157</v>
      </c>
      <c r="E361" s="431" t="s">
        <v>4158</v>
      </c>
      <c r="F361" s="434">
        <v>5</v>
      </c>
      <c r="G361" s="434">
        <v>720</v>
      </c>
      <c r="H361" s="434">
        <v>1</v>
      </c>
      <c r="I361" s="434">
        <v>144</v>
      </c>
      <c r="J361" s="434"/>
      <c r="K361" s="434"/>
      <c r="L361" s="434"/>
      <c r="M361" s="434"/>
      <c r="N361" s="434">
        <v>1</v>
      </c>
      <c r="O361" s="434">
        <v>147</v>
      </c>
      <c r="P361" s="545">
        <v>0.20416666666666666</v>
      </c>
      <c r="Q361" s="435">
        <v>147</v>
      </c>
    </row>
    <row r="362" spans="1:17" ht="14.4" customHeight="1" x14ac:dyDescent="0.3">
      <c r="A362" s="430" t="s">
        <v>4300</v>
      </c>
      <c r="B362" s="431" t="s">
        <v>603</v>
      </c>
      <c r="C362" s="431" t="s">
        <v>4104</v>
      </c>
      <c r="D362" s="431" t="s">
        <v>4159</v>
      </c>
      <c r="E362" s="431" t="s">
        <v>4160</v>
      </c>
      <c r="F362" s="434">
        <v>87</v>
      </c>
      <c r="G362" s="434">
        <v>20619</v>
      </c>
      <c r="H362" s="434">
        <v>1</v>
      </c>
      <c r="I362" s="434">
        <v>237</v>
      </c>
      <c r="J362" s="434">
        <v>76</v>
      </c>
      <c r="K362" s="434">
        <v>18012</v>
      </c>
      <c r="L362" s="434">
        <v>0.87356321839080464</v>
      </c>
      <c r="M362" s="434">
        <v>237</v>
      </c>
      <c r="N362" s="434">
        <v>66</v>
      </c>
      <c r="O362" s="434">
        <v>15676</v>
      </c>
      <c r="P362" s="545">
        <v>0.76026965420243464</v>
      </c>
      <c r="Q362" s="435">
        <v>237.5151515151515</v>
      </c>
    </row>
    <row r="363" spans="1:17" ht="14.4" customHeight="1" x14ac:dyDescent="0.3">
      <c r="A363" s="430" t="s">
        <v>4300</v>
      </c>
      <c r="B363" s="431" t="s">
        <v>603</v>
      </c>
      <c r="C363" s="431" t="s">
        <v>4104</v>
      </c>
      <c r="D363" s="431" t="s">
        <v>4161</v>
      </c>
      <c r="E363" s="431" t="s">
        <v>4162</v>
      </c>
      <c r="F363" s="434">
        <v>7</v>
      </c>
      <c r="G363" s="434">
        <v>770</v>
      </c>
      <c r="H363" s="434">
        <v>1</v>
      </c>
      <c r="I363" s="434">
        <v>110</v>
      </c>
      <c r="J363" s="434">
        <v>6</v>
      </c>
      <c r="K363" s="434">
        <v>660</v>
      </c>
      <c r="L363" s="434">
        <v>0.8571428571428571</v>
      </c>
      <c r="M363" s="434">
        <v>110</v>
      </c>
      <c r="N363" s="434">
        <v>4</v>
      </c>
      <c r="O363" s="434">
        <v>443</v>
      </c>
      <c r="P363" s="545">
        <v>0.57532467532467535</v>
      </c>
      <c r="Q363" s="435">
        <v>110.75</v>
      </c>
    </row>
    <row r="364" spans="1:17" ht="14.4" customHeight="1" x14ac:dyDescent="0.3">
      <c r="A364" s="430" t="s">
        <v>4300</v>
      </c>
      <c r="B364" s="431" t="s">
        <v>603</v>
      </c>
      <c r="C364" s="431" t="s">
        <v>4104</v>
      </c>
      <c r="D364" s="431" t="s">
        <v>4165</v>
      </c>
      <c r="E364" s="431" t="s">
        <v>4166</v>
      </c>
      <c r="F364" s="434"/>
      <c r="G364" s="434"/>
      <c r="H364" s="434"/>
      <c r="I364" s="434"/>
      <c r="J364" s="434">
        <v>8</v>
      </c>
      <c r="K364" s="434">
        <v>2480</v>
      </c>
      <c r="L364" s="434"/>
      <c r="M364" s="434">
        <v>310</v>
      </c>
      <c r="N364" s="434">
        <v>11</v>
      </c>
      <c r="O364" s="434">
        <v>3420</v>
      </c>
      <c r="P364" s="545"/>
      <c r="Q364" s="435">
        <v>310.90909090909093</v>
      </c>
    </row>
    <row r="365" spans="1:17" ht="14.4" customHeight="1" x14ac:dyDescent="0.3">
      <c r="A365" s="430" t="s">
        <v>4300</v>
      </c>
      <c r="B365" s="431" t="s">
        <v>603</v>
      </c>
      <c r="C365" s="431" t="s">
        <v>4104</v>
      </c>
      <c r="D365" s="431" t="s">
        <v>4167</v>
      </c>
      <c r="E365" s="431" t="s">
        <v>4168</v>
      </c>
      <c r="F365" s="434">
        <v>4</v>
      </c>
      <c r="G365" s="434">
        <v>92</v>
      </c>
      <c r="H365" s="434">
        <v>1</v>
      </c>
      <c r="I365" s="434">
        <v>23</v>
      </c>
      <c r="J365" s="434">
        <v>8</v>
      </c>
      <c r="K365" s="434">
        <v>184</v>
      </c>
      <c r="L365" s="434">
        <v>2</v>
      </c>
      <c r="M365" s="434">
        <v>23</v>
      </c>
      <c r="N365" s="434">
        <v>3</v>
      </c>
      <c r="O365" s="434">
        <v>69</v>
      </c>
      <c r="P365" s="545">
        <v>0.75</v>
      </c>
      <c r="Q365" s="435">
        <v>23</v>
      </c>
    </row>
    <row r="366" spans="1:17" ht="14.4" customHeight="1" x14ac:dyDescent="0.3">
      <c r="A366" s="430" t="s">
        <v>4300</v>
      </c>
      <c r="B366" s="431" t="s">
        <v>603</v>
      </c>
      <c r="C366" s="431" t="s">
        <v>4104</v>
      </c>
      <c r="D366" s="431" t="s">
        <v>4169</v>
      </c>
      <c r="E366" s="431" t="s">
        <v>4170</v>
      </c>
      <c r="F366" s="434">
        <v>11</v>
      </c>
      <c r="G366" s="434">
        <v>176</v>
      </c>
      <c r="H366" s="434">
        <v>1</v>
      </c>
      <c r="I366" s="434">
        <v>16</v>
      </c>
      <c r="J366" s="434">
        <v>13</v>
      </c>
      <c r="K366" s="434">
        <v>208</v>
      </c>
      <c r="L366" s="434">
        <v>1.1818181818181819</v>
      </c>
      <c r="M366" s="434">
        <v>16</v>
      </c>
      <c r="N366" s="434">
        <v>16</v>
      </c>
      <c r="O366" s="434">
        <v>256</v>
      </c>
      <c r="P366" s="545">
        <v>1.4545454545454546</v>
      </c>
      <c r="Q366" s="435">
        <v>16</v>
      </c>
    </row>
    <row r="367" spans="1:17" ht="14.4" customHeight="1" x14ac:dyDescent="0.3">
      <c r="A367" s="430" t="s">
        <v>4300</v>
      </c>
      <c r="B367" s="431" t="s">
        <v>603</v>
      </c>
      <c r="C367" s="431" t="s">
        <v>4104</v>
      </c>
      <c r="D367" s="431" t="s">
        <v>4173</v>
      </c>
      <c r="E367" s="431" t="s">
        <v>4174</v>
      </c>
      <c r="F367" s="434">
        <v>187</v>
      </c>
      <c r="G367" s="434">
        <v>64889</v>
      </c>
      <c r="H367" s="434">
        <v>1</v>
      </c>
      <c r="I367" s="434">
        <v>347</v>
      </c>
      <c r="J367" s="434">
        <v>113</v>
      </c>
      <c r="K367" s="434">
        <v>39324</v>
      </c>
      <c r="L367" s="434">
        <v>0.60601951024056466</v>
      </c>
      <c r="M367" s="434">
        <v>348</v>
      </c>
      <c r="N367" s="434">
        <v>134</v>
      </c>
      <c r="O367" s="434">
        <v>46682</v>
      </c>
      <c r="P367" s="545">
        <v>0.71941315168980879</v>
      </c>
      <c r="Q367" s="435">
        <v>348.37313432835822</v>
      </c>
    </row>
    <row r="368" spans="1:17" ht="14.4" customHeight="1" x14ac:dyDescent="0.3">
      <c r="A368" s="430" t="s">
        <v>4300</v>
      </c>
      <c r="B368" s="431" t="s">
        <v>603</v>
      </c>
      <c r="C368" s="431" t="s">
        <v>4104</v>
      </c>
      <c r="D368" s="431" t="s">
        <v>4175</v>
      </c>
      <c r="E368" s="431" t="s">
        <v>4176</v>
      </c>
      <c r="F368" s="434">
        <v>4</v>
      </c>
      <c r="G368" s="434">
        <v>4944</v>
      </c>
      <c r="H368" s="434">
        <v>1</v>
      </c>
      <c r="I368" s="434">
        <v>1236</v>
      </c>
      <c r="J368" s="434">
        <v>5</v>
      </c>
      <c r="K368" s="434">
        <v>6225</v>
      </c>
      <c r="L368" s="434">
        <v>1.2591019417475728</v>
      </c>
      <c r="M368" s="434">
        <v>1245</v>
      </c>
      <c r="N368" s="434">
        <v>3</v>
      </c>
      <c r="O368" s="434">
        <v>3767</v>
      </c>
      <c r="P368" s="545">
        <v>0.76193365695792881</v>
      </c>
      <c r="Q368" s="435">
        <v>1255.6666666666667</v>
      </c>
    </row>
    <row r="369" spans="1:17" ht="14.4" customHeight="1" x14ac:dyDescent="0.3">
      <c r="A369" s="430" t="s">
        <v>4300</v>
      </c>
      <c r="B369" s="431" t="s">
        <v>603</v>
      </c>
      <c r="C369" s="431" t="s">
        <v>4104</v>
      </c>
      <c r="D369" s="431" t="s">
        <v>4177</v>
      </c>
      <c r="E369" s="431" t="s">
        <v>4178</v>
      </c>
      <c r="F369" s="434">
        <v>1</v>
      </c>
      <c r="G369" s="434">
        <v>147</v>
      </c>
      <c r="H369" s="434">
        <v>1</v>
      </c>
      <c r="I369" s="434">
        <v>147</v>
      </c>
      <c r="J369" s="434"/>
      <c r="K369" s="434"/>
      <c r="L369" s="434"/>
      <c r="M369" s="434"/>
      <c r="N369" s="434"/>
      <c r="O369" s="434"/>
      <c r="P369" s="545"/>
      <c r="Q369" s="435"/>
    </row>
    <row r="370" spans="1:17" ht="14.4" customHeight="1" x14ac:dyDescent="0.3">
      <c r="A370" s="430" t="s">
        <v>4300</v>
      </c>
      <c r="B370" s="431" t="s">
        <v>603</v>
      </c>
      <c r="C370" s="431" t="s">
        <v>4104</v>
      </c>
      <c r="D370" s="431" t="s">
        <v>4181</v>
      </c>
      <c r="E370" s="431" t="s">
        <v>4182</v>
      </c>
      <c r="F370" s="434">
        <v>95</v>
      </c>
      <c r="G370" s="434">
        <v>27835</v>
      </c>
      <c r="H370" s="434">
        <v>1</v>
      </c>
      <c r="I370" s="434">
        <v>293</v>
      </c>
      <c r="J370" s="434">
        <v>77</v>
      </c>
      <c r="K370" s="434">
        <v>22561</v>
      </c>
      <c r="L370" s="434">
        <v>0.81052631578947365</v>
      </c>
      <c r="M370" s="434">
        <v>293</v>
      </c>
      <c r="N370" s="434">
        <v>67</v>
      </c>
      <c r="O370" s="434">
        <v>19664</v>
      </c>
      <c r="P370" s="545">
        <v>0.70644871564576972</v>
      </c>
      <c r="Q370" s="435">
        <v>293.49253731343282</v>
      </c>
    </row>
    <row r="371" spans="1:17" ht="14.4" customHeight="1" x14ac:dyDescent="0.3">
      <c r="A371" s="430" t="s">
        <v>4300</v>
      </c>
      <c r="B371" s="431" t="s">
        <v>603</v>
      </c>
      <c r="C371" s="431" t="s">
        <v>4104</v>
      </c>
      <c r="D371" s="431" t="s">
        <v>4183</v>
      </c>
      <c r="E371" s="431" t="s">
        <v>4184</v>
      </c>
      <c r="F371" s="434">
        <v>88</v>
      </c>
      <c r="G371" s="434">
        <v>17864</v>
      </c>
      <c r="H371" s="434">
        <v>1</v>
      </c>
      <c r="I371" s="434">
        <v>203</v>
      </c>
      <c r="J371" s="434">
        <v>49</v>
      </c>
      <c r="K371" s="434">
        <v>9996</v>
      </c>
      <c r="L371" s="434">
        <v>0.55956112852664575</v>
      </c>
      <c r="M371" s="434">
        <v>204</v>
      </c>
      <c r="N371" s="434">
        <v>56</v>
      </c>
      <c r="O371" s="434">
        <v>11482</v>
      </c>
      <c r="P371" s="545">
        <v>0.64274518584863416</v>
      </c>
      <c r="Q371" s="435">
        <v>205.03571428571428</v>
      </c>
    </row>
    <row r="372" spans="1:17" ht="14.4" customHeight="1" x14ac:dyDescent="0.3">
      <c r="A372" s="430" t="s">
        <v>4300</v>
      </c>
      <c r="B372" s="431" t="s">
        <v>603</v>
      </c>
      <c r="C372" s="431" t="s">
        <v>4104</v>
      </c>
      <c r="D372" s="431" t="s">
        <v>4185</v>
      </c>
      <c r="E372" s="431" t="s">
        <v>4186</v>
      </c>
      <c r="F372" s="434">
        <v>29</v>
      </c>
      <c r="G372" s="434">
        <v>1102</v>
      </c>
      <c r="H372" s="434">
        <v>1</v>
      </c>
      <c r="I372" s="434">
        <v>38</v>
      </c>
      <c r="J372" s="434">
        <v>27</v>
      </c>
      <c r="K372" s="434">
        <v>1026</v>
      </c>
      <c r="L372" s="434">
        <v>0.93103448275862066</v>
      </c>
      <c r="M372" s="434">
        <v>38</v>
      </c>
      <c r="N372" s="434">
        <v>17</v>
      </c>
      <c r="O372" s="434">
        <v>651</v>
      </c>
      <c r="P372" s="545">
        <v>0.59074410163339386</v>
      </c>
      <c r="Q372" s="435">
        <v>38.294117647058826</v>
      </c>
    </row>
    <row r="373" spans="1:17" ht="14.4" customHeight="1" x14ac:dyDescent="0.3">
      <c r="A373" s="430" t="s">
        <v>4300</v>
      </c>
      <c r="B373" s="431" t="s">
        <v>603</v>
      </c>
      <c r="C373" s="431" t="s">
        <v>4104</v>
      </c>
      <c r="D373" s="431" t="s">
        <v>4187</v>
      </c>
      <c r="E373" s="431" t="s">
        <v>4188</v>
      </c>
      <c r="F373" s="434">
        <v>3</v>
      </c>
      <c r="G373" s="434">
        <v>14970</v>
      </c>
      <c r="H373" s="434">
        <v>1</v>
      </c>
      <c r="I373" s="434">
        <v>4990</v>
      </c>
      <c r="J373" s="434">
        <v>4</v>
      </c>
      <c r="K373" s="434">
        <v>19972</v>
      </c>
      <c r="L373" s="434">
        <v>1.3341349365397461</v>
      </c>
      <c r="M373" s="434">
        <v>4993</v>
      </c>
      <c r="N373" s="434">
        <v>3</v>
      </c>
      <c r="O373" s="434">
        <v>14986</v>
      </c>
      <c r="P373" s="545">
        <v>1.0010688042752172</v>
      </c>
      <c r="Q373" s="435">
        <v>4995.333333333333</v>
      </c>
    </row>
    <row r="374" spans="1:17" ht="14.4" customHeight="1" x14ac:dyDescent="0.3">
      <c r="A374" s="430" t="s">
        <v>4300</v>
      </c>
      <c r="B374" s="431" t="s">
        <v>603</v>
      </c>
      <c r="C374" s="431" t="s">
        <v>4104</v>
      </c>
      <c r="D374" s="431" t="s">
        <v>4189</v>
      </c>
      <c r="E374" s="431" t="s">
        <v>4190</v>
      </c>
      <c r="F374" s="434">
        <v>130</v>
      </c>
      <c r="G374" s="434">
        <v>21970</v>
      </c>
      <c r="H374" s="434">
        <v>1</v>
      </c>
      <c r="I374" s="434">
        <v>169</v>
      </c>
      <c r="J374" s="434">
        <v>102</v>
      </c>
      <c r="K374" s="434">
        <v>17238</v>
      </c>
      <c r="L374" s="434">
        <v>0.7846153846153846</v>
      </c>
      <c r="M374" s="434">
        <v>169</v>
      </c>
      <c r="N374" s="434">
        <v>94</v>
      </c>
      <c r="O374" s="434">
        <v>15930</v>
      </c>
      <c r="P374" s="545">
        <v>0.72507965407373687</v>
      </c>
      <c r="Q374" s="435">
        <v>169.46808510638297</v>
      </c>
    </row>
    <row r="375" spans="1:17" ht="14.4" customHeight="1" x14ac:dyDescent="0.3">
      <c r="A375" s="430" t="s">
        <v>4300</v>
      </c>
      <c r="B375" s="431" t="s">
        <v>603</v>
      </c>
      <c r="C375" s="431" t="s">
        <v>4104</v>
      </c>
      <c r="D375" s="431" t="s">
        <v>4191</v>
      </c>
      <c r="E375" s="431" t="s">
        <v>4192</v>
      </c>
      <c r="F375" s="434">
        <v>71</v>
      </c>
      <c r="G375" s="434">
        <v>23004</v>
      </c>
      <c r="H375" s="434">
        <v>1</v>
      </c>
      <c r="I375" s="434">
        <v>324</v>
      </c>
      <c r="J375" s="434">
        <v>36</v>
      </c>
      <c r="K375" s="434">
        <v>11664</v>
      </c>
      <c r="L375" s="434">
        <v>0.50704225352112675</v>
      </c>
      <c r="M375" s="434">
        <v>324</v>
      </c>
      <c r="N375" s="434">
        <v>32</v>
      </c>
      <c r="O375" s="434">
        <v>10398</v>
      </c>
      <c r="P375" s="545">
        <v>0.45200834637454357</v>
      </c>
      <c r="Q375" s="435">
        <v>324.9375</v>
      </c>
    </row>
    <row r="376" spans="1:17" ht="14.4" customHeight="1" x14ac:dyDescent="0.3">
      <c r="A376" s="430" t="s">
        <v>4300</v>
      </c>
      <c r="B376" s="431" t="s">
        <v>603</v>
      </c>
      <c r="C376" s="431" t="s">
        <v>4104</v>
      </c>
      <c r="D376" s="431" t="s">
        <v>4193</v>
      </c>
      <c r="E376" s="431" t="s">
        <v>4194</v>
      </c>
      <c r="F376" s="434"/>
      <c r="G376" s="434"/>
      <c r="H376" s="434"/>
      <c r="I376" s="434"/>
      <c r="J376" s="434">
        <v>1</v>
      </c>
      <c r="K376" s="434">
        <v>686</v>
      </c>
      <c r="L376" s="434"/>
      <c r="M376" s="434">
        <v>686</v>
      </c>
      <c r="N376" s="434">
        <v>5</v>
      </c>
      <c r="O376" s="434">
        <v>3434</v>
      </c>
      <c r="P376" s="545"/>
      <c r="Q376" s="435">
        <v>686.8</v>
      </c>
    </row>
    <row r="377" spans="1:17" ht="14.4" customHeight="1" x14ac:dyDescent="0.3">
      <c r="A377" s="430" t="s">
        <v>4300</v>
      </c>
      <c r="B377" s="431" t="s">
        <v>603</v>
      </c>
      <c r="C377" s="431" t="s">
        <v>4104</v>
      </c>
      <c r="D377" s="431" t="s">
        <v>4195</v>
      </c>
      <c r="E377" s="431" t="s">
        <v>4196</v>
      </c>
      <c r="F377" s="434">
        <v>71</v>
      </c>
      <c r="G377" s="434">
        <v>24637</v>
      </c>
      <c r="H377" s="434">
        <v>1</v>
      </c>
      <c r="I377" s="434">
        <v>347</v>
      </c>
      <c r="J377" s="434">
        <v>64</v>
      </c>
      <c r="K377" s="434">
        <v>22208</v>
      </c>
      <c r="L377" s="434">
        <v>0.90140845070422537</v>
      </c>
      <c r="M377" s="434">
        <v>347</v>
      </c>
      <c r="N377" s="434">
        <v>48</v>
      </c>
      <c r="O377" s="434">
        <v>16677</v>
      </c>
      <c r="P377" s="545">
        <v>0.67690871453504886</v>
      </c>
      <c r="Q377" s="435">
        <v>347.4375</v>
      </c>
    </row>
    <row r="378" spans="1:17" ht="14.4" customHeight="1" x14ac:dyDescent="0.3">
      <c r="A378" s="430" t="s">
        <v>4300</v>
      </c>
      <c r="B378" s="431" t="s">
        <v>603</v>
      </c>
      <c r="C378" s="431" t="s">
        <v>4104</v>
      </c>
      <c r="D378" s="431" t="s">
        <v>4197</v>
      </c>
      <c r="E378" s="431" t="s">
        <v>4198</v>
      </c>
      <c r="F378" s="434">
        <v>82</v>
      </c>
      <c r="G378" s="434">
        <v>14104</v>
      </c>
      <c r="H378" s="434">
        <v>1</v>
      </c>
      <c r="I378" s="434">
        <v>172</v>
      </c>
      <c r="J378" s="434">
        <v>70</v>
      </c>
      <c r="K378" s="434">
        <v>12040</v>
      </c>
      <c r="L378" s="434">
        <v>0.85365853658536583</v>
      </c>
      <c r="M378" s="434">
        <v>172</v>
      </c>
      <c r="N378" s="434">
        <v>76</v>
      </c>
      <c r="O378" s="434">
        <v>13108</v>
      </c>
      <c r="P378" s="545">
        <v>0.9293817356778219</v>
      </c>
      <c r="Q378" s="435">
        <v>172.47368421052633</v>
      </c>
    </row>
    <row r="379" spans="1:17" ht="14.4" customHeight="1" x14ac:dyDescent="0.3">
      <c r="A379" s="430" t="s">
        <v>4300</v>
      </c>
      <c r="B379" s="431" t="s">
        <v>603</v>
      </c>
      <c r="C379" s="431" t="s">
        <v>4104</v>
      </c>
      <c r="D379" s="431" t="s">
        <v>4199</v>
      </c>
      <c r="E379" s="431" t="s">
        <v>4200</v>
      </c>
      <c r="F379" s="434">
        <v>36</v>
      </c>
      <c r="G379" s="434">
        <v>14364</v>
      </c>
      <c r="H379" s="434">
        <v>1</v>
      </c>
      <c r="I379" s="434">
        <v>399</v>
      </c>
      <c r="J379" s="434">
        <v>36</v>
      </c>
      <c r="K379" s="434">
        <v>14364</v>
      </c>
      <c r="L379" s="434">
        <v>1</v>
      </c>
      <c r="M379" s="434">
        <v>399</v>
      </c>
      <c r="N379" s="434">
        <v>40</v>
      </c>
      <c r="O379" s="434">
        <v>15980</v>
      </c>
      <c r="P379" s="545">
        <v>1.1125034809245335</v>
      </c>
      <c r="Q379" s="435">
        <v>399.5</v>
      </c>
    </row>
    <row r="380" spans="1:17" ht="14.4" customHeight="1" x14ac:dyDescent="0.3">
      <c r="A380" s="430" t="s">
        <v>4300</v>
      </c>
      <c r="B380" s="431" t="s">
        <v>603</v>
      </c>
      <c r="C380" s="431" t="s">
        <v>4104</v>
      </c>
      <c r="D380" s="431" t="s">
        <v>4201</v>
      </c>
      <c r="E380" s="431" t="s">
        <v>4202</v>
      </c>
      <c r="F380" s="434"/>
      <c r="G380" s="434"/>
      <c r="H380" s="434"/>
      <c r="I380" s="434"/>
      <c r="J380" s="434">
        <v>1</v>
      </c>
      <c r="K380" s="434">
        <v>650</v>
      </c>
      <c r="L380" s="434"/>
      <c r="M380" s="434">
        <v>650</v>
      </c>
      <c r="N380" s="434">
        <v>4</v>
      </c>
      <c r="O380" s="434">
        <v>2603</v>
      </c>
      <c r="P380" s="545"/>
      <c r="Q380" s="435">
        <v>650.75</v>
      </c>
    </row>
    <row r="381" spans="1:17" ht="14.4" customHeight="1" x14ac:dyDescent="0.3">
      <c r="A381" s="430" t="s">
        <v>4300</v>
      </c>
      <c r="B381" s="431" t="s">
        <v>603</v>
      </c>
      <c r="C381" s="431" t="s">
        <v>4104</v>
      </c>
      <c r="D381" s="431" t="s">
        <v>4203</v>
      </c>
      <c r="E381" s="431" t="s">
        <v>4204</v>
      </c>
      <c r="F381" s="434"/>
      <c r="G381" s="434"/>
      <c r="H381" s="434"/>
      <c r="I381" s="434"/>
      <c r="J381" s="434">
        <v>1</v>
      </c>
      <c r="K381" s="434">
        <v>650</v>
      </c>
      <c r="L381" s="434"/>
      <c r="M381" s="434">
        <v>650</v>
      </c>
      <c r="N381" s="434">
        <v>4</v>
      </c>
      <c r="O381" s="434">
        <v>2603</v>
      </c>
      <c r="P381" s="545"/>
      <c r="Q381" s="435">
        <v>650.75</v>
      </c>
    </row>
    <row r="382" spans="1:17" ht="14.4" customHeight="1" x14ac:dyDescent="0.3">
      <c r="A382" s="430" t="s">
        <v>4300</v>
      </c>
      <c r="B382" s="431" t="s">
        <v>603</v>
      </c>
      <c r="C382" s="431" t="s">
        <v>4104</v>
      </c>
      <c r="D382" s="431" t="s">
        <v>4205</v>
      </c>
      <c r="E382" s="431" t="s">
        <v>4206</v>
      </c>
      <c r="F382" s="434">
        <v>20</v>
      </c>
      <c r="G382" s="434">
        <v>8440</v>
      </c>
      <c r="H382" s="434">
        <v>1</v>
      </c>
      <c r="I382" s="434">
        <v>422</v>
      </c>
      <c r="J382" s="434">
        <v>110</v>
      </c>
      <c r="K382" s="434">
        <v>46640</v>
      </c>
      <c r="L382" s="434">
        <v>5.5260663507109005</v>
      </c>
      <c r="M382" s="434">
        <v>424</v>
      </c>
      <c r="N382" s="434">
        <v>13</v>
      </c>
      <c r="O382" s="434">
        <v>5560</v>
      </c>
      <c r="P382" s="545">
        <v>0.65876777251184837</v>
      </c>
      <c r="Q382" s="435">
        <v>427.69230769230768</v>
      </c>
    </row>
    <row r="383" spans="1:17" ht="14.4" customHeight="1" x14ac:dyDescent="0.3">
      <c r="A383" s="430" t="s">
        <v>4300</v>
      </c>
      <c r="B383" s="431" t="s">
        <v>603</v>
      </c>
      <c r="C383" s="431" t="s">
        <v>4104</v>
      </c>
      <c r="D383" s="431" t="s">
        <v>4207</v>
      </c>
      <c r="E383" s="431" t="s">
        <v>4208</v>
      </c>
      <c r="F383" s="434">
        <v>7</v>
      </c>
      <c r="G383" s="434">
        <v>728</v>
      </c>
      <c r="H383" s="434">
        <v>1</v>
      </c>
      <c r="I383" s="434">
        <v>104</v>
      </c>
      <c r="J383" s="434"/>
      <c r="K383" s="434"/>
      <c r="L383" s="434"/>
      <c r="M383" s="434"/>
      <c r="N383" s="434"/>
      <c r="O383" s="434"/>
      <c r="P383" s="545"/>
      <c r="Q383" s="435"/>
    </row>
    <row r="384" spans="1:17" ht="14.4" customHeight="1" x14ac:dyDescent="0.3">
      <c r="A384" s="430" t="s">
        <v>4300</v>
      </c>
      <c r="B384" s="431" t="s">
        <v>603</v>
      </c>
      <c r="C384" s="431" t="s">
        <v>4104</v>
      </c>
      <c r="D384" s="431" t="s">
        <v>4209</v>
      </c>
      <c r="E384" s="431" t="s">
        <v>4210</v>
      </c>
      <c r="F384" s="434">
        <v>1</v>
      </c>
      <c r="G384" s="434">
        <v>689</v>
      </c>
      <c r="H384" s="434">
        <v>1</v>
      </c>
      <c r="I384" s="434">
        <v>689</v>
      </c>
      <c r="J384" s="434"/>
      <c r="K384" s="434"/>
      <c r="L384" s="434"/>
      <c r="M384" s="434"/>
      <c r="N384" s="434">
        <v>1</v>
      </c>
      <c r="O384" s="434">
        <v>691</v>
      </c>
      <c r="P384" s="545">
        <v>1.0029027576197387</v>
      </c>
      <c r="Q384" s="435">
        <v>691</v>
      </c>
    </row>
    <row r="385" spans="1:17" ht="14.4" customHeight="1" x14ac:dyDescent="0.3">
      <c r="A385" s="430" t="s">
        <v>4300</v>
      </c>
      <c r="B385" s="431" t="s">
        <v>603</v>
      </c>
      <c r="C385" s="431" t="s">
        <v>4104</v>
      </c>
      <c r="D385" s="431" t="s">
        <v>4211</v>
      </c>
      <c r="E385" s="431" t="s">
        <v>4212</v>
      </c>
      <c r="F385" s="434">
        <v>26</v>
      </c>
      <c r="G385" s="434">
        <v>17498</v>
      </c>
      <c r="H385" s="434">
        <v>1</v>
      </c>
      <c r="I385" s="434">
        <v>673</v>
      </c>
      <c r="J385" s="434">
        <v>11</v>
      </c>
      <c r="K385" s="434">
        <v>7414</v>
      </c>
      <c r="L385" s="434">
        <v>0.42370556635044004</v>
      </c>
      <c r="M385" s="434">
        <v>674</v>
      </c>
      <c r="N385" s="434">
        <v>20</v>
      </c>
      <c r="O385" s="434">
        <v>13491</v>
      </c>
      <c r="P385" s="545">
        <v>0.7710024002743171</v>
      </c>
      <c r="Q385" s="435">
        <v>674.55</v>
      </c>
    </row>
    <row r="386" spans="1:17" ht="14.4" customHeight="1" x14ac:dyDescent="0.3">
      <c r="A386" s="430" t="s">
        <v>4300</v>
      </c>
      <c r="B386" s="431" t="s">
        <v>603</v>
      </c>
      <c r="C386" s="431" t="s">
        <v>4104</v>
      </c>
      <c r="D386" s="431" t="s">
        <v>4213</v>
      </c>
      <c r="E386" s="431" t="s">
        <v>4214</v>
      </c>
      <c r="F386" s="434">
        <v>13</v>
      </c>
      <c r="G386" s="434">
        <v>6136</v>
      </c>
      <c r="H386" s="434">
        <v>1</v>
      </c>
      <c r="I386" s="434">
        <v>472</v>
      </c>
      <c r="J386" s="434">
        <v>11</v>
      </c>
      <c r="K386" s="434">
        <v>5203</v>
      </c>
      <c r="L386" s="434">
        <v>0.84794654498044331</v>
      </c>
      <c r="M386" s="434">
        <v>473</v>
      </c>
      <c r="N386" s="434">
        <v>23</v>
      </c>
      <c r="O386" s="434">
        <v>10893</v>
      </c>
      <c r="P386" s="545">
        <v>1.7752607561929596</v>
      </c>
      <c r="Q386" s="435">
        <v>473.60869565217394</v>
      </c>
    </row>
    <row r="387" spans="1:17" ht="14.4" customHeight="1" x14ac:dyDescent="0.3">
      <c r="A387" s="430" t="s">
        <v>4300</v>
      </c>
      <c r="B387" s="431" t="s">
        <v>603</v>
      </c>
      <c r="C387" s="431" t="s">
        <v>4104</v>
      </c>
      <c r="D387" s="431" t="s">
        <v>4215</v>
      </c>
      <c r="E387" s="431" t="s">
        <v>4216</v>
      </c>
      <c r="F387" s="434">
        <v>17</v>
      </c>
      <c r="G387" s="434">
        <v>4862</v>
      </c>
      <c r="H387" s="434">
        <v>1</v>
      </c>
      <c r="I387" s="434">
        <v>286</v>
      </c>
      <c r="J387" s="434">
        <v>13</v>
      </c>
      <c r="K387" s="434">
        <v>3731</v>
      </c>
      <c r="L387" s="434">
        <v>0.76737967914438499</v>
      </c>
      <c r="M387" s="434">
        <v>287</v>
      </c>
      <c r="N387" s="434">
        <v>13</v>
      </c>
      <c r="O387" s="434">
        <v>3741</v>
      </c>
      <c r="P387" s="545">
        <v>0.76943644590703419</v>
      </c>
      <c r="Q387" s="435">
        <v>287.76923076923077</v>
      </c>
    </row>
    <row r="388" spans="1:17" ht="14.4" customHeight="1" x14ac:dyDescent="0.3">
      <c r="A388" s="430" t="s">
        <v>4300</v>
      </c>
      <c r="B388" s="431" t="s">
        <v>603</v>
      </c>
      <c r="C388" s="431" t="s">
        <v>4104</v>
      </c>
      <c r="D388" s="431" t="s">
        <v>4217</v>
      </c>
      <c r="E388" s="431" t="s">
        <v>4218</v>
      </c>
      <c r="F388" s="434">
        <v>8</v>
      </c>
      <c r="G388" s="434">
        <v>6456</v>
      </c>
      <c r="H388" s="434">
        <v>1</v>
      </c>
      <c r="I388" s="434">
        <v>807</v>
      </c>
      <c r="J388" s="434">
        <v>6</v>
      </c>
      <c r="K388" s="434">
        <v>4854</v>
      </c>
      <c r="L388" s="434">
        <v>0.7518587360594795</v>
      </c>
      <c r="M388" s="434">
        <v>809</v>
      </c>
      <c r="N388" s="434">
        <v>5</v>
      </c>
      <c r="O388" s="434">
        <v>4053</v>
      </c>
      <c r="P388" s="545">
        <v>0.62778810408921937</v>
      </c>
      <c r="Q388" s="435">
        <v>810.6</v>
      </c>
    </row>
    <row r="389" spans="1:17" ht="14.4" customHeight="1" x14ac:dyDescent="0.3">
      <c r="A389" s="430" t="s">
        <v>4300</v>
      </c>
      <c r="B389" s="431" t="s">
        <v>603</v>
      </c>
      <c r="C389" s="431" t="s">
        <v>4104</v>
      </c>
      <c r="D389" s="431" t="s">
        <v>4219</v>
      </c>
      <c r="E389" s="431" t="s">
        <v>4220</v>
      </c>
      <c r="F389" s="434">
        <v>20</v>
      </c>
      <c r="G389" s="434">
        <v>20000</v>
      </c>
      <c r="H389" s="434">
        <v>1</v>
      </c>
      <c r="I389" s="434">
        <v>1000</v>
      </c>
      <c r="J389" s="434">
        <v>110</v>
      </c>
      <c r="K389" s="434">
        <v>110220</v>
      </c>
      <c r="L389" s="434">
        <v>5.5110000000000001</v>
      </c>
      <c r="M389" s="434">
        <v>1002</v>
      </c>
      <c r="N389" s="434">
        <v>13</v>
      </c>
      <c r="O389" s="434">
        <v>13058</v>
      </c>
      <c r="P389" s="545">
        <v>0.65290000000000004</v>
      </c>
      <c r="Q389" s="435">
        <v>1004.4615384615385</v>
      </c>
    </row>
    <row r="390" spans="1:17" ht="14.4" customHeight="1" x14ac:dyDescent="0.3">
      <c r="A390" s="430" t="s">
        <v>4300</v>
      </c>
      <c r="B390" s="431" t="s">
        <v>603</v>
      </c>
      <c r="C390" s="431" t="s">
        <v>4104</v>
      </c>
      <c r="D390" s="431" t="s">
        <v>4221</v>
      </c>
      <c r="E390" s="431" t="s">
        <v>4222</v>
      </c>
      <c r="F390" s="434">
        <v>42</v>
      </c>
      <c r="G390" s="434">
        <v>6972</v>
      </c>
      <c r="H390" s="434">
        <v>1</v>
      </c>
      <c r="I390" s="434">
        <v>166</v>
      </c>
      <c r="J390" s="434">
        <v>41</v>
      </c>
      <c r="K390" s="434">
        <v>6806</v>
      </c>
      <c r="L390" s="434">
        <v>0.97619047619047616</v>
      </c>
      <c r="M390" s="434">
        <v>166</v>
      </c>
      <c r="N390" s="434">
        <v>38</v>
      </c>
      <c r="O390" s="434">
        <v>6331</v>
      </c>
      <c r="P390" s="545">
        <v>0.90806081468732069</v>
      </c>
      <c r="Q390" s="435">
        <v>166.60526315789474</v>
      </c>
    </row>
    <row r="391" spans="1:17" ht="14.4" customHeight="1" x14ac:dyDescent="0.3">
      <c r="A391" s="430" t="s">
        <v>4300</v>
      </c>
      <c r="B391" s="431" t="s">
        <v>603</v>
      </c>
      <c r="C391" s="431" t="s">
        <v>4104</v>
      </c>
      <c r="D391" s="431" t="s">
        <v>4223</v>
      </c>
      <c r="E391" s="431" t="s">
        <v>4224</v>
      </c>
      <c r="F391" s="434">
        <v>3</v>
      </c>
      <c r="G391" s="434">
        <v>2556</v>
      </c>
      <c r="H391" s="434">
        <v>1</v>
      </c>
      <c r="I391" s="434">
        <v>852</v>
      </c>
      <c r="J391" s="434">
        <v>4</v>
      </c>
      <c r="K391" s="434">
        <v>3408</v>
      </c>
      <c r="L391" s="434">
        <v>1.3333333333333333</v>
      </c>
      <c r="M391" s="434">
        <v>852</v>
      </c>
      <c r="N391" s="434">
        <v>3</v>
      </c>
      <c r="O391" s="434">
        <v>2558</v>
      </c>
      <c r="P391" s="545">
        <v>1.0007824726134584</v>
      </c>
      <c r="Q391" s="435">
        <v>852.66666666666663</v>
      </c>
    </row>
    <row r="392" spans="1:17" ht="14.4" customHeight="1" x14ac:dyDescent="0.3">
      <c r="A392" s="430" t="s">
        <v>4300</v>
      </c>
      <c r="B392" s="431" t="s">
        <v>603</v>
      </c>
      <c r="C392" s="431" t="s">
        <v>4104</v>
      </c>
      <c r="D392" s="431" t="s">
        <v>4225</v>
      </c>
      <c r="E392" s="431" t="s">
        <v>4226</v>
      </c>
      <c r="F392" s="434">
        <v>9</v>
      </c>
      <c r="G392" s="434">
        <v>5148</v>
      </c>
      <c r="H392" s="434">
        <v>1</v>
      </c>
      <c r="I392" s="434">
        <v>572</v>
      </c>
      <c r="J392" s="434">
        <v>9</v>
      </c>
      <c r="K392" s="434">
        <v>5148</v>
      </c>
      <c r="L392" s="434">
        <v>1</v>
      </c>
      <c r="M392" s="434">
        <v>572</v>
      </c>
      <c r="N392" s="434">
        <v>10</v>
      </c>
      <c r="O392" s="434">
        <v>5725</v>
      </c>
      <c r="P392" s="545">
        <v>1.1120823620823621</v>
      </c>
      <c r="Q392" s="435">
        <v>572.5</v>
      </c>
    </row>
    <row r="393" spans="1:17" ht="14.4" customHeight="1" x14ac:dyDescent="0.3">
      <c r="A393" s="430" t="s">
        <v>4300</v>
      </c>
      <c r="B393" s="431" t="s">
        <v>603</v>
      </c>
      <c r="C393" s="431" t="s">
        <v>4104</v>
      </c>
      <c r="D393" s="431" t="s">
        <v>4229</v>
      </c>
      <c r="E393" s="431" t="s">
        <v>4230</v>
      </c>
      <c r="F393" s="434">
        <v>10</v>
      </c>
      <c r="G393" s="434">
        <v>1850</v>
      </c>
      <c r="H393" s="434">
        <v>1</v>
      </c>
      <c r="I393" s="434">
        <v>185</v>
      </c>
      <c r="J393" s="434">
        <v>5</v>
      </c>
      <c r="K393" s="434">
        <v>925</v>
      </c>
      <c r="L393" s="434">
        <v>0.5</v>
      </c>
      <c r="M393" s="434">
        <v>185</v>
      </c>
      <c r="N393" s="434">
        <v>5</v>
      </c>
      <c r="O393" s="434">
        <v>929</v>
      </c>
      <c r="P393" s="545">
        <v>0.50216216216216214</v>
      </c>
      <c r="Q393" s="435">
        <v>185.8</v>
      </c>
    </row>
    <row r="394" spans="1:17" ht="14.4" customHeight="1" x14ac:dyDescent="0.3">
      <c r="A394" s="430" t="s">
        <v>4300</v>
      </c>
      <c r="B394" s="431" t="s">
        <v>603</v>
      </c>
      <c r="C394" s="431" t="s">
        <v>4104</v>
      </c>
      <c r="D394" s="431" t="s">
        <v>4231</v>
      </c>
      <c r="E394" s="431" t="s">
        <v>4232</v>
      </c>
      <c r="F394" s="434">
        <v>62</v>
      </c>
      <c r="G394" s="434">
        <v>35588</v>
      </c>
      <c r="H394" s="434">
        <v>1</v>
      </c>
      <c r="I394" s="434">
        <v>574</v>
      </c>
      <c r="J394" s="434">
        <v>148</v>
      </c>
      <c r="K394" s="434">
        <v>84952</v>
      </c>
      <c r="L394" s="434">
        <v>2.3870967741935485</v>
      </c>
      <c r="M394" s="434">
        <v>574</v>
      </c>
      <c r="N394" s="434">
        <v>38</v>
      </c>
      <c r="O394" s="434">
        <v>21820</v>
      </c>
      <c r="P394" s="545">
        <v>0.61312802068112848</v>
      </c>
      <c r="Q394" s="435">
        <v>574.21052631578948</v>
      </c>
    </row>
    <row r="395" spans="1:17" ht="14.4" customHeight="1" x14ac:dyDescent="0.3">
      <c r="A395" s="430" t="s">
        <v>4300</v>
      </c>
      <c r="B395" s="431" t="s">
        <v>603</v>
      </c>
      <c r="C395" s="431" t="s">
        <v>4104</v>
      </c>
      <c r="D395" s="431" t="s">
        <v>4233</v>
      </c>
      <c r="E395" s="431" t="s">
        <v>4234</v>
      </c>
      <c r="F395" s="434"/>
      <c r="G395" s="434"/>
      <c r="H395" s="434"/>
      <c r="I395" s="434"/>
      <c r="J395" s="434">
        <v>1</v>
      </c>
      <c r="K395" s="434">
        <v>1395</v>
      </c>
      <c r="L395" s="434"/>
      <c r="M395" s="434">
        <v>1395</v>
      </c>
      <c r="N395" s="434">
        <v>4</v>
      </c>
      <c r="O395" s="434">
        <v>5583</v>
      </c>
      <c r="P395" s="545"/>
      <c r="Q395" s="435">
        <v>1395.75</v>
      </c>
    </row>
    <row r="396" spans="1:17" ht="14.4" customHeight="1" x14ac:dyDescent="0.3">
      <c r="A396" s="430" t="s">
        <v>4300</v>
      </c>
      <c r="B396" s="431" t="s">
        <v>603</v>
      </c>
      <c r="C396" s="431" t="s">
        <v>4104</v>
      </c>
      <c r="D396" s="431" t="s">
        <v>4235</v>
      </c>
      <c r="E396" s="431" t="s">
        <v>4236</v>
      </c>
      <c r="F396" s="434">
        <v>7</v>
      </c>
      <c r="G396" s="434">
        <v>7105</v>
      </c>
      <c r="H396" s="434">
        <v>1</v>
      </c>
      <c r="I396" s="434">
        <v>1015</v>
      </c>
      <c r="J396" s="434">
        <v>14</v>
      </c>
      <c r="K396" s="434">
        <v>14224</v>
      </c>
      <c r="L396" s="434">
        <v>2.0019704433497538</v>
      </c>
      <c r="M396" s="434">
        <v>1016</v>
      </c>
      <c r="N396" s="434">
        <v>11</v>
      </c>
      <c r="O396" s="434">
        <v>11182</v>
      </c>
      <c r="P396" s="545">
        <v>1.5738212526389865</v>
      </c>
      <c r="Q396" s="435">
        <v>1016.5454545454545</v>
      </c>
    </row>
    <row r="397" spans="1:17" ht="14.4" customHeight="1" x14ac:dyDescent="0.3">
      <c r="A397" s="430" t="s">
        <v>4300</v>
      </c>
      <c r="B397" s="431" t="s">
        <v>603</v>
      </c>
      <c r="C397" s="431" t="s">
        <v>4104</v>
      </c>
      <c r="D397" s="431" t="s">
        <v>4237</v>
      </c>
      <c r="E397" s="431" t="s">
        <v>4238</v>
      </c>
      <c r="F397" s="434">
        <v>11</v>
      </c>
      <c r="G397" s="434">
        <v>2068</v>
      </c>
      <c r="H397" s="434">
        <v>1</v>
      </c>
      <c r="I397" s="434">
        <v>188</v>
      </c>
      <c r="J397" s="434">
        <v>10</v>
      </c>
      <c r="K397" s="434">
        <v>1880</v>
      </c>
      <c r="L397" s="434">
        <v>0.90909090909090906</v>
      </c>
      <c r="M397" s="434">
        <v>188</v>
      </c>
      <c r="N397" s="434">
        <v>22</v>
      </c>
      <c r="O397" s="434">
        <v>4143</v>
      </c>
      <c r="P397" s="545">
        <v>2.003384912959381</v>
      </c>
      <c r="Q397" s="435">
        <v>188.31818181818181</v>
      </c>
    </row>
    <row r="398" spans="1:17" ht="14.4" customHeight="1" x14ac:dyDescent="0.3">
      <c r="A398" s="430" t="s">
        <v>4300</v>
      </c>
      <c r="B398" s="431" t="s">
        <v>603</v>
      </c>
      <c r="C398" s="431" t="s">
        <v>4104</v>
      </c>
      <c r="D398" s="431" t="s">
        <v>4239</v>
      </c>
      <c r="E398" s="431" t="s">
        <v>4240</v>
      </c>
      <c r="F398" s="434">
        <v>8</v>
      </c>
      <c r="G398" s="434">
        <v>6456</v>
      </c>
      <c r="H398" s="434">
        <v>1</v>
      </c>
      <c r="I398" s="434">
        <v>807</v>
      </c>
      <c r="J398" s="434">
        <v>6</v>
      </c>
      <c r="K398" s="434">
        <v>4854</v>
      </c>
      <c r="L398" s="434">
        <v>0.7518587360594795</v>
      </c>
      <c r="M398" s="434">
        <v>809</v>
      </c>
      <c r="N398" s="434">
        <v>5</v>
      </c>
      <c r="O398" s="434">
        <v>4053</v>
      </c>
      <c r="P398" s="545">
        <v>0.62778810408921937</v>
      </c>
      <c r="Q398" s="435">
        <v>810.6</v>
      </c>
    </row>
    <row r="399" spans="1:17" ht="14.4" customHeight="1" x14ac:dyDescent="0.3">
      <c r="A399" s="430" t="s">
        <v>4300</v>
      </c>
      <c r="B399" s="431" t="s">
        <v>603</v>
      </c>
      <c r="C399" s="431" t="s">
        <v>4104</v>
      </c>
      <c r="D399" s="431" t="s">
        <v>4243</v>
      </c>
      <c r="E399" s="431" t="s">
        <v>4244</v>
      </c>
      <c r="F399" s="434"/>
      <c r="G399" s="434"/>
      <c r="H399" s="434"/>
      <c r="I399" s="434"/>
      <c r="J399" s="434">
        <v>5</v>
      </c>
      <c r="K399" s="434">
        <v>1280</v>
      </c>
      <c r="L399" s="434"/>
      <c r="M399" s="434">
        <v>256</v>
      </c>
      <c r="N399" s="434">
        <v>5</v>
      </c>
      <c r="O399" s="434">
        <v>1281</v>
      </c>
      <c r="P399" s="545"/>
      <c r="Q399" s="435">
        <v>256.2</v>
      </c>
    </row>
    <row r="400" spans="1:17" ht="14.4" customHeight="1" x14ac:dyDescent="0.3">
      <c r="A400" s="430" t="s">
        <v>4301</v>
      </c>
      <c r="B400" s="431" t="s">
        <v>603</v>
      </c>
      <c r="C400" s="431" t="s">
        <v>4104</v>
      </c>
      <c r="D400" s="431" t="s">
        <v>4105</v>
      </c>
      <c r="E400" s="431" t="s">
        <v>4106</v>
      </c>
      <c r="F400" s="434"/>
      <c r="G400" s="434"/>
      <c r="H400" s="434"/>
      <c r="I400" s="434"/>
      <c r="J400" s="434"/>
      <c r="K400" s="434"/>
      <c r="L400" s="434"/>
      <c r="M400" s="434"/>
      <c r="N400" s="434">
        <v>1</v>
      </c>
      <c r="O400" s="434">
        <v>1180</v>
      </c>
      <c r="P400" s="545"/>
      <c r="Q400" s="435">
        <v>1180</v>
      </c>
    </row>
    <row r="401" spans="1:17" ht="14.4" customHeight="1" x14ac:dyDescent="0.3">
      <c r="A401" s="430" t="s">
        <v>4301</v>
      </c>
      <c r="B401" s="431" t="s">
        <v>603</v>
      </c>
      <c r="C401" s="431" t="s">
        <v>4104</v>
      </c>
      <c r="D401" s="431" t="s">
        <v>4117</v>
      </c>
      <c r="E401" s="431" t="s">
        <v>4118</v>
      </c>
      <c r="F401" s="434"/>
      <c r="G401" s="434"/>
      <c r="H401" s="434"/>
      <c r="I401" s="434"/>
      <c r="J401" s="434">
        <v>1</v>
      </c>
      <c r="K401" s="434">
        <v>826</v>
      </c>
      <c r="L401" s="434"/>
      <c r="M401" s="434">
        <v>826</v>
      </c>
      <c r="N401" s="434"/>
      <c r="O401" s="434"/>
      <c r="P401" s="545"/>
      <c r="Q401" s="435"/>
    </row>
    <row r="402" spans="1:17" ht="14.4" customHeight="1" x14ac:dyDescent="0.3">
      <c r="A402" s="430" t="s">
        <v>4301</v>
      </c>
      <c r="B402" s="431" t="s">
        <v>603</v>
      </c>
      <c r="C402" s="431" t="s">
        <v>4104</v>
      </c>
      <c r="D402" s="431" t="s">
        <v>4147</v>
      </c>
      <c r="E402" s="431" t="s">
        <v>4148</v>
      </c>
      <c r="F402" s="434">
        <v>1</v>
      </c>
      <c r="G402" s="434">
        <v>508</v>
      </c>
      <c r="H402" s="434">
        <v>1</v>
      </c>
      <c r="I402" s="434">
        <v>508</v>
      </c>
      <c r="J402" s="434"/>
      <c r="K402" s="434"/>
      <c r="L402" s="434"/>
      <c r="M402" s="434"/>
      <c r="N402" s="434"/>
      <c r="O402" s="434"/>
      <c r="P402" s="545"/>
      <c r="Q402" s="435"/>
    </row>
    <row r="403" spans="1:17" ht="14.4" customHeight="1" x14ac:dyDescent="0.3">
      <c r="A403" s="430" t="s">
        <v>4301</v>
      </c>
      <c r="B403" s="431" t="s">
        <v>603</v>
      </c>
      <c r="C403" s="431" t="s">
        <v>4104</v>
      </c>
      <c r="D403" s="431" t="s">
        <v>4149</v>
      </c>
      <c r="E403" s="431" t="s">
        <v>4150</v>
      </c>
      <c r="F403" s="434">
        <v>1</v>
      </c>
      <c r="G403" s="434">
        <v>418</v>
      </c>
      <c r="H403" s="434">
        <v>1</v>
      </c>
      <c r="I403" s="434">
        <v>418</v>
      </c>
      <c r="J403" s="434"/>
      <c r="K403" s="434"/>
      <c r="L403" s="434"/>
      <c r="M403" s="434"/>
      <c r="N403" s="434"/>
      <c r="O403" s="434"/>
      <c r="P403" s="545"/>
      <c r="Q403" s="435"/>
    </row>
    <row r="404" spans="1:17" ht="14.4" customHeight="1" x14ac:dyDescent="0.3">
      <c r="A404" s="430" t="s">
        <v>4301</v>
      </c>
      <c r="B404" s="431" t="s">
        <v>603</v>
      </c>
      <c r="C404" s="431" t="s">
        <v>4104</v>
      </c>
      <c r="D404" s="431" t="s">
        <v>4151</v>
      </c>
      <c r="E404" s="431" t="s">
        <v>4152</v>
      </c>
      <c r="F404" s="434"/>
      <c r="G404" s="434"/>
      <c r="H404" s="434"/>
      <c r="I404" s="434"/>
      <c r="J404" s="434"/>
      <c r="K404" s="434"/>
      <c r="L404" s="434"/>
      <c r="M404" s="434"/>
      <c r="N404" s="434">
        <v>1</v>
      </c>
      <c r="O404" s="434">
        <v>344</v>
      </c>
      <c r="P404" s="545"/>
      <c r="Q404" s="435">
        <v>344</v>
      </c>
    </row>
    <row r="405" spans="1:17" ht="14.4" customHeight="1" x14ac:dyDescent="0.3">
      <c r="A405" s="430" t="s">
        <v>4301</v>
      </c>
      <c r="B405" s="431" t="s">
        <v>603</v>
      </c>
      <c r="C405" s="431" t="s">
        <v>4104</v>
      </c>
      <c r="D405" s="431" t="s">
        <v>4161</v>
      </c>
      <c r="E405" s="431" t="s">
        <v>4162</v>
      </c>
      <c r="F405" s="434">
        <v>1</v>
      </c>
      <c r="G405" s="434">
        <v>110</v>
      </c>
      <c r="H405" s="434">
        <v>1</v>
      </c>
      <c r="I405" s="434">
        <v>110</v>
      </c>
      <c r="J405" s="434"/>
      <c r="K405" s="434"/>
      <c r="L405" s="434"/>
      <c r="M405" s="434"/>
      <c r="N405" s="434"/>
      <c r="O405" s="434"/>
      <c r="P405" s="545"/>
      <c r="Q405" s="435"/>
    </row>
    <row r="406" spans="1:17" ht="14.4" customHeight="1" x14ac:dyDescent="0.3">
      <c r="A406" s="430" t="s">
        <v>4301</v>
      </c>
      <c r="B406" s="431" t="s">
        <v>603</v>
      </c>
      <c r="C406" s="431" t="s">
        <v>4104</v>
      </c>
      <c r="D406" s="431" t="s">
        <v>4183</v>
      </c>
      <c r="E406" s="431" t="s">
        <v>4184</v>
      </c>
      <c r="F406" s="434"/>
      <c r="G406" s="434"/>
      <c r="H406" s="434"/>
      <c r="I406" s="434"/>
      <c r="J406" s="434"/>
      <c r="K406" s="434"/>
      <c r="L406" s="434"/>
      <c r="M406" s="434"/>
      <c r="N406" s="434">
        <v>1</v>
      </c>
      <c r="O406" s="434">
        <v>204</v>
      </c>
      <c r="P406" s="545"/>
      <c r="Q406" s="435">
        <v>204</v>
      </c>
    </row>
    <row r="407" spans="1:17" ht="14.4" customHeight="1" x14ac:dyDescent="0.3">
      <c r="A407" s="430" t="s">
        <v>4301</v>
      </c>
      <c r="B407" s="431" t="s">
        <v>603</v>
      </c>
      <c r="C407" s="431" t="s">
        <v>4104</v>
      </c>
      <c r="D407" s="431" t="s">
        <v>4185</v>
      </c>
      <c r="E407" s="431" t="s">
        <v>4186</v>
      </c>
      <c r="F407" s="434">
        <v>1</v>
      </c>
      <c r="G407" s="434">
        <v>38</v>
      </c>
      <c r="H407" s="434">
        <v>1</v>
      </c>
      <c r="I407" s="434">
        <v>38</v>
      </c>
      <c r="J407" s="434"/>
      <c r="K407" s="434"/>
      <c r="L407" s="434"/>
      <c r="M407" s="434"/>
      <c r="N407" s="434"/>
      <c r="O407" s="434"/>
      <c r="P407" s="545"/>
      <c r="Q407" s="435"/>
    </row>
    <row r="408" spans="1:17" ht="14.4" customHeight="1" x14ac:dyDescent="0.3">
      <c r="A408" s="430" t="s">
        <v>4301</v>
      </c>
      <c r="B408" s="431" t="s">
        <v>603</v>
      </c>
      <c r="C408" s="431" t="s">
        <v>4104</v>
      </c>
      <c r="D408" s="431" t="s">
        <v>4215</v>
      </c>
      <c r="E408" s="431" t="s">
        <v>4216</v>
      </c>
      <c r="F408" s="434">
        <v>1</v>
      </c>
      <c r="G408" s="434">
        <v>286</v>
      </c>
      <c r="H408" s="434">
        <v>1</v>
      </c>
      <c r="I408" s="434">
        <v>286</v>
      </c>
      <c r="J408" s="434"/>
      <c r="K408" s="434"/>
      <c r="L408" s="434"/>
      <c r="M408" s="434"/>
      <c r="N408" s="434"/>
      <c r="O408" s="434"/>
      <c r="P408" s="545"/>
      <c r="Q408" s="435"/>
    </row>
    <row r="409" spans="1:17" ht="14.4" customHeight="1" x14ac:dyDescent="0.3">
      <c r="A409" s="430" t="s">
        <v>4302</v>
      </c>
      <c r="B409" s="431" t="s">
        <v>603</v>
      </c>
      <c r="C409" s="431" t="s">
        <v>4104</v>
      </c>
      <c r="D409" s="431" t="s">
        <v>4105</v>
      </c>
      <c r="E409" s="431" t="s">
        <v>4106</v>
      </c>
      <c r="F409" s="434">
        <v>1</v>
      </c>
      <c r="G409" s="434">
        <v>1178</v>
      </c>
      <c r="H409" s="434">
        <v>1</v>
      </c>
      <c r="I409" s="434">
        <v>1178</v>
      </c>
      <c r="J409" s="434"/>
      <c r="K409" s="434"/>
      <c r="L409" s="434"/>
      <c r="M409" s="434"/>
      <c r="N409" s="434"/>
      <c r="O409" s="434"/>
      <c r="P409" s="545"/>
      <c r="Q409" s="435"/>
    </row>
    <row r="410" spans="1:17" ht="14.4" customHeight="1" x14ac:dyDescent="0.3">
      <c r="A410" s="430" t="s">
        <v>4302</v>
      </c>
      <c r="B410" s="431" t="s">
        <v>603</v>
      </c>
      <c r="C410" s="431" t="s">
        <v>4104</v>
      </c>
      <c r="D410" s="431" t="s">
        <v>4199</v>
      </c>
      <c r="E410" s="431" t="s">
        <v>4200</v>
      </c>
      <c r="F410" s="434"/>
      <c r="G410" s="434"/>
      <c r="H410" s="434"/>
      <c r="I410" s="434"/>
      <c r="J410" s="434">
        <v>4</v>
      </c>
      <c r="K410" s="434">
        <v>1596</v>
      </c>
      <c r="L410" s="434"/>
      <c r="M410" s="434">
        <v>399</v>
      </c>
      <c r="N410" s="434"/>
      <c r="O410" s="434"/>
      <c r="P410" s="545"/>
      <c r="Q410" s="435"/>
    </row>
    <row r="411" spans="1:17" ht="14.4" customHeight="1" x14ac:dyDescent="0.3">
      <c r="A411" s="430" t="s">
        <v>4302</v>
      </c>
      <c r="B411" s="431" t="s">
        <v>603</v>
      </c>
      <c r="C411" s="431" t="s">
        <v>4104</v>
      </c>
      <c r="D411" s="431" t="s">
        <v>4205</v>
      </c>
      <c r="E411" s="431" t="s">
        <v>4206</v>
      </c>
      <c r="F411" s="434">
        <v>3</v>
      </c>
      <c r="G411" s="434">
        <v>1266</v>
      </c>
      <c r="H411" s="434">
        <v>1</v>
      </c>
      <c r="I411" s="434">
        <v>422</v>
      </c>
      <c r="J411" s="434"/>
      <c r="K411" s="434"/>
      <c r="L411" s="434"/>
      <c r="M411" s="434"/>
      <c r="N411" s="434"/>
      <c r="O411" s="434"/>
      <c r="P411" s="545"/>
      <c r="Q411" s="435"/>
    </row>
    <row r="412" spans="1:17" ht="14.4" customHeight="1" x14ac:dyDescent="0.3">
      <c r="A412" s="430" t="s">
        <v>4302</v>
      </c>
      <c r="B412" s="431" t="s">
        <v>603</v>
      </c>
      <c r="C412" s="431" t="s">
        <v>4104</v>
      </c>
      <c r="D412" s="431" t="s">
        <v>4219</v>
      </c>
      <c r="E412" s="431" t="s">
        <v>4220</v>
      </c>
      <c r="F412" s="434">
        <v>3</v>
      </c>
      <c r="G412" s="434">
        <v>3000</v>
      </c>
      <c r="H412" s="434">
        <v>1</v>
      </c>
      <c r="I412" s="434">
        <v>1000</v>
      </c>
      <c r="J412" s="434"/>
      <c r="K412" s="434"/>
      <c r="L412" s="434"/>
      <c r="M412" s="434"/>
      <c r="N412" s="434"/>
      <c r="O412" s="434"/>
      <c r="P412" s="545"/>
      <c r="Q412" s="435"/>
    </row>
    <row r="413" spans="1:17" ht="14.4" customHeight="1" x14ac:dyDescent="0.3">
      <c r="A413" s="430" t="s">
        <v>4302</v>
      </c>
      <c r="B413" s="431" t="s">
        <v>603</v>
      </c>
      <c r="C413" s="431" t="s">
        <v>4104</v>
      </c>
      <c r="D413" s="431" t="s">
        <v>4225</v>
      </c>
      <c r="E413" s="431" t="s">
        <v>4226</v>
      </c>
      <c r="F413" s="434"/>
      <c r="G413" s="434"/>
      <c r="H413" s="434"/>
      <c r="I413" s="434"/>
      <c r="J413" s="434">
        <v>1</v>
      </c>
      <c r="K413" s="434">
        <v>572</v>
      </c>
      <c r="L413" s="434"/>
      <c r="M413" s="434">
        <v>572</v>
      </c>
      <c r="N413" s="434"/>
      <c r="O413" s="434"/>
      <c r="P413" s="545"/>
      <c r="Q413" s="435"/>
    </row>
    <row r="414" spans="1:17" ht="14.4" customHeight="1" x14ac:dyDescent="0.3">
      <c r="A414" s="430" t="s">
        <v>4303</v>
      </c>
      <c r="B414" s="431" t="s">
        <v>603</v>
      </c>
      <c r="C414" s="431" t="s">
        <v>4104</v>
      </c>
      <c r="D414" s="431" t="s">
        <v>4117</v>
      </c>
      <c r="E414" s="431" t="s">
        <v>4118</v>
      </c>
      <c r="F414" s="434"/>
      <c r="G414" s="434"/>
      <c r="H414" s="434"/>
      <c r="I414" s="434"/>
      <c r="J414" s="434">
        <v>2</v>
      </c>
      <c r="K414" s="434">
        <v>1652</v>
      </c>
      <c r="L414" s="434"/>
      <c r="M414" s="434">
        <v>826</v>
      </c>
      <c r="N414" s="434"/>
      <c r="O414" s="434"/>
      <c r="P414" s="545"/>
      <c r="Q414" s="435"/>
    </row>
    <row r="415" spans="1:17" ht="14.4" customHeight="1" x14ac:dyDescent="0.3">
      <c r="A415" s="430" t="s">
        <v>4303</v>
      </c>
      <c r="B415" s="431" t="s">
        <v>603</v>
      </c>
      <c r="C415" s="431" t="s">
        <v>4104</v>
      </c>
      <c r="D415" s="431" t="s">
        <v>4125</v>
      </c>
      <c r="E415" s="431" t="s">
        <v>4126</v>
      </c>
      <c r="F415" s="434">
        <v>1</v>
      </c>
      <c r="G415" s="434">
        <v>166</v>
      </c>
      <c r="H415" s="434">
        <v>1</v>
      </c>
      <c r="I415" s="434">
        <v>166</v>
      </c>
      <c r="J415" s="434"/>
      <c r="K415" s="434"/>
      <c r="L415" s="434"/>
      <c r="M415" s="434"/>
      <c r="N415" s="434">
        <v>1</v>
      </c>
      <c r="O415" s="434">
        <v>166</v>
      </c>
      <c r="P415" s="545">
        <v>1</v>
      </c>
      <c r="Q415" s="435">
        <v>166</v>
      </c>
    </row>
    <row r="416" spans="1:17" ht="14.4" customHeight="1" x14ac:dyDescent="0.3">
      <c r="A416" s="430" t="s">
        <v>4303</v>
      </c>
      <c r="B416" s="431" t="s">
        <v>603</v>
      </c>
      <c r="C416" s="431" t="s">
        <v>4104</v>
      </c>
      <c r="D416" s="431" t="s">
        <v>4127</v>
      </c>
      <c r="E416" s="431" t="s">
        <v>4128</v>
      </c>
      <c r="F416" s="434"/>
      <c r="G416" s="434"/>
      <c r="H416" s="434"/>
      <c r="I416" s="434"/>
      <c r="J416" s="434"/>
      <c r="K416" s="434"/>
      <c r="L416" s="434"/>
      <c r="M416" s="434"/>
      <c r="N416" s="434">
        <v>1</v>
      </c>
      <c r="O416" s="434">
        <v>172</v>
      </c>
      <c r="P416" s="545"/>
      <c r="Q416" s="435">
        <v>172</v>
      </c>
    </row>
    <row r="417" spans="1:17" ht="14.4" customHeight="1" x14ac:dyDescent="0.3">
      <c r="A417" s="430" t="s">
        <v>4303</v>
      </c>
      <c r="B417" s="431" t="s">
        <v>603</v>
      </c>
      <c r="C417" s="431" t="s">
        <v>4104</v>
      </c>
      <c r="D417" s="431" t="s">
        <v>4135</v>
      </c>
      <c r="E417" s="431" t="s">
        <v>4136</v>
      </c>
      <c r="F417" s="434">
        <v>3</v>
      </c>
      <c r="G417" s="434">
        <v>2463</v>
      </c>
      <c r="H417" s="434">
        <v>1</v>
      </c>
      <c r="I417" s="434">
        <v>821</v>
      </c>
      <c r="J417" s="434"/>
      <c r="K417" s="434"/>
      <c r="L417" s="434"/>
      <c r="M417" s="434"/>
      <c r="N417" s="434">
        <v>1</v>
      </c>
      <c r="O417" s="434">
        <v>821</v>
      </c>
      <c r="P417" s="545">
        <v>0.33333333333333331</v>
      </c>
      <c r="Q417" s="435">
        <v>821</v>
      </c>
    </row>
    <row r="418" spans="1:17" ht="14.4" customHeight="1" x14ac:dyDescent="0.3">
      <c r="A418" s="430" t="s">
        <v>4303</v>
      </c>
      <c r="B418" s="431" t="s">
        <v>603</v>
      </c>
      <c r="C418" s="431" t="s">
        <v>4104</v>
      </c>
      <c r="D418" s="431" t="s">
        <v>4139</v>
      </c>
      <c r="E418" s="431" t="s">
        <v>4140</v>
      </c>
      <c r="F418" s="434"/>
      <c r="G418" s="434"/>
      <c r="H418" s="434"/>
      <c r="I418" s="434"/>
      <c r="J418" s="434">
        <v>1</v>
      </c>
      <c r="K418" s="434">
        <v>545</v>
      </c>
      <c r="L418" s="434"/>
      <c r="M418" s="434">
        <v>545</v>
      </c>
      <c r="N418" s="434"/>
      <c r="O418" s="434"/>
      <c r="P418" s="545"/>
      <c r="Q418" s="435"/>
    </row>
    <row r="419" spans="1:17" ht="14.4" customHeight="1" x14ac:dyDescent="0.3">
      <c r="A419" s="430" t="s">
        <v>4303</v>
      </c>
      <c r="B419" s="431" t="s">
        <v>603</v>
      </c>
      <c r="C419" s="431" t="s">
        <v>4104</v>
      </c>
      <c r="D419" s="431" t="s">
        <v>4141</v>
      </c>
      <c r="E419" s="431" t="s">
        <v>4142</v>
      </c>
      <c r="F419" s="434"/>
      <c r="G419" s="434"/>
      <c r="H419" s="434"/>
      <c r="I419" s="434"/>
      <c r="J419" s="434">
        <v>1</v>
      </c>
      <c r="K419" s="434">
        <v>650</v>
      </c>
      <c r="L419" s="434"/>
      <c r="M419" s="434">
        <v>650</v>
      </c>
      <c r="N419" s="434"/>
      <c r="O419" s="434"/>
      <c r="P419" s="545"/>
      <c r="Q419" s="435"/>
    </row>
    <row r="420" spans="1:17" ht="14.4" customHeight="1" x14ac:dyDescent="0.3">
      <c r="A420" s="430" t="s">
        <v>4303</v>
      </c>
      <c r="B420" s="431" t="s">
        <v>603</v>
      </c>
      <c r="C420" s="431" t="s">
        <v>4104</v>
      </c>
      <c r="D420" s="431" t="s">
        <v>4143</v>
      </c>
      <c r="E420" s="431" t="s">
        <v>4144</v>
      </c>
      <c r="F420" s="434"/>
      <c r="G420" s="434"/>
      <c r="H420" s="434"/>
      <c r="I420" s="434"/>
      <c r="J420" s="434">
        <v>1</v>
      </c>
      <c r="K420" s="434">
        <v>650</v>
      </c>
      <c r="L420" s="434"/>
      <c r="M420" s="434">
        <v>650</v>
      </c>
      <c r="N420" s="434"/>
      <c r="O420" s="434"/>
      <c r="P420" s="545"/>
      <c r="Q420" s="435"/>
    </row>
    <row r="421" spans="1:17" ht="14.4" customHeight="1" x14ac:dyDescent="0.3">
      <c r="A421" s="430" t="s">
        <v>4303</v>
      </c>
      <c r="B421" s="431" t="s">
        <v>603</v>
      </c>
      <c r="C421" s="431" t="s">
        <v>4104</v>
      </c>
      <c r="D421" s="431" t="s">
        <v>4145</v>
      </c>
      <c r="E421" s="431" t="s">
        <v>4146</v>
      </c>
      <c r="F421" s="434"/>
      <c r="G421" s="434"/>
      <c r="H421" s="434"/>
      <c r="I421" s="434"/>
      <c r="J421" s="434">
        <v>1</v>
      </c>
      <c r="K421" s="434">
        <v>674</v>
      </c>
      <c r="L421" s="434"/>
      <c r="M421" s="434">
        <v>674</v>
      </c>
      <c r="N421" s="434"/>
      <c r="O421" s="434"/>
      <c r="P421" s="545"/>
      <c r="Q421" s="435"/>
    </row>
    <row r="422" spans="1:17" ht="14.4" customHeight="1" x14ac:dyDescent="0.3">
      <c r="A422" s="430" t="s">
        <v>4303</v>
      </c>
      <c r="B422" s="431" t="s">
        <v>603</v>
      </c>
      <c r="C422" s="431" t="s">
        <v>4104</v>
      </c>
      <c r="D422" s="431" t="s">
        <v>4147</v>
      </c>
      <c r="E422" s="431" t="s">
        <v>4148</v>
      </c>
      <c r="F422" s="434"/>
      <c r="G422" s="434"/>
      <c r="H422" s="434"/>
      <c r="I422" s="434"/>
      <c r="J422" s="434"/>
      <c r="K422" s="434"/>
      <c r="L422" s="434"/>
      <c r="M422" s="434"/>
      <c r="N422" s="434">
        <v>1</v>
      </c>
      <c r="O422" s="434">
        <v>509</v>
      </c>
      <c r="P422" s="545"/>
      <c r="Q422" s="435">
        <v>509</v>
      </c>
    </row>
    <row r="423" spans="1:17" ht="14.4" customHeight="1" x14ac:dyDescent="0.3">
      <c r="A423" s="430" t="s">
        <v>4303</v>
      </c>
      <c r="B423" s="431" t="s">
        <v>603</v>
      </c>
      <c r="C423" s="431" t="s">
        <v>4104</v>
      </c>
      <c r="D423" s="431" t="s">
        <v>4149</v>
      </c>
      <c r="E423" s="431" t="s">
        <v>4150</v>
      </c>
      <c r="F423" s="434"/>
      <c r="G423" s="434"/>
      <c r="H423" s="434"/>
      <c r="I423" s="434"/>
      <c r="J423" s="434"/>
      <c r="K423" s="434"/>
      <c r="L423" s="434"/>
      <c r="M423" s="434"/>
      <c r="N423" s="434">
        <v>1</v>
      </c>
      <c r="O423" s="434">
        <v>419</v>
      </c>
      <c r="P423" s="545"/>
      <c r="Q423" s="435">
        <v>419</v>
      </c>
    </row>
    <row r="424" spans="1:17" ht="14.4" customHeight="1" x14ac:dyDescent="0.3">
      <c r="A424" s="430" t="s">
        <v>4303</v>
      </c>
      <c r="B424" s="431" t="s">
        <v>603</v>
      </c>
      <c r="C424" s="431" t="s">
        <v>4104</v>
      </c>
      <c r="D424" s="431" t="s">
        <v>4151</v>
      </c>
      <c r="E424" s="431" t="s">
        <v>4152</v>
      </c>
      <c r="F424" s="434"/>
      <c r="G424" s="434"/>
      <c r="H424" s="434"/>
      <c r="I424" s="434"/>
      <c r="J424" s="434">
        <v>1</v>
      </c>
      <c r="K424" s="434">
        <v>344</v>
      </c>
      <c r="L424" s="434"/>
      <c r="M424" s="434">
        <v>344</v>
      </c>
      <c r="N424" s="434">
        <v>1</v>
      </c>
      <c r="O424" s="434">
        <v>344</v>
      </c>
      <c r="P424" s="545"/>
      <c r="Q424" s="435">
        <v>344</v>
      </c>
    </row>
    <row r="425" spans="1:17" ht="14.4" customHeight="1" x14ac:dyDescent="0.3">
      <c r="A425" s="430" t="s">
        <v>4303</v>
      </c>
      <c r="B425" s="431" t="s">
        <v>603</v>
      </c>
      <c r="C425" s="431" t="s">
        <v>4104</v>
      </c>
      <c r="D425" s="431" t="s">
        <v>4161</v>
      </c>
      <c r="E425" s="431" t="s">
        <v>4162</v>
      </c>
      <c r="F425" s="434"/>
      <c r="G425" s="434"/>
      <c r="H425" s="434"/>
      <c r="I425" s="434"/>
      <c r="J425" s="434">
        <v>1</v>
      </c>
      <c r="K425" s="434">
        <v>110</v>
      </c>
      <c r="L425" s="434"/>
      <c r="M425" s="434">
        <v>110</v>
      </c>
      <c r="N425" s="434">
        <v>1</v>
      </c>
      <c r="O425" s="434">
        <v>110</v>
      </c>
      <c r="P425" s="545"/>
      <c r="Q425" s="435">
        <v>110</v>
      </c>
    </row>
    <row r="426" spans="1:17" ht="14.4" customHeight="1" x14ac:dyDescent="0.3">
      <c r="A426" s="430" t="s">
        <v>4303</v>
      </c>
      <c r="B426" s="431" t="s">
        <v>603</v>
      </c>
      <c r="C426" s="431" t="s">
        <v>4104</v>
      </c>
      <c r="D426" s="431" t="s">
        <v>4165</v>
      </c>
      <c r="E426" s="431" t="s">
        <v>4166</v>
      </c>
      <c r="F426" s="434"/>
      <c r="G426" s="434"/>
      <c r="H426" s="434"/>
      <c r="I426" s="434"/>
      <c r="J426" s="434">
        <v>1</v>
      </c>
      <c r="K426" s="434">
        <v>310</v>
      </c>
      <c r="L426" s="434"/>
      <c r="M426" s="434">
        <v>310</v>
      </c>
      <c r="N426" s="434"/>
      <c r="O426" s="434"/>
      <c r="P426" s="545"/>
      <c r="Q426" s="435"/>
    </row>
    <row r="427" spans="1:17" ht="14.4" customHeight="1" x14ac:dyDescent="0.3">
      <c r="A427" s="430" t="s">
        <v>4303</v>
      </c>
      <c r="B427" s="431" t="s">
        <v>603</v>
      </c>
      <c r="C427" s="431" t="s">
        <v>4104</v>
      </c>
      <c r="D427" s="431" t="s">
        <v>4169</v>
      </c>
      <c r="E427" s="431" t="s">
        <v>4170</v>
      </c>
      <c r="F427" s="434">
        <v>1</v>
      </c>
      <c r="G427" s="434">
        <v>16</v>
      </c>
      <c r="H427" s="434">
        <v>1</v>
      </c>
      <c r="I427" s="434">
        <v>16</v>
      </c>
      <c r="J427" s="434"/>
      <c r="K427" s="434"/>
      <c r="L427" s="434"/>
      <c r="M427" s="434"/>
      <c r="N427" s="434">
        <v>1</v>
      </c>
      <c r="O427" s="434">
        <v>16</v>
      </c>
      <c r="P427" s="545">
        <v>1</v>
      </c>
      <c r="Q427" s="435">
        <v>16</v>
      </c>
    </row>
    <row r="428" spans="1:17" ht="14.4" customHeight="1" x14ac:dyDescent="0.3">
      <c r="A428" s="430" t="s">
        <v>4303</v>
      </c>
      <c r="B428" s="431" t="s">
        <v>603</v>
      </c>
      <c r="C428" s="431" t="s">
        <v>4104</v>
      </c>
      <c r="D428" s="431" t="s">
        <v>4177</v>
      </c>
      <c r="E428" s="431" t="s">
        <v>4178</v>
      </c>
      <c r="F428" s="434">
        <v>1</v>
      </c>
      <c r="G428" s="434">
        <v>147</v>
      </c>
      <c r="H428" s="434">
        <v>1</v>
      </c>
      <c r="I428" s="434">
        <v>147</v>
      </c>
      <c r="J428" s="434"/>
      <c r="K428" s="434"/>
      <c r="L428" s="434"/>
      <c r="M428" s="434"/>
      <c r="N428" s="434"/>
      <c r="O428" s="434"/>
      <c r="P428" s="545"/>
      <c r="Q428" s="435"/>
    </row>
    <row r="429" spans="1:17" ht="14.4" customHeight="1" x14ac:dyDescent="0.3">
      <c r="A429" s="430" t="s">
        <v>4303</v>
      </c>
      <c r="B429" s="431" t="s">
        <v>603</v>
      </c>
      <c r="C429" s="431" t="s">
        <v>4104</v>
      </c>
      <c r="D429" s="431" t="s">
        <v>4183</v>
      </c>
      <c r="E429" s="431" t="s">
        <v>4184</v>
      </c>
      <c r="F429" s="434"/>
      <c r="G429" s="434"/>
      <c r="H429" s="434"/>
      <c r="I429" s="434"/>
      <c r="J429" s="434">
        <v>1</v>
      </c>
      <c r="K429" s="434">
        <v>204</v>
      </c>
      <c r="L429" s="434"/>
      <c r="M429" s="434">
        <v>204</v>
      </c>
      <c r="N429" s="434"/>
      <c r="O429" s="434"/>
      <c r="P429" s="545"/>
      <c r="Q429" s="435"/>
    </row>
    <row r="430" spans="1:17" ht="14.4" customHeight="1" x14ac:dyDescent="0.3">
      <c r="A430" s="430" t="s">
        <v>4303</v>
      </c>
      <c r="B430" s="431" t="s">
        <v>603</v>
      </c>
      <c r="C430" s="431" t="s">
        <v>4104</v>
      </c>
      <c r="D430" s="431" t="s">
        <v>4185</v>
      </c>
      <c r="E430" s="431" t="s">
        <v>4186</v>
      </c>
      <c r="F430" s="434"/>
      <c r="G430" s="434"/>
      <c r="H430" s="434"/>
      <c r="I430" s="434"/>
      <c r="J430" s="434">
        <v>1</v>
      </c>
      <c r="K430" s="434">
        <v>38</v>
      </c>
      <c r="L430" s="434"/>
      <c r="M430" s="434">
        <v>38</v>
      </c>
      <c r="N430" s="434">
        <v>1</v>
      </c>
      <c r="O430" s="434">
        <v>38</v>
      </c>
      <c r="P430" s="545"/>
      <c r="Q430" s="435">
        <v>38</v>
      </c>
    </row>
    <row r="431" spans="1:17" ht="14.4" customHeight="1" x14ac:dyDescent="0.3">
      <c r="A431" s="430" t="s">
        <v>4303</v>
      </c>
      <c r="B431" s="431" t="s">
        <v>603</v>
      </c>
      <c r="C431" s="431" t="s">
        <v>4104</v>
      </c>
      <c r="D431" s="431" t="s">
        <v>4189</v>
      </c>
      <c r="E431" s="431" t="s">
        <v>4190</v>
      </c>
      <c r="F431" s="434">
        <v>1</v>
      </c>
      <c r="G431" s="434">
        <v>169</v>
      </c>
      <c r="H431" s="434">
        <v>1</v>
      </c>
      <c r="I431" s="434">
        <v>169</v>
      </c>
      <c r="J431" s="434"/>
      <c r="K431" s="434"/>
      <c r="L431" s="434"/>
      <c r="M431" s="434"/>
      <c r="N431" s="434">
        <v>1</v>
      </c>
      <c r="O431" s="434">
        <v>169</v>
      </c>
      <c r="P431" s="545">
        <v>1</v>
      </c>
      <c r="Q431" s="435">
        <v>169</v>
      </c>
    </row>
    <row r="432" spans="1:17" ht="14.4" customHeight="1" x14ac:dyDescent="0.3">
      <c r="A432" s="430" t="s">
        <v>4303</v>
      </c>
      <c r="B432" s="431" t="s">
        <v>603</v>
      </c>
      <c r="C432" s="431" t="s">
        <v>4104</v>
      </c>
      <c r="D432" s="431" t="s">
        <v>4193</v>
      </c>
      <c r="E432" s="431" t="s">
        <v>4194</v>
      </c>
      <c r="F432" s="434"/>
      <c r="G432" s="434"/>
      <c r="H432" s="434"/>
      <c r="I432" s="434"/>
      <c r="J432" s="434">
        <v>1</v>
      </c>
      <c r="K432" s="434">
        <v>686</v>
      </c>
      <c r="L432" s="434"/>
      <c r="M432" s="434">
        <v>686</v>
      </c>
      <c r="N432" s="434"/>
      <c r="O432" s="434"/>
      <c r="P432" s="545"/>
      <c r="Q432" s="435"/>
    </row>
    <row r="433" spans="1:17" ht="14.4" customHeight="1" x14ac:dyDescent="0.3">
      <c r="A433" s="430" t="s">
        <v>4303</v>
      </c>
      <c r="B433" s="431" t="s">
        <v>603</v>
      </c>
      <c r="C433" s="431" t="s">
        <v>4104</v>
      </c>
      <c r="D433" s="431" t="s">
        <v>4195</v>
      </c>
      <c r="E433" s="431" t="s">
        <v>4196</v>
      </c>
      <c r="F433" s="434">
        <v>1</v>
      </c>
      <c r="G433" s="434">
        <v>347</v>
      </c>
      <c r="H433" s="434">
        <v>1</v>
      </c>
      <c r="I433" s="434">
        <v>347</v>
      </c>
      <c r="J433" s="434"/>
      <c r="K433" s="434"/>
      <c r="L433" s="434"/>
      <c r="M433" s="434"/>
      <c r="N433" s="434">
        <v>1</v>
      </c>
      <c r="O433" s="434">
        <v>347</v>
      </c>
      <c r="P433" s="545">
        <v>1</v>
      </c>
      <c r="Q433" s="435">
        <v>347</v>
      </c>
    </row>
    <row r="434" spans="1:17" ht="14.4" customHeight="1" x14ac:dyDescent="0.3">
      <c r="A434" s="430" t="s">
        <v>4303</v>
      </c>
      <c r="B434" s="431" t="s">
        <v>603</v>
      </c>
      <c r="C434" s="431" t="s">
        <v>4104</v>
      </c>
      <c r="D434" s="431" t="s">
        <v>4197</v>
      </c>
      <c r="E434" s="431" t="s">
        <v>4198</v>
      </c>
      <c r="F434" s="434">
        <v>1</v>
      </c>
      <c r="G434" s="434">
        <v>172</v>
      </c>
      <c r="H434" s="434">
        <v>1</v>
      </c>
      <c r="I434" s="434">
        <v>172</v>
      </c>
      <c r="J434" s="434"/>
      <c r="K434" s="434"/>
      <c r="L434" s="434"/>
      <c r="M434" s="434"/>
      <c r="N434" s="434">
        <v>1</v>
      </c>
      <c r="O434" s="434">
        <v>172</v>
      </c>
      <c r="P434" s="545">
        <v>1</v>
      </c>
      <c r="Q434" s="435">
        <v>172</v>
      </c>
    </row>
    <row r="435" spans="1:17" ht="14.4" customHeight="1" x14ac:dyDescent="0.3">
      <c r="A435" s="430" t="s">
        <v>4303</v>
      </c>
      <c r="B435" s="431" t="s">
        <v>603</v>
      </c>
      <c r="C435" s="431" t="s">
        <v>4104</v>
      </c>
      <c r="D435" s="431" t="s">
        <v>4201</v>
      </c>
      <c r="E435" s="431" t="s">
        <v>4202</v>
      </c>
      <c r="F435" s="434"/>
      <c r="G435" s="434"/>
      <c r="H435" s="434"/>
      <c r="I435" s="434"/>
      <c r="J435" s="434">
        <v>1</v>
      </c>
      <c r="K435" s="434">
        <v>650</v>
      </c>
      <c r="L435" s="434"/>
      <c r="M435" s="434">
        <v>650</v>
      </c>
      <c r="N435" s="434"/>
      <c r="O435" s="434"/>
      <c r="P435" s="545"/>
      <c r="Q435" s="435"/>
    </row>
    <row r="436" spans="1:17" ht="14.4" customHeight="1" x14ac:dyDescent="0.3">
      <c r="A436" s="430" t="s">
        <v>4303</v>
      </c>
      <c r="B436" s="431" t="s">
        <v>603</v>
      </c>
      <c r="C436" s="431" t="s">
        <v>4104</v>
      </c>
      <c r="D436" s="431" t="s">
        <v>4203</v>
      </c>
      <c r="E436" s="431" t="s">
        <v>4204</v>
      </c>
      <c r="F436" s="434"/>
      <c r="G436" s="434"/>
      <c r="H436" s="434"/>
      <c r="I436" s="434"/>
      <c r="J436" s="434">
        <v>1</v>
      </c>
      <c r="K436" s="434">
        <v>650</v>
      </c>
      <c r="L436" s="434"/>
      <c r="M436" s="434">
        <v>650</v>
      </c>
      <c r="N436" s="434"/>
      <c r="O436" s="434"/>
      <c r="P436" s="545"/>
      <c r="Q436" s="435"/>
    </row>
    <row r="437" spans="1:17" ht="14.4" customHeight="1" x14ac:dyDescent="0.3">
      <c r="A437" s="430" t="s">
        <v>4303</v>
      </c>
      <c r="B437" s="431" t="s">
        <v>603</v>
      </c>
      <c r="C437" s="431" t="s">
        <v>4104</v>
      </c>
      <c r="D437" s="431" t="s">
        <v>4211</v>
      </c>
      <c r="E437" s="431" t="s">
        <v>4212</v>
      </c>
      <c r="F437" s="434"/>
      <c r="G437" s="434"/>
      <c r="H437" s="434"/>
      <c r="I437" s="434"/>
      <c r="J437" s="434">
        <v>1</v>
      </c>
      <c r="K437" s="434">
        <v>674</v>
      </c>
      <c r="L437" s="434"/>
      <c r="M437" s="434">
        <v>674</v>
      </c>
      <c r="N437" s="434"/>
      <c r="O437" s="434"/>
      <c r="P437" s="545"/>
      <c r="Q437" s="435"/>
    </row>
    <row r="438" spans="1:17" ht="14.4" customHeight="1" x14ac:dyDescent="0.3">
      <c r="A438" s="430" t="s">
        <v>4303</v>
      </c>
      <c r="B438" s="431" t="s">
        <v>603</v>
      </c>
      <c r="C438" s="431" t="s">
        <v>4104</v>
      </c>
      <c r="D438" s="431" t="s">
        <v>4215</v>
      </c>
      <c r="E438" s="431" t="s">
        <v>4216</v>
      </c>
      <c r="F438" s="434"/>
      <c r="G438" s="434"/>
      <c r="H438" s="434"/>
      <c r="I438" s="434"/>
      <c r="J438" s="434"/>
      <c r="K438" s="434"/>
      <c r="L438" s="434"/>
      <c r="M438" s="434"/>
      <c r="N438" s="434">
        <v>1</v>
      </c>
      <c r="O438" s="434">
        <v>287</v>
      </c>
      <c r="P438" s="545"/>
      <c r="Q438" s="435">
        <v>287</v>
      </c>
    </row>
    <row r="439" spans="1:17" ht="14.4" customHeight="1" x14ac:dyDescent="0.3">
      <c r="A439" s="430" t="s">
        <v>4303</v>
      </c>
      <c r="B439" s="431" t="s">
        <v>603</v>
      </c>
      <c r="C439" s="431" t="s">
        <v>4104</v>
      </c>
      <c r="D439" s="431" t="s">
        <v>4221</v>
      </c>
      <c r="E439" s="431" t="s">
        <v>4222</v>
      </c>
      <c r="F439" s="434"/>
      <c r="G439" s="434"/>
      <c r="H439" s="434"/>
      <c r="I439" s="434"/>
      <c r="J439" s="434">
        <v>1</v>
      </c>
      <c r="K439" s="434">
        <v>166</v>
      </c>
      <c r="L439" s="434"/>
      <c r="M439" s="434">
        <v>166</v>
      </c>
      <c r="N439" s="434">
        <v>1</v>
      </c>
      <c r="O439" s="434">
        <v>166</v>
      </c>
      <c r="P439" s="545"/>
      <c r="Q439" s="435">
        <v>166</v>
      </c>
    </row>
    <row r="440" spans="1:17" ht="14.4" customHeight="1" x14ac:dyDescent="0.3">
      <c r="A440" s="430" t="s">
        <v>4303</v>
      </c>
      <c r="B440" s="431" t="s">
        <v>603</v>
      </c>
      <c r="C440" s="431" t="s">
        <v>4104</v>
      </c>
      <c r="D440" s="431" t="s">
        <v>4231</v>
      </c>
      <c r="E440" s="431" t="s">
        <v>4232</v>
      </c>
      <c r="F440" s="434">
        <v>1</v>
      </c>
      <c r="G440" s="434">
        <v>574</v>
      </c>
      <c r="H440" s="434">
        <v>1</v>
      </c>
      <c r="I440" s="434">
        <v>574</v>
      </c>
      <c r="J440" s="434"/>
      <c r="K440" s="434"/>
      <c r="L440" s="434"/>
      <c r="M440" s="434"/>
      <c r="N440" s="434">
        <v>6</v>
      </c>
      <c r="O440" s="434">
        <v>3444</v>
      </c>
      <c r="P440" s="545">
        <v>6</v>
      </c>
      <c r="Q440" s="435">
        <v>574</v>
      </c>
    </row>
    <row r="441" spans="1:17" ht="14.4" customHeight="1" x14ac:dyDescent="0.3">
      <c r="A441" s="430" t="s">
        <v>4303</v>
      </c>
      <c r="B441" s="431" t="s">
        <v>603</v>
      </c>
      <c r="C441" s="431" t="s">
        <v>4104</v>
      </c>
      <c r="D441" s="431" t="s">
        <v>4233</v>
      </c>
      <c r="E441" s="431" t="s">
        <v>4234</v>
      </c>
      <c r="F441" s="434"/>
      <c r="G441" s="434"/>
      <c r="H441" s="434"/>
      <c r="I441" s="434"/>
      <c r="J441" s="434">
        <v>1</v>
      </c>
      <c r="K441" s="434">
        <v>1395</v>
      </c>
      <c r="L441" s="434"/>
      <c r="M441" s="434">
        <v>1395</v>
      </c>
      <c r="N441" s="434"/>
      <c r="O441" s="434"/>
      <c r="P441" s="545"/>
      <c r="Q441" s="435"/>
    </row>
    <row r="442" spans="1:17" ht="14.4" customHeight="1" x14ac:dyDescent="0.3">
      <c r="A442" s="430" t="s">
        <v>4303</v>
      </c>
      <c r="B442" s="431" t="s">
        <v>603</v>
      </c>
      <c r="C442" s="431" t="s">
        <v>4104</v>
      </c>
      <c r="D442" s="431" t="s">
        <v>4252</v>
      </c>
      <c r="E442" s="431" t="s">
        <v>4253</v>
      </c>
      <c r="F442" s="434"/>
      <c r="G442" s="434"/>
      <c r="H442" s="434"/>
      <c r="I442" s="434"/>
      <c r="J442" s="434"/>
      <c r="K442" s="434"/>
      <c r="L442" s="434"/>
      <c r="M442" s="434"/>
      <c r="N442" s="434">
        <v>1</v>
      </c>
      <c r="O442" s="434">
        <v>250</v>
      </c>
      <c r="P442" s="545"/>
      <c r="Q442" s="435">
        <v>250</v>
      </c>
    </row>
    <row r="443" spans="1:17" ht="14.4" customHeight="1" x14ac:dyDescent="0.3">
      <c r="A443" s="430" t="s">
        <v>4303</v>
      </c>
      <c r="B443" s="431" t="s">
        <v>603</v>
      </c>
      <c r="C443" s="431" t="s">
        <v>4104</v>
      </c>
      <c r="D443" s="431" t="s">
        <v>4254</v>
      </c>
      <c r="E443" s="431" t="s">
        <v>4255</v>
      </c>
      <c r="F443" s="434"/>
      <c r="G443" s="434"/>
      <c r="H443" s="434"/>
      <c r="I443" s="434"/>
      <c r="J443" s="434"/>
      <c r="K443" s="434"/>
      <c r="L443" s="434"/>
      <c r="M443" s="434"/>
      <c r="N443" s="434">
        <v>1</v>
      </c>
      <c r="O443" s="434">
        <v>423</v>
      </c>
      <c r="P443" s="545"/>
      <c r="Q443" s="435">
        <v>423</v>
      </c>
    </row>
    <row r="444" spans="1:17" ht="14.4" customHeight="1" x14ac:dyDescent="0.3">
      <c r="A444" s="430" t="s">
        <v>4304</v>
      </c>
      <c r="B444" s="431" t="s">
        <v>603</v>
      </c>
      <c r="C444" s="431" t="s">
        <v>4104</v>
      </c>
      <c r="D444" s="431" t="s">
        <v>4109</v>
      </c>
      <c r="E444" s="431" t="s">
        <v>4110</v>
      </c>
      <c r="F444" s="434"/>
      <c r="G444" s="434"/>
      <c r="H444" s="434"/>
      <c r="I444" s="434"/>
      <c r="J444" s="434">
        <v>1</v>
      </c>
      <c r="K444" s="434">
        <v>650</v>
      </c>
      <c r="L444" s="434"/>
      <c r="M444" s="434">
        <v>650</v>
      </c>
      <c r="N444" s="434"/>
      <c r="O444" s="434"/>
      <c r="P444" s="545"/>
      <c r="Q444" s="435"/>
    </row>
    <row r="445" spans="1:17" ht="14.4" customHeight="1" x14ac:dyDescent="0.3">
      <c r="A445" s="430" t="s">
        <v>4304</v>
      </c>
      <c r="B445" s="431" t="s">
        <v>603</v>
      </c>
      <c r="C445" s="431" t="s">
        <v>4104</v>
      </c>
      <c r="D445" s="431" t="s">
        <v>4117</v>
      </c>
      <c r="E445" s="431" t="s">
        <v>4118</v>
      </c>
      <c r="F445" s="434"/>
      <c r="G445" s="434"/>
      <c r="H445" s="434"/>
      <c r="I445" s="434"/>
      <c r="J445" s="434"/>
      <c r="K445" s="434"/>
      <c r="L445" s="434"/>
      <c r="M445" s="434"/>
      <c r="N445" s="434">
        <v>2</v>
      </c>
      <c r="O445" s="434">
        <v>1652</v>
      </c>
      <c r="P445" s="545"/>
      <c r="Q445" s="435">
        <v>826</v>
      </c>
    </row>
    <row r="446" spans="1:17" ht="14.4" customHeight="1" x14ac:dyDescent="0.3">
      <c r="A446" s="430" t="s">
        <v>4304</v>
      </c>
      <c r="B446" s="431" t="s">
        <v>603</v>
      </c>
      <c r="C446" s="431" t="s">
        <v>4104</v>
      </c>
      <c r="D446" s="431" t="s">
        <v>4125</v>
      </c>
      <c r="E446" s="431" t="s">
        <v>4126</v>
      </c>
      <c r="F446" s="434">
        <v>2</v>
      </c>
      <c r="G446" s="434">
        <v>332</v>
      </c>
      <c r="H446" s="434">
        <v>1</v>
      </c>
      <c r="I446" s="434">
        <v>166</v>
      </c>
      <c r="J446" s="434">
        <v>1</v>
      </c>
      <c r="K446" s="434">
        <v>166</v>
      </c>
      <c r="L446" s="434">
        <v>0.5</v>
      </c>
      <c r="M446" s="434">
        <v>166</v>
      </c>
      <c r="N446" s="434"/>
      <c r="O446" s="434"/>
      <c r="P446" s="545"/>
      <c r="Q446" s="435"/>
    </row>
    <row r="447" spans="1:17" ht="14.4" customHeight="1" x14ac:dyDescent="0.3">
      <c r="A447" s="430" t="s">
        <v>4304</v>
      </c>
      <c r="B447" s="431" t="s">
        <v>603</v>
      </c>
      <c r="C447" s="431" t="s">
        <v>4104</v>
      </c>
      <c r="D447" s="431" t="s">
        <v>4127</v>
      </c>
      <c r="E447" s="431" t="s">
        <v>4128</v>
      </c>
      <c r="F447" s="434">
        <v>3</v>
      </c>
      <c r="G447" s="434">
        <v>516</v>
      </c>
      <c r="H447" s="434">
        <v>1</v>
      </c>
      <c r="I447" s="434">
        <v>172</v>
      </c>
      <c r="J447" s="434">
        <v>3</v>
      </c>
      <c r="K447" s="434">
        <v>516</v>
      </c>
      <c r="L447" s="434">
        <v>1</v>
      </c>
      <c r="M447" s="434">
        <v>172</v>
      </c>
      <c r="N447" s="434"/>
      <c r="O447" s="434"/>
      <c r="P447" s="545"/>
      <c r="Q447" s="435"/>
    </row>
    <row r="448" spans="1:17" ht="14.4" customHeight="1" x14ac:dyDescent="0.3">
      <c r="A448" s="430" t="s">
        <v>4304</v>
      </c>
      <c r="B448" s="431" t="s">
        <v>603</v>
      </c>
      <c r="C448" s="431" t="s">
        <v>4104</v>
      </c>
      <c r="D448" s="431" t="s">
        <v>4129</v>
      </c>
      <c r="E448" s="431" t="s">
        <v>4130</v>
      </c>
      <c r="F448" s="434">
        <v>1</v>
      </c>
      <c r="G448" s="434">
        <v>349</v>
      </c>
      <c r="H448" s="434">
        <v>1</v>
      </c>
      <c r="I448" s="434">
        <v>349</v>
      </c>
      <c r="J448" s="434"/>
      <c r="K448" s="434"/>
      <c r="L448" s="434"/>
      <c r="M448" s="434"/>
      <c r="N448" s="434"/>
      <c r="O448" s="434"/>
      <c r="P448" s="545"/>
      <c r="Q448" s="435"/>
    </row>
    <row r="449" spans="1:17" ht="14.4" customHeight="1" x14ac:dyDescent="0.3">
      <c r="A449" s="430" t="s">
        <v>4304</v>
      </c>
      <c r="B449" s="431" t="s">
        <v>603</v>
      </c>
      <c r="C449" s="431" t="s">
        <v>4104</v>
      </c>
      <c r="D449" s="431" t="s">
        <v>4139</v>
      </c>
      <c r="E449" s="431" t="s">
        <v>4140</v>
      </c>
      <c r="F449" s="434">
        <v>3</v>
      </c>
      <c r="G449" s="434">
        <v>1632</v>
      </c>
      <c r="H449" s="434">
        <v>1</v>
      </c>
      <c r="I449" s="434">
        <v>544</v>
      </c>
      <c r="J449" s="434"/>
      <c r="K449" s="434"/>
      <c r="L449" s="434"/>
      <c r="M449" s="434"/>
      <c r="N449" s="434"/>
      <c r="O449" s="434"/>
      <c r="P449" s="545"/>
      <c r="Q449" s="435"/>
    </row>
    <row r="450" spans="1:17" ht="14.4" customHeight="1" x14ac:dyDescent="0.3">
      <c r="A450" s="430" t="s">
        <v>4304</v>
      </c>
      <c r="B450" s="431" t="s">
        <v>603</v>
      </c>
      <c r="C450" s="431" t="s">
        <v>4104</v>
      </c>
      <c r="D450" s="431" t="s">
        <v>4147</v>
      </c>
      <c r="E450" s="431" t="s">
        <v>4148</v>
      </c>
      <c r="F450" s="434">
        <v>2</v>
      </c>
      <c r="G450" s="434">
        <v>1016</v>
      </c>
      <c r="H450" s="434">
        <v>1</v>
      </c>
      <c r="I450" s="434">
        <v>508</v>
      </c>
      <c r="J450" s="434">
        <v>3</v>
      </c>
      <c r="K450" s="434">
        <v>1527</v>
      </c>
      <c r="L450" s="434">
        <v>1.5029527559055118</v>
      </c>
      <c r="M450" s="434">
        <v>509</v>
      </c>
      <c r="N450" s="434"/>
      <c r="O450" s="434"/>
      <c r="P450" s="545"/>
      <c r="Q450" s="435"/>
    </row>
    <row r="451" spans="1:17" ht="14.4" customHeight="1" x14ac:dyDescent="0.3">
      <c r="A451" s="430" t="s">
        <v>4304</v>
      </c>
      <c r="B451" s="431" t="s">
        <v>603</v>
      </c>
      <c r="C451" s="431" t="s">
        <v>4104</v>
      </c>
      <c r="D451" s="431" t="s">
        <v>4149</v>
      </c>
      <c r="E451" s="431" t="s">
        <v>4150</v>
      </c>
      <c r="F451" s="434">
        <v>2</v>
      </c>
      <c r="G451" s="434">
        <v>836</v>
      </c>
      <c r="H451" s="434">
        <v>1</v>
      </c>
      <c r="I451" s="434">
        <v>418</v>
      </c>
      <c r="J451" s="434">
        <v>3</v>
      </c>
      <c r="K451" s="434">
        <v>1257</v>
      </c>
      <c r="L451" s="434">
        <v>1.5035885167464116</v>
      </c>
      <c r="M451" s="434">
        <v>419</v>
      </c>
      <c r="N451" s="434"/>
      <c r="O451" s="434"/>
      <c r="P451" s="545"/>
      <c r="Q451" s="435"/>
    </row>
    <row r="452" spans="1:17" ht="14.4" customHeight="1" x14ac:dyDescent="0.3">
      <c r="A452" s="430" t="s">
        <v>4304</v>
      </c>
      <c r="B452" s="431" t="s">
        <v>603</v>
      </c>
      <c r="C452" s="431" t="s">
        <v>4104</v>
      </c>
      <c r="D452" s="431" t="s">
        <v>4151</v>
      </c>
      <c r="E452" s="431" t="s">
        <v>4152</v>
      </c>
      <c r="F452" s="434">
        <v>3</v>
      </c>
      <c r="G452" s="434">
        <v>1029</v>
      </c>
      <c r="H452" s="434">
        <v>1</v>
      </c>
      <c r="I452" s="434">
        <v>343</v>
      </c>
      <c r="J452" s="434">
        <v>3</v>
      </c>
      <c r="K452" s="434">
        <v>1032</v>
      </c>
      <c r="L452" s="434">
        <v>1.0029154518950438</v>
      </c>
      <c r="M452" s="434">
        <v>344</v>
      </c>
      <c r="N452" s="434"/>
      <c r="O452" s="434"/>
      <c r="P452" s="545"/>
      <c r="Q452" s="435"/>
    </row>
    <row r="453" spans="1:17" ht="14.4" customHeight="1" x14ac:dyDescent="0.3">
      <c r="A453" s="430" t="s">
        <v>4304</v>
      </c>
      <c r="B453" s="431" t="s">
        <v>603</v>
      </c>
      <c r="C453" s="431" t="s">
        <v>4104</v>
      </c>
      <c r="D453" s="431" t="s">
        <v>4153</v>
      </c>
      <c r="E453" s="431" t="s">
        <v>4154</v>
      </c>
      <c r="F453" s="434"/>
      <c r="G453" s="434"/>
      <c r="H453" s="434"/>
      <c r="I453" s="434"/>
      <c r="J453" s="434">
        <v>1</v>
      </c>
      <c r="K453" s="434">
        <v>217</v>
      </c>
      <c r="L453" s="434"/>
      <c r="M453" s="434">
        <v>217</v>
      </c>
      <c r="N453" s="434"/>
      <c r="O453" s="434"/>
      <c r="P453" s="545"/>
      <c r="Q453" s="435"/>
    </row>
    <row r="454" spans="1:17" ht="14.4" customHeight="1" x14ac:dyDescent="0.3">
      <c r="A454" s="430" t="s">
        <v>4304</v>
      </c>
      <c r="B454" s="431" t="s">
        <v>603</v>
      </c>
      <c r="C454" s="431" t="s">
        <v>4104</v>
      </c>
      <c r="D454" s="431" t="s">
        <v>4159</v>
      </c>
      <c r="E454" s="431" t="s">
        <v>4160</v>
      </c>
      <c r="F454" s="434">
        <v>1</v>
      </c>
      <c r="G454" s="434">
        <v>237</v>
      </c>
      <c r="H454" s="434">
        <v>1</v>
      </c>
      <c r="I454" s="434">
        <v>237</v>
      </c>
      <c r="J454" s="434"/>
      <c r="K454" s="434"/>
      <c r="L454" s="434"/>
      <c r="M454" s="434"/>
      <c r="N454" s="434"/>
      <c r="O454" s="434"/>
      <c r="P454" s="545"/>
      <c r="Q454" s="435"/>
    </row>
    <row r="455" spans="1:17" ht="14.4" customHeight="1" x14ac:dyDescent="0.3">
      <c r="A455" s="430" t="s">
        <v>4304</v>
      </c>
      <c r="B455" s="431" t="s">
        <v>603</v>
      </c>
      <c r="C455" s="431" t="s">
        <v>4104</v>
      </c>
      <c r="D455" s="431" t="s">
        <v>4161</v>
      </c>
      <c r="E455" s="431" t="s">
        <v>4162</v>
      </c>
      <c r="F455" s="434">
        <v>2</v>
      </c>
      <c r="G455" s="434">
        <v>220</v>
      </c>
      <c r="H455" s="434">
        <v>1</v>
      </c>
      <c r="I455" s="434">
        <v>110</v>
      </c>
      <c r="J455" s="434"/>
      <c r="K455" s="434"/>
      <c r="L455" s="434"/>
      <c r="M455" s="434"/>
      <c r="N455" s="434"/>
      <c r="O455" s="434"/>
      <c r="P455" s="545"/>
      <c r="Q455" s="435"/>
    </row>
    <row r="456" spans="1:17" ht="14.4" customHeight="1" x14ac:dyDescent="0.3">
      <c r="A456" s="430" t="s">
        <v>4304</v>
      </c>
      <c r="B456" s="431" t="s">
        <v>603</v>
      </c>
      <c r="C456" s="431" t="s">
        <v>4104</v>
      </c>
      <c r="D456" s="431" t="s">
        <v>4169</v>
      </c>
      <c r="E456" s="431" t="s">
        <v>4170</v>
      </c>
      <c r="F456" s="434">
        <v>1</v>
      </c>
      <c r="G456" s="434">
        <v>16</v>
      </c>
      <c r="H456" s="434">
        <v>1</v>
      </c>
      <c r="I456" s="434">
        <v>16</v>
      </c>
      <c r="J456" s="434">
        <v>1</v>
      </c>
      <c r="K456" s="434">
        <v>16</v>
      </c>
      <c r="L456" s="434">
        <v>1</v>
      </c>
      <c r="M456" s="434">
        <v>16</v>
      </c>
      <c r="N456" s="434"/>
      <c r="O456" s="434"/>
      <c r="P456" s="545"/>
      <c r="Q456" s="435"/>
    </row>
    <row r="457" spans="1:17" ht="14.4" customHeight="1" x14ac:dyDescent="0.3">
      <c r="A457" s="430" t="s">
        <v>4304</v>
      </c>
      <c r="B457" s="431" t="s">
        <v>603</v>
      </c>
      <c r="C457" s="431" t="s">
        <v>4104</v>
      </c>
      <c r="D457" s="431" t="s">
        <v>4177</v>
      </c>
      <c r="E457" s="431" t="s">
        <v>4178</v>
      </c>
      <c r="F457" s="434">
        <v>1</v>
      </c>
      <c r="G457" s="434">
        <v>147</v>
      </c>
      <c r="H457" s="434">
        <v>1</v>
      </c>
      <c r="I457" s="434">
        <v>147</v>
      </c>
      <c r="J457" s="434">
        <v>1</v>
      </c>
      <c r="K457" s="434">
        <v>147</v>
      </c>
      <c r="L457" s="434">
        <v>1</v>
      </c>
      <c r="M457" s="434">
        <v>147</v>
      </c>
      <c r="N457" s="434"/>
      <c r="O457" s="434"/>
      <c r="P457" s="545"/>
      <c r="Q457" s="435"/>
    </row>
    <row r="458" spans="1:17" ht="14.4" customHeight="1" x14ac:dyDescent="0.3">
      <c r="A458" s="430" t="s">
        <v>4304</v>
      </c>
      <c r="B458" s="431" t="s">
        <v>603</v>
      </c>
      <c r="C458" s="431" t="s">
        <v>4104</v>
      </c>
      <c r="D458" s="431" t="s">
        <v>4183</v>
      </c>
      <c r="E458" s="431" t="s">
        <v>4184</v>
      </c>
      <c r="F458" s="434">
        <v>2</v>
      </c>
      <c r="G458" s="434">
        <v>406</v>
      </c>
      <c r="H458" s="434">
        <v>1</v>
      </c>
      <c r="I458" s="434">
        <v>203</v>
      </c>
      <c r="J458" s="434">
        <v>3</v>
      </c>
      <c r="K458" s="434">
        <v>612</v>
      </c>
      <c r="L458" s="434">
        <v>1.5073891625615763</v>
      </c>
      <c r="M458" s="434">
        <v>204</v>
      </c>
      <c r="N458" s="434"/>
      <c r="O458" s="434"/>
      <c r="P458" s="545"/>
      <c r="Q458" s="435"/>
    </row>
    <row r="459" spans="1:17" ht="14.4" customHeight="1" x14ac:dyDescent="0.3">
      <c r="A459" s="430" t="s">
        <v>4304</v>
      </c>
      <c r="B459" s="431" t="s">
        <v>603</v>
      </c>
      <c r="C459" s="431" t="s">
        <v>4104</v>
      </c>
      <c r="D459" s="431" t="s">
        <v>4185</v>
      </c>
      <c r="E459" s="431" t="s">
        <v>4186</v>
      </c>
      <c r="F459" s="434">
        <v>3</v>
      </c>
      <c r="G459" s="434">
        <v>114</v>
      </c>
      <c r="H459" s="434">
        <v>1</v>
      </c>
      <c r="I459" s="434">
        <v>38</v>
      </c>
      <c r="J459" s="434">
        <v>2</v>
      </c>
      <c r="K459" s="434">
        <v>76</v>
      </c>
      <c r="L459" s="434">
        <v>0.66666666666666663</v>
      </c>
      <c r="M459" s="434">
        <v>38</v>
      </c>
      <c r="N459" s="434"/>
      <c r="O459" s="434"/>
      <c r="P459" s="545"/>
      <c r="Q459" s="435"/>
    </row>
    <row r="460" spans="1:17" ht="14.4" customHeight="1" x14ac:dyDescent="0.3">
      <c r="A460" s="430" t="s">
        <v>4304</v>
      </c>
      <c r="B460" s="431" t="s">
        <v>603</v>
      </c>
      <c r="C460" s="431" t="s">
        <v>4104</v>
      </c>
      <c r="D460" s="431" t="s">
        <v>4189</v>
      </c>
      <c r="E460" s="431" t="s">
        <v>4190</v>
      </c>
      <c r="F460" s="434">
        <v>2</v>
      </c>
      <c r="G460" s="434">
        <v>338</v>
      </c>
      <c r="H460" s="434">
        <v>1</v>
      </c>
      <c r="I460" s="434">
        <v>169</v>
      </c>
      <c r="J460" s="434">
        <v>1</v>
      </c>
      <c r="K460" s="434">
        <v>169</v>
      </c>
      <c r="L460" s="434">
        <v>0.5</v>
      </c>
      <c r="M460" s="434">
        <v>169</v>
      </c>
      <c r="N460" s="434"/>
      <c r="O460" s="434"/>
      <c r="P460" s="545"/>
      <c r="Q460" s="435"/>
    </row>
    <row r="461" spans="1:17" ht="14.4" customHeight="1" x14ac:dyDescent="0.3">
      <c r="A461" s="430" t="s">
        <v>4304</v>
      </c>
      <c r="B461" s="431" t="s">
        <v>603</v>
      </c>
      <c r="C461" s="431" t="s">
        <v>4104</v>
      </c>
      <c r="D461" s="431" t="s">
        <v>4191</v>
      </c>
      <c r="E461" s="431" t="s">
        <v>4192</v>
      </c>
      <c r="F461" s="434">
        <v>1</v>
      </c>
      <c r="G461" s="434">
        <v>324</v>
      </c>
      <c r="H461" s="434">
        <v>1</v>
      </c>
      <c r="I461" s="434">
        <v>324</v>
      </c>
      <c r="J461" s="434"/>
      <c r="K461" s="434"/>
      <c r="L461" s="434"/>
      <c r="M461" s="434"/>
      <c r="N461" s="434"/>
      <c r="O461" s="434"/>
      <c r="P461" s="545"/>
      <c r="Q461" s="435"/>
    </row>
    <row r="462" spans="1:17" ht="14.4" customHeight="1" x14ac:dyDescent="0.3">
      <c r="A462" s="430" t="s">
        <v>4304</v>
      </c>
      <c r="B462" s="431" t="s">
        <v>603</v>
      </c>
      <c r="C462" s="431" t="s">
        <v>4104</v>
      </c>
      <c r="D462" s="431" t="s">
        <v>4195</v>
      </c>
      <c r="E462" s="431" t="s">
        <v>4196</v>
      </c>
      <c r="F462" s="434">
        <v>2</v>
      </c>
      <c r="G462" s="434">
        <v>694</v>
      </c>
      <c r="H462" s="434">
        <v>1</v>
      </c>
      <c r="I462" s="434">
        <v>347</v>
      </c>
      <c r="J462" s="434">
        <v>1</v>
      </c>
      <c r="K462" s="434">
        <v>347</v>
      </c>
      <c r="L462" s="434">
        <v>0.5</v>
      </c>
      <c r="M462" s="434">
        <v>347</v>
      </c>
      <c r="N462" s="434"/>
      <c r="O462" s="434"/>
      <c r="P462" s="545"/>
      <c r="Q462" s="435"/>
    </row>
    <row r="463" spans="1:17" ht="14.4" customHeight="1" x14ac:dyDescent="0.3">
      <c r="A463" s="430" t="s">
        <v>4304</v>
      </c>
      <c r="B463" s="431" t="s">
        <v>603</v>
      </c>
      <c r="C463" s="431" t="s">
        <v>4104</v>
      </c>
      <c r="D463" s="431" t="s">
        <v>4197</v>
      </c>
      <c r="E463" s="431" t="s">
        <v>4198</v>
      </c>
      <c r="F463" s="434">
        <v>2</v>
      </c>
      <c r="G463" s="434">
        <v>344</v>
      </c>
      <c r="H463" s="434">
        <v>1</v>
      </c>
      <c r="I463" s="434">
        <v>172</v>
      </c>
      <c r="J463" s="434">
        <v>1</v>
      </c>
      <c r="K463" s="434">
        <v>172</v>
      </c>
      <c r="L463" s="434">
        <v>0.5</v>
      </c>
      <c r="M463" s="434">
        <v>172</v>
      </c>
      <c r="N463" s="434"/>
      <c r="O463" s="434"/>
      <c r="P463" s="545"/>
      <c r="Q463" s="435"/>
    </row>
    <row r="464" spans="1:17" ht="14.4" customHeight="1" x14ac:dyDescent="0.3">
      <c r="A464" s="430" t="s">
        <v>4304</v>
      </c>
      <c r="B464" s="431" t="s">
        <v>603</v>
      </c>
      <c r="C464" s="431" t="s">
        <v>4104</v>
      </c>
      <c r="D464" s="431" t="s">
        <v>4209</v>
      </c>
      <c r="E464" s="431" t="s">
        <v>4210</v>
      </c>
      <c r="F464" s="434"/>
      <c r="G464" s="434"/>
      <c r="H464" s="434"/>
      <c r="I464" s="434"/>
      <c r="J464" s="434">
        <v>1</v>
      </c>
      <c r="K464" s="434">
        <v>690</v>
      </c>
      <c r="L464" s="434"/>
      <c r="M464" s="434">
        <v>690</v>
      </c>
      <c r="N464" s="434"/>
      <c r="O464" s="434"/>
      <c r="P464" s="545"/>
      <c r="Q464" s="435"/>
    </row>
    <row r="465" spans="1:17" ht="14.4" customHeight="1" x14ac:dyDescent="0.3">
      <c r="A465" s="430" t="s">
        <v>4304</v>
      </c>
      <c r="B465" s="431" t="s">
        <v>603</v>
      </c>
      <c r="C465" s="431" t="s">
        <v>4104</v>
      </c>
      <c r="D465" s="431" t="s">
        <v>4213</v>
      </c>
      <c r="E465" s="431" t="s">
        <v>4214</v>
      </c>
      <c r="F465" s="434">
        <v>2</v>
      </c>
      <c r="G465" s="434">
        <v>944</v>
      </c>
      <c r="H465" s="434">
        <v>1</v>
      </c>
      <c r="I465" s="434">
        <v>472</v>
      </c>
      <c r="J465" s="434">
        <v>1</v>
      </c>
      <c r="K465" s="434">
        <v>473</v>
      </c>
      <c r="L465" s="434">
        <v>0.50105932203389836</v>
      </c>
      <c r="M465" s="434">
        <v>473</v>
      </c>
      <c r="N465" s="434"/>
      <c r="O465" s="434"/>
      <c r="P465" s="545"/>
      <c r="Q465" s="435"/>
    </row>
    <row r="466" spans="1:17" ht="14.4" customHeight="1" x14ac:dyDescent="0.3">
      <c r="A466" s="430" t="s">
        <v>4304</v>
      </c>
      <c r="B466" s="431" t="s">
        <v>603</v>
      </c>
      <c r="C466" s="431" t="s">
        <v>4104</v>
      </c>
      <c r="D466" s="431" t="s">
        <v>4215</v>
      </c>
      <c r="E466" s="431" t="s">
        <v>4216</v>
      </c>
      <c r="F466" s="434">
        <v>2</v>
      </c>
      <c r="G466" s="434">
        <v>572</v>
      </c>
      <c r="H466" s="434">
        <v>1</v>
      </c>
      <c r="I466" s="434">
        <v>286</v>
      </c>
      <c r="J466" s="434">
        <v>3</v>
      </c>
      <c r="K466" s="434">
        <v>861</v>
      </c>
      <c r="L466" s="434">
        <v>1.5052447552447552</v>
      </c>
      <c r="M466" s="434">
        <v>287</v>
      </c>
      <c r="N466" s="434"/>
      <c r="O466" s="434"/>
      <c r="P466" s="545"/>
      <c r="Q466" s="435"/>
    </row>
    <row r="467" spans="1:17" ht="14.4" customHeight="1" x14ac:dyDescent="0.3">
      <c r="A467" s="430" t="s">
        <v>4304</v>
      </c>
      <c r="B467" s="431" t="s">
        <v>603</v>
      </c>
      <c r="C467" s="431" t="s">
        <v>4104</v>
      </c>
      <c r="D467" s="431" t="s">
        <v>4221</v>
      </c>
      <c r="E467" s="431" t="s">
        <v>4222</v>
      </c>
      <c r="F467" s="434">
        <v>3</v>
      </c>
      <c r="G467" s="434">
        <v>498</v>
      </c>
      <c r="H467" s="434">
        <v>1</v>
      </c>
      <c r="I467" s="434">
        <v>166</v>
      </c>
      <c r="J467" s="434">
        <v>3</v>
      </c>
      <c r="K467" s="434">
        <v>498</v>
      </c>
      <c r="L467" s="434">
        <v>1</v>
      </c>
      <c r="M467" s="434">
        <v>166</v>
      </c>
      <c r="N467" s="434"/>
      <c r="O467" s="434"/>
      <c r="P467" s="545"/>
      <c r="Q467" s="435"/>
    </row>
    <row r="468" spans="1:17" ht="14.4" customHeight="1" x14ac:dyDescent="0.3">
      <c r="A468" s="430" t="s">
        <v>4304</v>
      </c>
      <c r="B468" s="431" t="s">
        <v>603</v>
      </c>
      <c r="C468" s="431" t="s">
        <v>4104</v>
      </c>
      <c r="D468" s="431" t="s">
        <v>4246</v>
      </c>
      <c r="E468" s="431" t="s">
        <v>4247</v>
      </c>
      <c r="F468" s="434"/>
      <c r="G468" s="434"/>
      <c r="H468" s="434"/>
      <c r="I468" s="434"/>
      <c r="J468" s="434"/>
      <c r="K468" s="434"/>
      <c r="L468" s="434"/>
      <c r="M468" s="434"/>
      <c r="N468" s="434">
        <v>1</v>
      </c>
      <c r="O468" s="434">
        <v>4037</v>
      </c>
      <c r="P468" s="545"/>
      <c r="Q468" s="435">
        <v>4037</v>
      </c>
    </row>
    <row r="469" spans="1:17" ht="14.4" customHeight="1" x14ac:dyDescent="0.3">
      <c r="A469" s="430" t="s">
        <v>4305</v>
      </c>
      <c r="B469" s="431" t="s">
        <v>603</v>
      </c>
      <c r="C469" s="431" t="s">
        <v>4104</v>
      </c>
      <c r="D469" s="431" t="s">
        <v>4105</v>
      </c>
      <c r="E469" s="431" t="s">
        <v>4106</v>
      </c>
      <c r="F469" s="434">
        <v>99</v>
      </c>
      <c r="G469" s="434">
        <v>116622</v>
      </c>
      <c r="H469" s="434">
        <v>1</v>
      </c>
      <c r="I469" s="434">
        <v>1178</v>
      </c>
      <c r="J469" s="434">
        <v>70</v>
      </c>
      <c r="K469" s="434">
        <v>82600</v>
      </c>
      <c r="L469" s="434">
        <v>0.70827116667524137</v>
      </c>
      <c r="M469" s="434">
        <v>1180</v>
      </c>
      <c r="N469" s="434">
        <v>85</v>
      </c>
      <c r="O469" s="434">
        <v>100414</v>
      </c>
      <c r="P469" s="545">
        <v>0.86102107664077099</v>
      </c>
      <c r="Q469" s="435">
        <v>1181.3411764705882</v>
      </c>
    </row>
    <row r="470" spans="1:17" ht="14.4" customHeight="1" x14ac:dyDescent="0.3">
      <c r="A470" s="430" t="s">
        <v>4305</v>
      </c>
      <c r="B470" s="431" t="s">
        <v>603</v>
      </c>
      <c r="C470" s="431" t="s">
        <v>4104</v>
      </c>
      <c r="D470" s="431" t="s">
        <v>4121</v>
      </c>
      <c r="E470" s="431" t="s">
        <v>4122</v>
      </c>
      <c r="F470" s="434">
        <v>1</v>
      </c>
      <c r="G470" s="434">
        <v>807</v>
      </c>
      <c r="H470" s="434">
        <v>1</v>
      </c>
      <c r="I470" s="434">
        <v>807</v>
      </c>
      <c r="J470" s="434">
        <v>1</v>
      </c>
      <c r="K470" s="434">
        <v>809</v>
      </c>
      <c r="L470" s="434">
        <v>1.0024783147459728</v>
      </c>
      <c r="M470" s="434">
        <v>809</v>
      </c>
      <c r="N470" s="434">
        <v>4</v>
      </c>
      <c r="O470" s="434">
        <v>3238</v>
      </c>
      <c r="P470" s="545">
        <v>4.0123915737298637</v>
      </c>
      <c r="Q470" s="435">
        <v>809.5</v>
      </c>
    </row>
    <row r="471" spans="1:17" ht="14.4" customHeight="1" x14ac:dyDescent="0.3">
      <c r="A471" s="430" t="s">
        <v>4305</v>
      </c>
      <c r="B471" s="431" t="s">
        <v>603</v>
      </c>
      <c r="C471" s="431" t="s">
        <v>4104</v>
      </c>
      <c r="D471" s="431" t="s">
        <v>4123</v>
      </c>
      <c r="E471" s="431" t="s">
        <v>4124</v>
      </c>
      <c r="F471" s="434">
        <v>1</v>
      </c>
      <c r="G471" s="434">
        <v>807</v>
      </c>
      <c r="H471" s="434">
        <v>1</v>
      </c>
      <c r="I471" s="434">
        <v>807</v>
      </c>
      <c r="J471" s="434">
        <v>1</v>
      </c>
      <c r="K471" s="434">
        <v>809</v>
      </c>
      <c r="L471" s="434">
        <v>1.0024783147459728</v>
      </c>
      <c r="M471" s="434">
        <v>809</v>
      </c>
      <c r="N471" s="434">
        <v>4</v>
      </c>
      <c r="O471" s="434">
        <v>3238</v>
      </c>
      <c r="P471" s="545">
        <v>4.0123915737298637</v>
      </c>
      <c r="Q471" s="435">
        <v>809.5</v>
      </c>
    </row>
    <row r="472" spans="1:17" ht="14.4" customHeight="1" x14ac:dyDescent="0.3">
      <c r="A472" s="430" t="s">
        <v>4305</v>
      </c>
      <c r="B472" s="431" t="s">
        <v>603</v>
      </c>
      <c r="C472" s="431" t="s">
        <v>4104</v>
      </c>
      <c r="D472" s="431" t="s">
        <v>4125</v>
      </c>
      <c r="E472" s="431" t="s">
        <v>4126</v>
      </c>
      <c r="F472" s="434">
        <v>92</v>
      </c>
      <c r="G472" s="434">
        <v>15272</v>
      </c>
      <c r="H472" s="434">
        <v>1</v>
      </c>
      <c r="I472" s="434">
        <v>166</v>
      </c>
      <c r="J472" s="434">
        <v>75</v>
      </c>
      <c r="K472" s="434">
        <v>12450</v>
      </c>
      <c r="L472" s="434">
        <v>0.81521739130434778</v>
      </c>
      <c r="M472" s="434">
        <v>166</v>
      </c>
      <c r="N472" s="434">
        <v>113</v>
      </c>
      <c r="O472" s="434">
        <v>18806</v>
      </c>
      <c r="P472" s="545">
        <v>1.2314038763750654</v>
      </c>
      <c r="Q472" s="435">
        <v>166.42477876106196</v>
      </c>
    </row>
    <row r="473" spans="1:17" ht="14.4" customHeight="1" x14ac:dyDescent="0.3">
      <c r="A473" s="430" t="s">
        <v>4305</v>
      </c>
      <c r="B473" s="431" t="s">
        <v>603</v>
      </c>
      <c r="C473" s="431" t="s">
        <v>4104</v>
      </c>
      <c r="D473" s="431" t="s">
        <v>4127</v>
      </c>
      <c r="E473" s="431" t="s">
        <v>4128</v>
      </c>
      <c r="F473" s="434">
        <v>75</v>
      </c>
      <c r="G473" s="434">
        <v>12900</v>
      </c>
      <c r="H473" s="434">
        <v>1</v>
      </c>
      <c r="I473" s="434">
        <v>172</v>
      </c>
      <c r="J473" s="434">
        <v>74</v>
      </c>
      <c r="K473" s="434">
        <v>12728</v>
      </c>
      <c r="L473" s="434">
        <v>0.98666666666666669</v>
      </c>
      <c r="M473" s="434">
        <v>172</v>
      </c>
      <c r="N473" s="434">
        <v>93</v>
      </c>
      <c r="O473" s="434">
        <v>16039</v>
      </c>
      <c r="P473" s="545">
        <v>1.2433333333333334</v>
      </c>
      <c r="Q473" s="435">
        <v>172.46236559139786</v>
      </c>
    </row>
    <row r="474" spans="1:17" ht="14.4" customHeight="1" x14ac:dyDescent="0.3">
      <c r="A474" s="430" t="s">
        <v>4305</v>
      </c>
      <c r="B474" s="431" t="s">
        <v>603</v>
      </c>
      <c r="C474" s="431" t="s">
        <v>4104</v>
      </c>
      <c r="D474" s="431" t="s">
        <v>4129</v>
      </c>
      <c r="E474" s="431" t="s">
        <v>4130</v>
      </c>
      <c r="F474" s="434">
        <v>9</v>
      </c>
      <c r="G474" s="434">
        <v>3141</v>
      </c>
      <c r="H474" s="434">
        <v>1</v>
      </c>
      <c r="I474" s="434">
        <v>349</v>
      </c>
      <c r="J474" s="434">
        <v>5</v>
      </c>
      <c r="K474" s="434">
        <v>1745</v>
      </c>
      <c r="L474" s="434">
        <v>0.55555555555555558</v>
      </c>
      <c r="M474" s="434">
        <v>349</v>
      </c>
      <c r="N474" s="434">
        <v>3</v>
      </c>
      <c r="O474" s="434">
        <v>1049</v>
      </c>
      <c r="P474" s="545">
        <v>0.33397007322508754</v>
      </c>
      <c r="Q474" s="435">
        <v>349.66666666666669</v>
      </c>
    </row>
    <row r="475" spans="1:17" ht="14.4" customHeight="1" x14ac:dyDescent="0.3">
      <c r="A475" s="430" t="s">
        <v>4305</v>
      </c>
      <c r="B475" s="431" t="s">
        <v>603</v>
      </c>
      <c r="C475" s="431" t="s">
        <v>4104</v>
      </c>
      <c r="D475" s="431" t="s">
        <v>4131</v>
      </c>
      <c r="E475" s="431" t="s">
        <v>4132</v>
      </c>
      <c r="F475" s="434"/>
      <c r="G475" s="434"/>
      <c r="H475" s="434"/>
      <c r="I475" s="434"/>
      <c r="J475" s="434"/>
      <c r="K475" s="434"/>
      <c r="L475" s="434"/>
      <c r="M475" s="434"/>
      <c r="N475" s="434">
        <v>60</v>
      </c>
      <c r="O475" s="434">
        <v>62132</v>
      </c>
      <c r="P475" s="545"/>
      <c r="Q475" s="435">
        <v>1035.5333333333333</v>
      </c>
    </row>
    <row r="476" spans="1:17" ht="14.4" customHeight="1" x14ac:dyDescent="0.3">
      <c r="A476" s="430" t="s">
        <v>4305</v>
      </c>
      <c r="B476" s="431" t="s">
        <v>603</v>
      </c>
      <c r="C476" s="431" t="s">
        <v>4104</v>
      </c>
      <c r="D476" s="431" t="s">
        <v>4133</v>
      </c>
      <c r="E476" s="431" t="s">
        <v>4134</v>
      </c>
      <c r="F476" s="434">
        <v>1</v>
      </c>
      <c r="G476" s="434">
        <v>188</v>
      </c>
      <c r="H476" s="434">
        <v>1</v>
      </c>
      <c r="I476" s="434">
        <v>188</v>
      </c>
      <c r="J476" s="434"/>
      <c r="K476" s="434"/>
      <c r="L476" s="434"/>
      <c r="M476" s="434"/>
      <c r="N476" s="434"/>
      <c r="O476" s="434"/>
      <c r="P476" s="545"/>
      <c r="Q476" s="435"/>
    </row>
    <row r="477" spans="1:17" ht="14.4" customHeight="1" x14ac:dyDescent="0.3">
      <c r="A477" s="430" t="s">
        <v>4305</v>
      </c>
      <c r="B477" s="431" t="s">
        <v>603</v>
      </c>
      <c r="C477" s="431" t="s">
        <v>4104</v>
      </c>
      <c r="D477" s="431" t="s">
        <v>4135</v>
      </c>
      <c r="E477" s="431" t="s">
        <v>4136</v>
      </c>
      <c r="F477" s="434">
        <v>8</v>
      </c>
      <c r="G477" s="434">
        <v>6568</v>
      </c>
      <c r="H477" s="434">
        <v>1</v>
      </c>
      <c r="I477" s="434">
        <v>821</v>
      </c>
      <c r="J477" s="434"/>
      <c r="K477" s="434"/>
      <c r="L477" s="434"/>
      <c r="M477" s="434"/>
      <c r="N477" s="434">
        <v>14</v>
      </c>
      <c r="O477" s="434">
        <v>11499</v>
      </c>
      <c r="P477" s="545">
        <v>1.7507612667478685</v>
      </c>
      <c r="Q477" s="435">
        <v>821.35714285714289</v>
      </c>
    </row>
    <row r="478" spans="1:17" ht="14.4" customHeight="1" x14ac:dyDescent="0.3">
      <c r="A478" s="430" t="s">
        <v>4305</v>
      </c>
      <c r="B478" s="431" t="s">
        <v>603</v>
      </c>
      <c r="C478" s="431" t="s">
        <v>4104</v>
      </c>
      <c r="D478" s="431" t="s">
        <v>4139</v>
      </c>
      <c r="E478" s="431" t="s">
        <v>4140</v>
      </c>
      <c r="F478" s="434">
        <v>91</v>
      </c>
      <c r="G478" s="434">
        <v>49504</v>
      </c>
      <c r="H478" s="434">
        <v>1</v>
      </c>
      <c r="I478" s="434">
        <v>544</v>
      </c>
      <c r="J478" s="434">
        <v>77</v>
      </c>
      <c r="K478" s="434">
        <v>41965</v>
      </c>
      <c r="L478" s="434">
        <v>0.84770927601809953</v>
      </c>
      <c r="M478" s="434">
        <v>545</v>
      </c>
      <c r="N478" s="434">
        <v>94</v>
      </c>
      <c r="O478" s="434">
        <v>51272</v>
      </c>
      <c r="P478" s="545">
        <v>1.0357142857142858</v>
      </c>
      <c r="Q478" s="435">
        <v>545.44680851063833</v>
      </c>
    </row>
    <row r="479" spans="1:17" ht="14.4" customHeight="1" x14ac:dyDescent="0.3">
      <c r="A479" s="430" t="s">
        <v>4305</v>
      </c>
      <c r="B479" s="431" t="s">
        <v>603</v>
      </c>
      <c r="C479" s="431" t="s">
        <v>4104</v>
      </c>
      <c r="D479" s="431" t="s">
        <v>4141</v>
      </c>
      <c r="E479" s="431" t="s">
        <v>4142</v>
      </c>
      <c r="F479" s="434">
        <v>10</v>
      </c>
      <c r="G479" s="434">
        <v>6490</v>
      </c>
      <c r="H479" s="434">
        <v>1</v>
      </c>
      <c r="I479" s="434">
        <v>649</v>
      </c>
      <c r="J479" s="434">
        <v>6</v>
      </c>
      <c r="K479" s="434">
        <v>3900</v>
      </c>
      <c r="L479" s="434">
        <v>0.60092449922958402</v>
      </c>
      <c r="M479" s="434">
        <v>650</v>
      </c>
      <c r="N479" s="434">
        <v>8</v>
      </c>
      <c r="O479" s="434">
        <v>5203</v>
      </c>
      <c r="P479" s="545">
        <v>0.80169491525423731</v>
      </c>
      <c r="Q479" s="435">
        <v>650.375</v>
      </c>
    </row>
    <row r="480" spans="1:17" ht="14.4" customHeight="1" x14ac:dyDescent="0.3">
      <c r="A480" s="430" t="s">
        <v>4305</v>
      </c>
      <c r="B480" s="431" t="s">
        <v>603</v>
      </c>
      <c r="C480" s="431" t="s">
        <v>4104</v>
      </c>
      <c r="D480" s="431" t="s">
        <v>4143</v>
      </c>
      <c r="E480" s="431" t="s">
        <v>4144</v>
      </c>
      <c r="F480" s="434">
        <v>10</v>
      </c>
      <c r="G480" s="434">
        <v>6490</v>
      </c>
      <c r="H480" s="434">
        <v>1</v>
      </c>
      <c r="I480" s="434">
        <v>649</v>
      </c>
      <c r="J480" s="434">
        <v>6</v>
      </c>
      <c r="K480" s="434">
        <v>3900</v>
      </c>
      <c r="L480" s="434">
        <v>0.60092449922958402</v>
      </c>
      <c r="M480" s="434">
        <v>650</v>
      </c>
      <c r="N480" s="434">
        <v>8</v>
      </c>
      <c r="O480" s="434">
        <v>5203</v>
      </c>
      <c r="P480" s="545">
        <v>0.80169491525423731</v>
      </c>
      <c r="Q480" s="435">
        <v>650.375</v>
      </c>
    </row>
    <row r="481" spans="1:17" ht="14.4" customHeight="1" x14ac:dyDescent="0.3">
      <c r="A481" s="430" t="s">
        <v>4305</v>
      </c>
      <c r="B481" s="431" t="s">
        <v>603</v>
      </c>
      <c r="C481" s="431" t="s">
        <v>4104</v>
      </c>
      <c r="D481" s="431" t="s">
        <v>4145</v>
      </c>
      <c r="E481" s="431" t="s">
        <v>4146</v>
      </c>
      <c r="F481" s="434">
        <v>22</v>
      </c>
      <c r="G481" s="434">
        <v>14806</v>
      </c>
      <c r="H481" s="434">
        <v>1</v>
      </c>
      <c r="I481" s="434">
        <v>673</v>
      </c>
      <c r="J481" s="434">
        <v>29</v>
      </c>
      <c r="K481" s="434">
        <v>19546</v>
      </c>
      <c r="L481" s="434">
        <v>1.3201404835877346</v>
      </c>
      <c r="M481" s="434">
        <v>674</v>
      </c>
      <c r="N481" s="434">
        <v>29</v>
      </c>
      <c r="O481" s="434">
        <v>19557</v>
      </c>
      <c r="P481" s="545">
        <v>1.3208834256382547</v>
      </c>
      <c r="Q481" s="435">
        <v>674.37931034482756</v>
      </c>
    </row>
    <row r="482" spans="1:17" ht="14.4" customHeight="1" x14ac:dyDescent="0.3">
      <c r="A482" s="430" t="s">
        <v>4305</v>
      </c>
      <c r="B482" s="431" t="s">
        <v>603</v>
      </c>
      <c r="C482" s="431" t="s">
        <v>4104</v>
      </c>
      <c r="D482" s="431" t="s">
        <v>4147</v>
      </c>
      <c r="E482" s="431" t="s">
        <v>4148</v>
      </c>
      <c r="F482" s="434">
        <v>29</v>
      </c>
      <c r="G482" s="434">
        <v>14732</v>
      </c>
      <c r="H482" s="434">
        <v>1</v>
      </c>
      <c r="I482" s="434">
        <v>508</v>
      </c>
      <c r="J482" s="434">
        <v>31</v>
      </c>
      <c r="K482" s="434">
        <v>15779</v>
      </c>
      <c r="L482" s="434">
        <v>1.0710697800705946</v>
      </c>
      <c r="M482" s="434">
        <v>509</v>
      </c>
      <c r="N482" s="434">
        <v>52</v>
      </c>
      <c r="O482" s="434">
        <v>26492</v>
      </c>
      <c r="P482" s="545">
        <v>1.7982622861797448</v>
      </c>
      <c r="Q482" s="435">
        <v>509.46153846153845</v>
      </c>
    </row>
    <row r="483" spans="1:17" ht="14.4" customHeight="1" x14ac:dyDescent="0.3">
      <c r="A483" s="430" t="s">
        <v>4305</v>
      </c>
      <c r="B483" s="431" t="s">
        <v>603</v>
      </c>
      <c r="C483" s="431" t="s">
        <v>4104</v>
      </c>
      <c r="D483" s="431" t="s">
        <v>4149</v>
      </c>
      <c r="E483" s="431" t="s">
        <v>4150</v>
      </c>
      <c r="F483" s="434">
        <v>29</v>
      </c>
      <c r="G483" s="434">
        <v>12122</v>
      </c>
      <c r="H483" s="434">
        <v>1</v>
      </c>
      <c r="I483" s="434">
        <v>418</v>
      </c>
      <c r="J483" s="434">
        <v>31</v>
      </c>
      <c r="K483" s="434">
        <v>12989</v>
      </c>
      <c r="L483" s="434">
        <v>1.0715228510146841</v>
      </c>
      <c r="M483" s="434">
        <v>419</v>
      </c>
      <c r="N483" s="434">
        <v>52</v>
      </c>
      <c r="O483" s="434">
        <v>21812</v>
      </c>
      <c r="P483" s="545">
        <v>1.7993730407523512</v>
      </c>
      <c r="Q483" s="435">
        <v>419.46153846153845</v>
      </c>
    </row>
    <row r="484" spans="1:17" ht="14.4" customHeight="1" x14ac:dyDescent="0.3">
      <c r="A484" s="430" t="s">
        <v>4305</v>
      </c>
      <c r="B484" s="431" t="s">
        <v>603</v>
      </c>
      <c r="C484" s="431" t="s">
        <v>4104</v>
      </c>
      <c r="D484" s="431" t="s">
        <v>4151</v>
      </c>
      <c r="E484" s="431" t="s">
        <v>4152</v>
      </c>
      <c r="F484" s="434">
        <v>92</v>
      </c>
      <c r="G484" s="434">
        <v>31556</v>
      </c>
      <c r="H484" s="434">
        <v>1</v>
      </c>
      <c r="I484" s="434">
        <v>343</v>
      </c>
      <c r="J484" s="434">
        <v>80</v>
      </c>
      <c r="K484" s="434">
        <v>27520</v>
      </c>
      <c r="L484" s="434">
        <v>0.87210039295221198</v>
      </c>
      <c r="M484" s="434">
        <v>344</v>
      </c>
      <c r="N484" s="434">
        <v>96</v>
      </c>
      <c r="O484" s="434">
        <v>33110</v>
      </c>
      <c r="P484" s="545">
        <v>1.0492457852706301</v>
      </c>
      <c r="Q484" s="435">
        <v>344.89583333333331</v>
      </c>
    </row>
    <row r="485" spans="1:17" ht="14.4" customHeight="1" x14ac:dyDescent="0.3">
      <c r="A485" s="430" t="s">
        <v>4305</v>
      </c>
      <c r="B485" s="431" t="s">
        <v>603</v>
      </c>
      <c r="C485" s="431" t="s">
        <v>4104</v>
      </c>
      <c r="D485" s="431" t="s">
        <v>4153</v>
      </c>
      <c r="E485" s="431" t="s">
        <v>4154</v>
      </c>
      <c r="F485" s="434"/>
      <c r="G485" s="434"/>
      <c r="H485" s="434"/>
      <c r="I485" s="434"/>
      <c r="J485" s="434"/>
      <c r="K485" s="434"/>
      <c r="L485" s="434"/>
      <c r="M485" s="434"/>
      <c r="N485" s="434">
        <v>30</v>
      </c>
      <c r="O485" s="434">
        <v>6518</v>
      </c>
      <c r="P485" s="545"/>
      <c r="Q485" s="435">
        <v>217.26666666666668</v>
      </c>
    </row>
    <row r="486" spans="1:17" ht="14.4" customHeight="1" x14ac:dyDescent="0.3">
      <c r="A486" s="430" t="s">
        <v>4305</v>
      </c>
      <c r="B486" s="431" t="s">
        <v>603</v>
      </c>
      <c r="C486" s="431" t="s">
        <v>4104</v>
      </c>
      <c r="D486" s="431" t="s">
        <v>4155</v>
      </c>
      <c r="E486" s="431" t="s">
        <v>4156</v>
      </c>
      <c r="F486" s="434">
        <v>423</v>
      </c>
      <c r="G486" s="434">
        <v>208962</v>
      </c>
      <c r="H486" s="434">
        <v>1</v>
      </c>
      <c r="I486" s="434">
        <v>494</v>
      </c>
      <c r="J486" s="434">
        <v>388</v>
      </c>
      <c r="K486" s="434">
        <v>192836</v>
      </c>
      <c r="L486" s="434">
        <v>0.92282807400388589</v>
      </c>
      <c r="M486" s="434">
        <v>497</v>
      </c>
      <c r="N486" s="434">
        <v>412</v>
      </c>
      <c r="O486" s="434">
        <v>205564</v>
      </c>
      <c r="P486" s="545">
        <v>0.9837386701888382</v>
      </c>
      <c r="Q486" s="435">
        <v>498.94174757281553</v>
      </c>
    </row>
    <row r="487" spans="1:17" ht="14.4" customHeight="1" x14ac:dyDescent="0.3">
      <c r="A487" s="430" t="s">
        <v>4305</v>
      </c>
      <c r="B487" s="431" t="s">
        <v>603</v>
      </c>
      <c r="C487" s="431" t="s">
        <v>4104</v>
      </c>
      <c r="D487" s="431" t="s">
        <v>4159</v>
      </c>
      <c r="E487" s="431" t="s">
        <v>4160</v>
      </c>
      <c r="F487" s="434">
        <v>1</v>
      </c>
      <c r="G487" s="434">
        <v>237</v>
      </c>
      <c r="H487" s="434">
        <v>1</v>
      </c>
      <c r="I487" s="434">
        <v>237</v>
      </c>
      <c r="J487" s="434"/>
      <c r="K487" s="434"/>
      <c r="L487" s="434"/>
      <c r="M487" s="434"/>
      <c r="N487" s="434"/>
      <c r="O487" s="434"/>
      <c r="P487" s="545"/>
      <c r="Q487" s="435"/>
    </row>
    <row r="488" spans="1:17" ht="14.4" customHeight="1" x14ac:dyDescent="0.3">
      <c r="A488" s="430" t="s">
        <v>4305</v>
      </c>
      <c r="B488" s="431" t="s">
        <v>603</v>
      </c>
      <c r="C488" s="431" t="s">
        <v>4104</v>
      </c>
      <c r="D488" s="431" t="s">
        <v>4161</v>
      </c>
      <c r="E488" s="431" t="s">
        <v>4162</v>
      </c>
      <c r="F488" s="434">
        <v>57</v>
      </c>
      <c r="G488" s="434">
        <v>6270</v>
      </c>
      <c r="H488" s="434">
        <v>1</v>
      </c>
      <c r="I488" s="434">
        <v>110</v>
      </c>
      <c r="J488" s="434">
        <v>46</v>
      </c>
      <c r="K488" s="434">
        <v>5060</v>
      </c>
      <c r="L488" s="434">
        <v>0.80701754385964908</v>
      </c>
      <c r="M488" s="434">
        <v>110</v>
      </c>
      <c r="N488" s="434">
        <v>40</v>
      </c>
      <c r="O488" s="434">
        <v>4418</v>
      </c>
      <c r="P488" s="545">
        <v>0.70462519936204149</v>
      </c>
      <c r="Q488" s="435">
        <v>110.45</v>
      </c>
    </row>
    <row r="489" spans="1:17" ht="14.4" customHeight="1" x14ac:dyDescent="0.3">
      <c r="A489" s="430" t="s">
        <v>4305</v>
      </c>
      <c r="B489" s="431" t="s">
        <v>603</v>
      </c>
      <c r="C489" s="431" t="s">
        <v>4104</v>
      </c>
      <c r="D489" s="431" t="s">
        <v>4165</v>
      </c>
      <c r="E489" s="431" t="s">
        <v>4166</v>
      </c>
      <c r="F489" s="434">
        <v>10</v>
      </c>
      <c r="G489" s="434">
        <v>3100</v>
      </c>
      <c r="H489" s="434">
        <v>1</v>
      </c>
      <c r="I489" s="434">
        <v>310</v>
      </c>
      <c r="J489" s="434">
        <v>6</v>
      </c>
      <c r="K489" s="434">
        <v>1860</v>
      </c>
      <c r="L489" s="434">
        <v>0.6</v>
      </c>
      <c r="M489" s="434">
        <v>310</v>
      </c>
      <c r="N489" s="434">
        <v>9</v>
      </c>
      <c r="O489" s="434">
        <v>2793</v>
      </c>
      <c r="P489" s="545">
        <v>0.9009677419354839</v>
      </c>
      <c r="Q489" s="435">
        <v>310.33333333333331</v>
      </c>
    </row>
    <row r="490" spans="1:17" ht="14.4" customHeight="1" x14ac:dyDescent="0.3">
      <c r="A490" s="430" t="s">
        <v>4305</v>
      </c>
      <c r="B490" s="431" t="s">
        <v>603</v>
      </c>
      <c r="C490" s="431" t="s">
        <v>4104</v>
      </c>
      <c r="D490" s="431" t="s">
        <v>4169</v>
      </c>
      <c r="E490" s="431" t="s">
        <v>4170</v>
      </c>
      <c r="F490" s="434">
        <v>6</v>
      </c>
      <c r="G490" s="434">
        <v>96</v>
      </c>
      <c r="H490" s="434">
        <v>1</v>
      </c>
      <c r="I490" s="434">
        <v>16</v>
      </c>
      <c r="J490" s="434">
        <v>4</v>
      </c>
      <c r="K490" s="434">
        <v>64</v>
      </c>
      <c r="L490" s="434">
        <v>0.66666666666666663</v>
      </c>
      <c r="M490" s="434">
        <v>16</v>
      </c>
      <c r="N490" s="434">
        <v>8</v>
      </c>
      <c r="O490" s="434">
        <v>128</v>
      </c>
      <c r="P490" s="545">
        <v>1.3333333333333333</v>
      </c>
      <c r="Q490" s="435">
        <v>16</v>
      </c>
    </row>
    <row r="491" spans="1:17" ht="14.4" customHeight="1" x14ac:dyDescent="0.3">
      <c r="A491" s="430" t="s">
        <v>4305</v>
      </c>
      <c r="B491" s="431" t="s">
        <v>603</v>
      </c>
      <c r="C491" s="431" t="s">
        <v>4104</v>
      </c>
      <c r="D491" s="431" t="s">
        <v>4173</v>
      </c>
      <c r="E491" s="431" t="s">
        <v>4174</v>
      </c>
      <c r="F491" s="434">
        <v>592</v>
      </c>
      <c r="G491" s="434">
        <v>205424</v>
      </c>
      <c r="H491" s="434">
        <v>1</v>
      </c>
      <c r="I491" s="434">
        <v>347</v>
      </c>
      <c r="J491" s="434">
        <v>488</v>
      </c>
      <c r="K491" s="434">
        <v>169824</v>
      </c>
      <c r="L491" s="434">
        <v>0.82669989874600824</v>
      </c>
      <c r="M491" s="434">
        <v>348</v>
      </c>
      <c r="N491" s="434">
        <v>695</v>
      </c>
      <c r="O491" s="434">
        <v>242197</v>
      </c>
      <c r="P491" s="545">
        <v>1.1790102422307034</v>
      </c>
      <c r="Q491" s="435">
        <v>348.48489208633094</v>
      </c>
    </row>
    <row r="492" spans="1:17" ht="14.4" customHeight="1" x14ac:dyDescent="0.3">
      <c r="A492" s="430" t="s">
        <v>4305</v>
      </c>
      <c r="B492" s="431" t="s">
        <v>603</v>
      </c>
      <c r="C492" s="431" t="s">
        <v>4104</v>
      </c>
      <c r="D492" s="431" t="s">
        <v>4177</v>
      </c>
      <c r="E492" s="431" t="s">
        <v>4178</v>
      </c>
      <c r="F492" s="434">
        <v>2</v>
      </c>
      <c r="G492" s="434">
        <v>294</v>
      </c>
      <c r="H492" s="434">
        <v>1</v>
      </c>
      <c r="I492" s="434">
        <v>147</v>
      </c>
      <c r="J492" s="434"/>
      <c r="K492" s="434"/>
      <c r="L492" s="434"/>
      <c r="M492" s="434"/>
      <c r="N492" s="434"/>
      <c r="O492" s="434"/>
      <c r="P492" s="545"/>
      <c r="Q492" s="435"/>
    </row>
    <row r="493" spans="1:17" ht="14.4" customHeight="1" x14ac:dyDescent="0.3">
      <c r="A493" s="430" t="s">
        <v>4305</v>
      </c>
      <c r="B493" s="431" t="s">
        <v>603</v>
      </c>
      <c r="C493" s="431" t="s">
        <v>4104</v>
      </c>
      <c r="D493" s="431" t="s">
        <v>4181</v>
      </c>
      <c r="E493" s="431" t="s">
        <v>4182</v>
      </c>
      <c r="F493" s="434">
        <v>1</v>
      </c>
      <c r="G493" s="434">
        <v>293</v>
      </c>
      <c r="H493" s="434">
        <v>1</v>
      </c>
      <c r="I493" s="434">
        <v>293</v>
      </c>
      <c r="J493" s="434"/>
      <c r="K493" s="434"/>
      <c r="L493" s="434"/>
      <c r="M493" s="434"/>
      <c r="N493" s="434"/>
      <c r="O493" s="434"/>
      <c r="P493" s="545"/>
      <c r="Q493" s="435"/>
    </row>
    <row r="494" spans="1:17" ht="14.4" customHeight="1" x14ac:dyDescent="0.3">
      <c r="A494" s="430" t="s">
        <v>4305</v>
      </c>
      <c r="B494" s="431" t="s">
        <v>603</v>
      </c>
      <c r="C494" s="431" t="s">
        <v>4104</v>
      </c>
      <c r="D494" s="431" t="s">
        <v>4183</v>
      </c>
      <c r="E494" s="431" t="s">
        <v>4184</v>
      </c>
      <c r="F494" s="434">
        <v>88</v>
      </c>
      <c r="G494" s="434">
        <v>17864</v>
      </c>
      <c r="H494" s="434">
        <v>1</v>
      </c>
      <c r="I494" s="434">
        <v>203</v>
      </c>
      <c r="J494" s="434">
        <v>80</v>
      </c>
      <c r="K494" s="434">
        <v>16320</v>
      </c>
      <c r="L494" s="434">
        <v>0.91356918943125842</v>
      </c>
      <c r="M494" s="434">
        <v>204</v>
      </c>
      <c r="N494" s="434">
        <v>96</v>
      </c>
      <c r="O494" s="434">
        <v>19670</v>
      </c>
      <c r="P494" s="545">
        <v>1.1010971786833856</v>
      </c>
      <c r="Q494" s="435">
        <v>204.89583333333334</v>
      </c>
    </row>
    <row r="495" spans="1:17" ht="14.4" customHeight="1" x14ac:dyDescent="0.3">
      <c r="A495" s="430" t="s">
        <v>4305</v>
      </c>
      <c r="B495" s="431" t="s">
        <v>603</v>
      </c>
      <c r="C495" s="431" t="s">
        <v>4104</v>
      </c>
      <c r="D495" s="431" t="s">
        <v>4185</v>
      </c>
      <c r="E495" s="431" t="s">
        <v>4186</v>
      </c>
      <c r="F495" s="434">
        <v>88</v>
      </c>
      <c r="G495" s="434">
        <v>3344</v>
      </c>
      <c r="H495" s="434">
        <v>1</v>
      </c>
      <c r="I495" s="434">
        <v>38</v>
      </c>
      <c r="J495" s="434">
        <v>74</v>
      </c>
      <c r="K495" s="434">
        <v>2812</v>
      </c>
      <c r="L495" s="434">
        <v>0.84090909090909094</v>
      </c>
      <c r="M495" s="434">
        <v>38</v>
      </c>
      <c r="N495" s="434">
        <v>95</v>
      </c>
      <c r="O495" s="434">
        <v>3654</v>
      </c>
      <c r="P495" s="545">
        <v>1.0927033492822966</v>
      </c>
      <c r="Q495" s="435">
        <v>38.463157894736845</v>
      </c>
    </row>
    <row r="496" spans="1:17" ht="14.4" customHeight="1" x14ac:dyDescent="0.3">
      <c r="A496" s="430" t="s">
        <v>4305</v>
      </c>
      <c r="B496" s="431" t="s">
        <v>603</v>
      </c>
      <c r="C496" s="431" t="s">
        <v>4104</v>
      </c>
      <c r="D496" s="431" t="s">
        <v>4187</v>
      </c>
      <c r="E496" s="431" t="s">
        <v>4188</v>
      </c>
      <c r="F496" s="434"/>
      <c r="G496" s="434"/>
      <c r="H496" s="434"/>
      <c r="I496" s="434"/>
      <c r="J496" s="434"/>
      <c r="K496" s="434"/>
      <c r="L496" s="434"/>
      <c r="M496" s="434"/>
      <c r="N496" s="434">
        <v>1</v>
      </c>
      <c r="O496" s="434">
        <v>5000</v>
      </c>
      <c r="P496" s="545"/>
      <c r="Q496" s="435">
        <v>5000</v>
      </c>
    </row>
    <row r="497" spans="1:17" ht="14.4" customHeight="1" x14ac:dyDescent="0.3">
      <c r="A497" s="430" t="s">
        <v>4305</v>
      </c>
      <c r="B497" s="431" t="s">
        <v>603</v>
      </c>
      <c r="C497" s="431" t="s">
        <v>4104</v>
      </c>
      <c r="D497" s="431" t="s">
        <v>4189</v>
      </c>
      <c r="E497" s="431" t="s">
        <v>4190</v>
      </c>
      <c r="F497" s="434">
        <v>91</v>
      </c>
      <c r="G497" s="434">
        <v>15379</v>
      </c>
      <c r="H497" s="434">
        <v>1</v>
      </c>
      <c r="I497" s="434">
        <v>169</v>
      </c>
      <c r="J497" s="434">
        <v>75</v>
      </c>
      <c r="K497" s="434">
        <v>12675</v>
      </c>
      <c r="L497" s="434">
        <v>0.82417582417582413</v>
      </c>
      <c r="M497" s="434">
        <v>169</v>
      </c>
      <c r="N497" s="434">
        <v>113</v>
      </c>
      <c r="O497" s="434">
        <v>19146</v>
      </c>
      <c r="P497" s="545">
        <v>1.2449444047077183</v>
      </c>
      <c r="Q497" s="435">
        <v>169.43362831858408</v>
      </c>
    </row>
    <row r="498" spans="1:17" ht="14.4" customHeight="1" x14ac:dyDescent="0.3">
      <c r="A498" s="430" t="s">
        <v>4305</v>
      </c>
      <c r="B498" s="431" t="s">
        <v>603</v>
      </c>
      <c r="C498" s="431" t="s">
        <v>4104</v>
      </c>
      <c r="D498" s="431" t="s">
        <v>4193</v>
      </c>
      <c r="E498" s="431" t="s">
        <v>4194</v>
      </c>
      <c r="F498" s="434">
        <v>1</v>
      </c>
      <c r="G498" s="434">
        <v>685</v>
      </c>
      <c r="H498" s="434">
        <v>1</v>
      </c>
      <c r="I498" s="434">
        <v>685</v>
      </c>
      <c r="J498" s="434">
        <v>6</v>
      </c>
      <c r="K498" s="434">
        <v>4116</v>
      </c>
      <c r="L498" s="434">
        <v>6.0087591240875913</v>
      </c>
      <c r="M498" s="434">
        <v>686</v>
      </c>
      <c r="N498" s="434">
        <v>8</v>
      </c>
      <c r="O498" s="434">
        <v>5491</v>
      </c>
      <c r="P498" s="545">
        <v>8.0160583941605843</v>
      </c>
      <c r="Q498" s="435">
        <v>686.375</v>
      </c>
    </row>
    <row r="499" spans="1:17" ht="14.4" customHeight="1" x14ac:dyDescent="0.3">
      <c r="A499" s="430" t="s">
        <v>4305</v>
      </c>
      <c r="B499" s="431" t="s">
        <v>603</v>
      </c>
      <c r="C499" s="431" t="s">
        <v>4104</v>
      </c>
      <c r="D499" s="431" t="s">
        <v>4195</v>
      </c>
      <c r="E499" s="431" t="s">
        <v>4196</v>
      </c>
      <c r="F499" s="434">
        <v>102</v>
      </c>
      <c r="G499" s="434">
        <v>35394</v>
      </c>
      <c r="H499" s="434">
        <v>1</v>
      </c>
      <c r="I499" s="434">
        <v>347</v>
      </c>
      <c r="J499" s="434">
        <v>91</v>
      </c>
      <c r="K499" s="434">
        <v>31577</v>
      </c>
      <c r="L499" s="434">
        <v>0.89215686274509809</v>
      </c>
      <c r="M499" s="434">
        <v>347</v>
      </c>
      <c r="N499" s="434">
        <v>137</v>
      </c>
      <c r="O499" s="434">
        <v>47602</v>
      </c>
      <c r="P499" s="545">
        <v>1.3449172176075042</v>
      </c>
      <c r="Q499" s="435">
        <v>347.45985401459853</v>
      </c>
    </row>
    <row r="500" spans="1:17" ht="14.4" customHeight="1" x14ac:dyDescent="0.3">
      <c r="A500" s="430" t="s">
        <v>4305</v>
      </c>
      <c r="B500" s="431" t="s">
        <v>603</v>
      </c>
      <c r="C500" s="431" t="s">
        <v>4104</v>
      </c>
      <c r="D500" s="431" t="s">
        <v>4197</v>
      </c>
      <c r="E500" s="431" t="s">
        <v>4198</v>
      </c>
      <c r="F500" s="434">
        <v>90</v>
      </c>
      <c r="G500" s="434">
        <v>15480</v>
      </c>
      <c r="H500" s="434">
        <v>1</v>
      </c>
      <c r="I500" s="434">
        <v>172</v>
      </c>
      <c r="J500" s="434">
        <v>74</v>
      </c>
      <c r="K500" s="434">
        <v>12728</v>
      </c>
      <c r="L500" s="434">
        <v>0.82222222222222219</v>
      </c>
      <c r="M500" s="434">
        <v>172</v>
      </c>
      <c r="N500" s="434">
        <v>113</v>
      </c>
      <c r="O500" s="434">
        <v>19485</v>
      </c>
      <c r="P500" s="545">
        <v>1.2587209302325582</v>
      </c>
      <c r="Q500" s="435">
        <v>172.43362831858408</v>
      </c>
    </row>
    <row r="501" spans="1:17" ht="14.4" customHeight="1" x14ac:dyDescent="0.3">
      <c r="A501" s="430" t="s">
        <v>4305</v>
      </c>
      <c r="B501" s="431" t="s">
        <v>603</v>
      </c>
      <c r="C501" s="431" t="s">
        <v>4104</v>
      </c>
      <c r="D501" s="431" t="s">
        <v>4199</v>
      </c>
      <c r="E501" s="431" t="s">
        <v>4200</v>
      </c>
      <c r="F501" s="434">
        <v>12</v>
      </c>
      <c r="G501" s="434">
        <v>4788</v>
      </c>
      <c r="H501" s="434">
        <v>1</v>
      </c>
      <c r="I501" s="434">
        <v>399</v>
      </c>
      <c r="J501" s="434">
        <v>4</v>
      </c>
      <c r="K501" s="434">
        <v>1596</v>
      </c>
      <c r="L501" s="434">
        <v>0.33333333333333331</v>
      </c>
      <c r="M501" s="434">
        <v>399</v>
      </c>
      <c r="N501" s="434">
        <v>24</v>
      </c>
      <c r="O501" s="434">
        <v>9588</v>
      </c>
      <c r="P501" s="545">
        <v>2.0025062656641603</v>
      </c>
      <c r="Q501" s="435">
        <v>399.5</v>
      </c>
    </row>
    <row r="502" spans="1:17" ht="14.4" customHeight="1" x14ac:dyDescent="0.3">
      <c r="A502" s="430" t="s">
        <v>4305</v>
      </c>
      <c r="B502" s="431" t="s">
        <v>603</v>
      </c>
      <c r="C502" s="431" t="s">
        <v>4104</v>
      </c>
      <c r="D502" s="431" t="s">
        <v>4201</v>
      </c>
      <c r="E502" s="431" t="s">
        <v>4202</v>
      </c>
      <c r="F502" s="434">
        <v>10</v>
      </c>
      <c r="G502" s="434">
        <v>6490</v>
      </c>
      <c r="H502" s="434">
        <v>1</v>
      </c>
      <c r="I502" s="434">
        <v>649</v>
      </c>
      <c r="J502" s="434">
        <v>6</v>
      </c>
      <c r="K502" s="434">
        <v>3900</v>
      </c>
      <c r="L502" s="434">
        <v>0.60092449922958402</v>
      </c>
      <c r="M502" s="434">
        <v>650</v>
      </c>
      <c r="N502" s="434">
        <v>8</v>
      </c>
      <c r="O502" s="434">
        <v>5203</v>
      </c>
      <c r="P502" s="545">
        <v>0.80169491525423731</v>
      </c>
      <c r="Q502" s="435">
        <v>650.375</v>
      </c>
    </row>
    <row r="503" spans="1:17" ht="14.4" customHeight="1" x14ac:dyDescent="0.3">
      <c r="A503" s="430" t="s">
        <v>4305</v>
      </c>
      <c r="B503" s="431" t="s">
        <v>603</v>
      </c>
      <c r="C503" s="431" t="s">
        <v>4104</v>
      </c>
      <c r="D503" s="431" t="s">
        <v>4203</v>
      </c>
      <c r="E503" s="431" t="s">
        <v>4204</v>
      </c>
      <c r="F503" s="434">
        <v>10</v>
      </c>
      <c r="G503" s="434">
        <v>6490</v>
      </c>
      <c r="H503" s="434">
        <v>1</v>
      </c>
      <c r="I503" s="434">
        <v>649</v>
      </c>
      <c r="J503" s="434">
        <v>6</v>
      </c>
      <c r="K503" s="434">
        <v>3900</v>
      </c>
      <c r="L503" s="434">
        <v>0.60092449922958402</v>
      </c>
      <c r="M503" s="434">
        <v>650</v>
      </c>
      <c r="N503" s="434">
        <v>8</v>
      </c>
      <c r="O503" s="434">
        <v>5203</v>
      </c>
      <c r="P503" s="545">
        <v>0.80169491525423731</v>
      </c>
      <c r="Q503" s="435">
        <v>650.375</v>
      </c>
    </row>
    <row r="504" spans="1:17" ht="14.4" customHeight="1" x14ac:dyDescent="0.3">
      <c r="A504" s="430" t="s">
        <v>4305</v>
      </c>
      <c r="B504" s="431" t="s">
        <v>603</v>
      </c>
      <c r="C504" s="431" t="s">
        <v>4104</v>
      </c>
      <c r="D504" s="431" t="s">
        <v>4209</v>
      </c>
      <c r="E504" s="431" t="s">
        <v>4210</v>
      </c>
      <c r="F504" s="434">
        <v>2</v>
      </c>
      <c r="G504" s="434">
        <v>1378</v>
      </c>
      <c r="H504" s="434">
        <v>1</v>
      </c>
      <c r="I504" s="434">
        <v>689</v>
      </c>
      <c r="J504" s="434">
        <v>1</v>
      </c>
      <c r="K504" s="434">
        <v>690</v>
      </c>
      <c r="L504" s="434">
        <v>0.50072568940493467</v>
      </c>
      <c r="M504" s="434">
        <v>690</v>
      </c>
      <c r="N504" s="434"/>
      <c r="O504" s="434"/>
      <c r="P504" s="545"/>
      <c r="Q504" s="435"/>
    </row>
    <row r="505" spans="1:17" ht="14.4" customHeight="1" x14ac:dyDescent="0.3">
      <c r="A505" s="430" t="s">
        <v>4305</v>
      </c>
      <c r="B505" s="431" t="s">
        <v>603</v>
      </c>
      <c r="C505" s="431" t="s">
        <v>4104</v>
      </c>
      <c r="D505" s="431" t="s">
        <v>4211</v>
      </c>
      <c r="E505" s="431" t="s">
        <v>4212</v>
      </c>
      <c r="F505" s="434">
        <v>22</v>
      </c>
      <c r="G505" s="434">
        <v>14806</v>
      </c>
      <c r="H505" s="434">
        <v>1</v>
      </c>
      <c r="I505" s="434">
        <v>673</v>
      </c>
      <c r="J505" s="434">
        <v>29</v>
      </c>
      <c r="K505" s="434">
        <v>19546</v>
      </c>
      <c r="L505" s="434">
        <v>1.3201404835877346</v>
      </c>
      <c r="M505" s="434">
        <v>674</v>
      </c>
      <c r="N505" s="434">
        <v>29</v>
      </c>
      <c r="O505" s="434">
        <v>19557</v>
      </c>
      <c r="P505" s="545">
        <v>1.3208834256382547</v>
      </c>
      <c r="Q505" s="435">
        <v>674.37931034482756</v>
      </c>
    </row>
    <row r="506" spans="1:17" ht="14.4" customHeight="1" x14ac:dyDescent="0.3">
      <c r="A506" s="430" t="s">
        <v>4305</v>
      </c>
      <c r="B506" s="431" t="s">
        <v>603</v>
      </c>
      <c r="C506" s="431" t="s">
        <v>4104</v>
      </c>
      <c r="D506" s="431" t="s">
        <v>4213</v>
      </c>
      <c r="E506" s="431" t="s">
        <v>4214</v>
      </c>
      <c r="F506" s="434">
        <v>12</v>
      </c>
      <c r="G506" s="434">
        <v>5664</v>
      </c>
      <c r="H506" s="434">
        <v>1</v>
      </c>
      <c r="I506" s="434">
        <v>472</v>
      </c>
      <c r="J506" s="434">
        <v>4</v>
      </c>
      <c r="K506" s="434">
        <v>1892</v>
      </c>
      <c r="L506" s="434">
        <v>0.33403954802259889</v>
      </c>
      <c r="M506" s="434">
        <v>473</v>
      </c>
      <c r="N506" s="434">
        <v>6</v>
      </c>
      <c r="O506" s="434">
        <v>2841</v>
      </c>
      <c r="P506" s="545">
        <v>0.50158898305084743</v>
      </c>
      <c r="Q506" s="435">
        <v>473.5</v>
      </c>
    </row>
    <row r="507" spans="1:17" ht="14.4" customHeight="1" x14ac:dyDescent="0.3">
      <c r="A507" s="430" t="s">
        <v>4305</v>
      </c>
      <c r="B507" s="431" t="s">
        <v>603</v>
      </c>
      <c r="C507" s="431" t="s">
        <v>4104</v>
      </c>
      <c r="D507" s="431" t="s">
        <v>4215</v>
      </c>
      <c r="E507" s="431" t="s">
        <v>4216</v>
      </c>
      <c r="F507" s="434">
        <v>29</v>
      </c>
      <c r="G507" s="434">
        <v>8294</v>
      </c>
      <c r="H507" s="434">
        <v>1</v>
      </c>
      <c r="I507" s="434">
        <v>286</v>
      </c>
      <c r="J507" s="434">
        <v>31</v>
      </c>
      <c r="K507" s="434">
        <v>8897</v>
      </c>
      <c r="L507" s="434">
        <v>1.0727031589100555</v>
      </c>
      <c r="M507" s="434">
        <v>287</v>
      </c>
      <c r="N507" s="434">
        <v>52</v>
      </c>
      <c r="O507" s="434">
        <v>14948</v>
      </c>
      <c r="P507" s="545">
        <v>1.8022666988184231</v>
      </c>
      <c r="Q507" s="435">
        <v>287.46153846153845</v>
      </c>
    </row>
    <row r="508" spans="1:17" ht="14.4" customHeight="1" x14ac:dyDescent="0.3">
      <c r="A508" s="430" t="s">
        <v>4305</v>
      </c>
      <c r="B508" s="431" t="s">
        <v>603</v>
      </c>
      <c r="C508" s="431" t="s">
        <v>4104</v>
      </c>
      <c r="D508" s="431" t="s">
        <v>4217</v>
      </c>
      <c r="E508" s="431" t="s">
        <v>4218</v>
      </c>
      <c r="F508" s="434">
        <v>1</v>
      </c>
      <c r="G508" s="434">
        <v>807</v>
      </c>
      <c r="H508" s="434">
        <v>1</v>
      </c>
      <c r="I508" s="434">
        <v>807</v>
      </c>
      <c r="J508" s="434">
        <v>1</v>
      </c>
      <c r="K508" s="434">
        <v>809</v>
      </c>
      <c r="L508" s="434">
        <v>1.0024783147459728</v>
      </c>
      <c r="M508" s="434">
        <v>809</v>
      </c>
      <c r="N508" s="434">
        <v>4</v>
      </c>
      <c r="O508" s="434">
        <v>3238</v>
      </c>
      <c r="P508" s="545">
        <v>4.0123915737298637</v>
      </c>
      <c r="Q508" s="435">
        <v>809.5</v>
      </c>
    </row>
    <row r="509" spans="1:17" ht="14.4" customHeight="1" x14ac:dyDescent="0.3">
      <c r="A509" s="430" t="s">
        <v>4305</v>
      </c>
      <c r="B509" s="431" t="s">
        <v>603</v>
      </c>
      <c r="C509" s="431" t="s">
        <v>4104</v>
      </c>
      <c r="D509" s="431" t="s">
        <v>4221</v>
      </c>
      <c r="E509" s="431" t="s">
        <v>4222</v>
      </c>
      <c r="F509" s="434">
        <v>75</v>
      </c>
      <c r="G509" s="434">
        <v>12450</v>
      </c>
      <c r="H509" s="434">
        <v>1</v>
      </c>
      <c r="I509" s="434">
        <v>166</v>
      </c>
      <c r="J509" s="434">
        <v>74</v>
      </c>
      <c r="K509" s="434">
        <v>12284</v>
      </c>
      <c r="L509" s="434">
        <v>0.98666666666666669</v>
      </c>
      <c r="M509" s="434">
        <v>166</v>
      </c>
      <c r="N509" s="434">
        <v>93</v>
      </c>
      <c r="O509" s="434">
        <v>15481</v>
      </c>
      <c r="P509" s="545">
        <v>1.2434538152610441</v>
      </c>
      <c r="Q509" s="435">
        <v>166.46236559139786</v>
      </c>
    </row>
    <row r="510" spans="1:17" ht="14.4" customHeight="1" x14ac:dyDescent="0.3">
      <c r="A510" s="430" t="s">
        <v>4305</v>
      </c>
      <c r="B510" s="431" t="s">
        <v>603</v>
      </c>
      <c r="C510" s="431" t="s">
        <v>4104</v>
      </c>
      <c r="D510" s="431" t="s">
        <v>4223</v>
      </c>
      <c r="E510" s="431" t="s">
        <v>4224</v>
      </c>
      <c r="F510" s="434">
        <v>2</v>
      </c>
      <c r="G510" s="434">
        <v>1704</v>
      </c>
      <c r="H510" s="434">
        <v>1</v>
      </c>
      <c r="I510" s="434">
        <v>852</v>
      </c>
      <c r="J510" s="434"/>
      <c r="K510" s="434"/>
      <c r="L510" s="434"/>
      <c r="M510" s="434"/>
      <c r="N510" s="434"/>
      <c r="O510" s="434"/>
      <c r="P510" s="545"/>
      <c r="Q510" s="435"/>
    </row>
    <row r="511" spans="1:17" ht="14.4" customHeight="1" x14ac:dyDescent="0.3">
      <c r="A511" s="430" t="s">
        <v>4305</v>
      </c>
      <c r="B511" s="431" t="s">
        <v>603</v>
      </c>
      <c r="C511" s="431" t="s">
        <v>4104</v>
      </c>
      <c r="D511" s="431" t="s">
        <v>4225</v>
      </c>
      <c r="E511" s="431" t="s">
        <v>4226</v>
      </c>
      <c r="F511" s="434">
        <v>3</v>
      </c>
      <c r="G511" s="434">
        <v>1716</v>
      </c>
      <c r="H511" s="434">
        <v>1</v>
      </c>
      <c r="I511" s="434">
        <v>572</v>
      </c>
      <c r="J511" s="434">
        <v>1</v>
      </c>
      <c r="K511" s="434">
        <v>572</v>
      </c>
      <c r="L511" s="434">
        <v>0.33333333333333331</v>
      </c>
      <c r="M511" s="434">
        <v>572</v>
      </c>
      <c r="N511" s="434">
        <v>6</v>
      </c>
      <c r="O511" s="434">
        <v>3435</v>
      </c>
      <c r="P511" s="545">
        <v>2.0017482517482517</v>
      </c>
      <c r="Q511" s="435">
        <v>572.5</v>
      </c>
    </row>
    <row r="512" spans="1:17" ht="14.4" customHeight="1" x14ac:dyDescent="0.3">
      <c r="A512" s="430" t="s">
        <v>4305</v>
      </c>
      <c r="B512" s="431" t="s">
        <v>603</v>
      </c>
      <c r="C512" s="431" t="s">
        <v>4104</v>
      </c>
      <c r="D512" s="431" t="s">
        <v>4229</v>
      </c>
      <c r="E512" s="431" t="s">
        <v>4230</v>
      </c>
      <c r="F512" s="434">
        <v>1</v>
      </c>
      <c r="G512" s="434">
        <v>185</v>
      </c>
      <c r="H512" s="434">
        <v>1</v>
      </c>
      <c r="I512" s="434">
        <v>185</v>
      </c>
      <c r="J512" s="434"/>
      <c r="K512" s="434"/>
      <c r="L512" s="434"/>
      <c r="M512" s="434"/>
      <c r="N512" s="434"/>
      <c r="O512" s="434"/>
      <c r="P512" s="545"/>
      <c r="Q512" s="435"/>
    </row>
    <row r="513" spans="1:17" ht="14.4" customHeight="1" x14ac:dyDescent="0.3">
      <c r="A513" s="430" t="s">
        <v>4305</v>
      </c>
      <c r="B513" s="431" t="s">
        <v>603</v>
      </c>
      <c r="C513" s="431" t="s">
        <v>4104</v>
      </c>
      <c r="D513" s="431" t="s">
        <v>4231</v>
      </c>
      <c r="E513" s="431" t="s">
        <v>4232</v>
      </c>
      <c r="F513" s="434">
        <v>91</v>
      </c>
      <c r="G513" s="434">
        <v>52234</v>
      </c>
      <c r="H513" s="434">
        <v>1</v>
      </c>
      <c r="I513" s="434">
        <v>574</v>
      </c>
      <c r="J513" s="434">
        <v>47</v>
      </c>
      <c r="K513" s="434">
        <v>26978</v>
      </c>
      <c r="L513" s="434">
        <v>0.51648351648351654</v>
      </c>
      <c r="M513" s="434">
        <v>574</v>
      </c>
      <c r="N513" s="434">
        <v>113</v>
      </c>
      <c r="O513" s="434">
        <v>64896</v>
      </c>
      <c r="P513" s="545">
        <v>1.2424091587854653</v>
      </c>
      <c r="Q513" s="435">
        <v>574.30088495575217</v>
      </c>
    </row>
    <row r="514" spans="1:17" ht="14.4" customHeight="1" x14ac:dyDescent="0.3">
      <c r="A514" s="430" t="s">
        <v>4305</v>
      </c>
      <c r="B514" s="431" t="s">
        <v>603</v>
      </c>
      <c r="C514" s="431" t="s">
        <v>4104</v>
      </c>
      <c r="D514" s="431" t="s">
        <v>4233</v>
      </c>
      <c r="E514" s="431" t="s">
        <v>4234</v>
      </c>
      <c r="F514" s="434">
        <v>10</v>
      </c>
      <c r="G514" s="434">
        <v>13940</v>
      </c>
      <c r="H514" s="434">
        <v>1</v>
      </c>
      <c r="I514" s="434">
        <v>1394</v>
      </c>
      <c r="J514" s="434">
        <v>6</v>
      </c>
      <c r="K514" s="434">
        <v>8370</v>
      </c>
      <c r="L514" s="434">
        <v>0.6004304160688666</v>
      </c>
      <c r="M514" s="434">
        <v>1395</v>
      </c>
      <c r="N514" s="434">
        <v>8</v>
      </c>
      <c r="O514" s="434">
        <v>11163</v>
      </c>
      <c r="P514" s="545">
        <v>0.80078909612625537</v>
      </c>
      <c r="Q514" s="435">
        <v>1395.375</v>
      </c>
    </row>
    <row r="515" spans="1:17" ht="14.4" customHeight="1" x14ac:dyDescent="0.3">
      <c r="A515" s="430" t="s">
        <v>4305</v>
      </c>
      <c r="B515" s="431" t="s">
        <v>603</v>
      </c>
      <c r="C515" s="431" t="s">
        <v>4104</v>
      </c>
      <c r="D515" s="431" t="s">
        <v>4237</v>
      </c>
      <c r="E515" s="431" t="s">
        <v>4238</v>
      </c>
      <c r="F515" s="434">
        <v>36</v>
      </c>
      <c r="G515" s="434">
        <v>6768</v>
      </c>
      <c r="H515" s="434">
        <v>1</v>
      </c>
      <c r="I515" s="434">
        <v>188</v>
      </c>
      <c r="J515" s="434">
        <v>43</v>
      </c>
      <c r="K515" s="434">
        <v>8084</v>
      </c>
      <c r="L515" s="434">
        <v>1.1944444444444444</v>
      </c>
      <c r="M515" s="434">
        <v>188</v>
      </c>
      <c r="N515" s="434">
        <v>64</v>
      </c>
      <c r="O515" s="434">
        <v>12062</v>
      </c>
      <c r="P515" s="545">
        <v>1.782210401891253</v>
      </c>
      <c r="Q515" s="435">
        <v>188.46875</v>
      </c>
    </row>
    <row r="516" spans="1:17" ht="14.4" customHeight="1" x14ac:dyDescent="0.3">
      <c r="A516" s="430" t="s">
        <v>4305</v>
      </c>
      <c r="B516" s="431" t="s">
        <v>603</v>
      </c>
      <c r="C516" s="431" t="s">
        <v>4104</v>
      </c>
      <c r="D516" s="431" t="s">
        <v>4239</v>
      </c>
      <c r="E516" s="431" t="s">
        <v>4240</v>
      </c>
      <c r="F516" s="434">
        <v>1</v>
      </c>
      <c r="G516" s="434">
        <v>807</v>
      </c>
      <c r="H516" s="434">
        <v>1</v>
      </c>
      <c r="I516" s="434">
        <v>807</v>
      </c>
      <c r="J516" s="434">
        <v>1</v>
      </c>
      <c r="K516" s="434">
        <v>809</v>
      </c>
      <c r="L516" s="434">
        <v>1.0024783147459728</v>
      </c>
      <c r="M516" s="434">
        <v>809</v>
      </c>
      <c r="N516" s="434">
        <v>4</v>
      </c>
      <c r="O516" s="434">
        <v>3238</v>
      </c>
      <c r="P516" s="545">
        <v>4.0123915737298637</v>
      </c>
      <c r="Q516" s="435">
        <v>809.5</v>
      </c>
    </row>
    <row r="517" spans="1:17" ht="14.4" customHeight="1" x14ac:dyDescent="0.3">
      <c r="A517" s="430" t="s">
        <v>4305</v>
      </c>
      <c r="B517" s="431" t="s">
        <v>603</v>
      </c>
      <c r="C517" s="431" t="s">
        <v>4104</v>
      </c>
      <c r="D517" s="431" t="s">
        <v>4243</v>
      </c>
      <c r="E517" s="431" t="s">
        <v>4244</v>
      </c>
      <c r="F517" s="434"/>
      <c r="G517" s="434"/>
      <c r="H517" s="434"/>
      <c r="I517" s="434"/>
      <c r="J517" s="434">
        <v>4</v>
      </c>
      <c r="K517" s="434">
        <v>1024</v>
      </c>
      <c r="L517" s="434"/>
      <c r="M517" s="434">
        <v>256</v>
      </c>
      <c r="N517" s="434">
        <v>2</v>
      </c>
      <c r="O517" s="434">
        <v>512</v>
      </c>
      <c r="P517" s="545"/>
      <c r="Q517" s="435">
        <v>256</v>
      </c>
    </row>
    <row r="518" spans="1:17" ht="14.4" customHeight="1" x14ac:dyDescent="0.3">
      <c r="A518" s="430" t="s">
        <v>4306</v>
      </c>
      <c r="B518" s="431" t="s">
        <v>603</v>
      </c>
      <c r="C518" s="431" t="s">
        <v>4104</v>
      </c>
      <c r="D518" s="431" t="s">
        <v>4105</v>
      </c>
      <c r="E518" s="431" t="s">
        <v>4106</v>
      </c>
      <c r="F518" s="434"/>
      <c r="G518" s="434"/>
      <c r="H518" s="434"/>
      <c r="I518" s="434"/>
      <c r="J518" s="434">
        <v>2</v>
      </c>
      <c r="K518" s="434">
        <v>2360</v>
      </c>
      <c r="L518" s="434"/>
      <c r="M518" s="434">
        <v>1180</v>
      </c>
      <c r="N518" s="434">
        <v>1</v>
      </c>
      <c r="O518" s="434">
        <v>1183</v>
      </c>
      <c r="P518" s="545"/>
      <c r="Q518" s="435">
        <v>1183</v>
      </c>
    </row>
    <row r="519" spans="1:17" ht="14.4" customHeight="1" x14ac:dyDescent="0.3">
      <c r="A519" s="430" t="s">
        <v>4306</v>
      </c>
      <c r="B519" s="431" t="s">
        <v>603</v>
      </c>
      <c r="C519" s="431" t="s">
        <v>4104</v>
      </c>
      <c r="D519" s="431" t="s">
        <v>4109</v>
      </c>
      <c r="E519" s="431" t="s">
        <v>4110</v>
      </c>
      <c r="F519" s="434"/>
      <c r="G519" s="434"/>
      <c r="H519" s="434"/>
      <c r="I519" s="434"/>
      <c r="J519" s="434">
        <v>3</v>
      </c>
      <c r="K519" s="434">
        <v>1950</v>
      </c>
      <c r="L519" s="434"/>
      <c r="M519" s="434">
        <v>650</v>
      </c>
      <c r="N519" s="434">
        <v>3</v>
      </c>
      <c r="O519" s="434">
        <v>1953</v>
      </c>
      <c r="P519" s="545"/>
      <c r="Q519" s="435">
        <v>651</v>
      </c>
    </row>
    <row r="520" spans="1:17" ht="14.4" customHeight="1" x14ac:dyDescent="0.3">
      <c r="A520" s="430" t="s">
        <v>4306</v>
      </c>
      <c r="B520" s="431" t="s">
        <v>603</v>
      </c>
      <c r="C520" s="431" t="s">
        <v>4104</v>
      </c>
      <c r="D520" s="431" t="s">
        <v>4121</v>
      </c>
      <c r="E520" s="431" t="s">
        <v>4122</v>
      </c>
      <c r="F520" s="434">
        <v>3</v>
      </c>
      <c r="G520" s="434">
        <v>2421</v>
      </c>
      <c r="H520" s="434">
        <v>1</v>
      </c>
      <c r="I520" s="434">
        <v>807</v>
      </c>
      <c r="J520" s="434"/>
      <c r="K520" s="434"/>
      <c r="L520" s="434"/>
      <c r="M520" s="434"/>
      <c r="N520" s="434">
        <v>2</v>
      </c>
      <c r="O520" s="434">
        <v>1620</v>
      </c>
      <c r="P520" s="545">
        <v>0.66914498141263945</v>
      </c>
      <c r="Q520" s="435">
        <v>810</v>
      </c>
    </row>
    <row r="521" spans="1:17" ht="14.4" customHeight="1" x14ac:dyDescent="0.3">
      <c r="A521" s="430" t="s">
        <v>4306</v>
      </c>
      <c r="B521" s="431" t="s">
        <v>603</v>
      </c>
      <c r="C521" s="431" t="s">
        <v>4104</v>
      </c>
      <c r="D521" s="431" t="s">
        <v>4123</v>
      </c>
      <c r="E521" s="431" t="s">
        <v>4124</v>
      </c>
      <c r="F521" s="434">
        <v>3</v>
      </c>
      <c r="G521" s="434">
        <v>2421</v>
      </c>
      <c r="H521" s="434">
        <v>1</v>
      </c>
      <c r="I521" s="434">
        <v>807</v>
      </c>
      <c r="J521" s="434"/>
      <c r="K521" s="434"/>
      <c r="L521" s="434"/>
      <c r="M521" s="434"/>
      <c r="N521" s="434">
        <v>2</v>
      </c>
      <c r="O521" s="434">
        <v>1620</v>
      </c>
      <c r="P521" s="545">
        <v>0.66914498141263945</v>
      </c>
      <c r="Q521" s="435">
        <v>810</v>
      </c>
    </row>
    <row r="522" spans="1:17" ht="14.4" customHeight="1" x14ac:dyDescent="0.3">
      <c r="A522" s="430" t="s">
        <v>4306</v>
      </c>
      <c r="B522" s="431" t="s">
        <v>603</v>
      </c>
      <c r="C522" s="431" t="s">
        <v>4104</v>
      </c>
      <c r="D522" s="431" t="s">
        <v>4125</v>
      </c>
      <c r="E522" s="431" t="s">
        <v>4126</v>
      </c>
      <c r="F522" s="434">
        <v>33</v>
      </c>
      <c r="G522" s="434">
        <v>5478</v>
      </c>
      <c r="H522" s="434">
        <v>1</v>
      </c>
      <c r="I522" s="434">
        <v>166</v>
      </c>
      <c r="J522" s="434">
        <v>56</v>
      </c>
      <c r="K522" s="434">
        <v>9296</v>
      </c>
      <c r="L522" s="434">
        <v>1.696969696969697</v>
      </c>
      <c r="M522" s="434">
        <v>166</v>
      </c>
      <c r="N522" s="434">
        <v>60</v>
      </c>
      <c r="O522" s="434">
        <v>9988</v>
      </c>
      <c r="P522" s="545">
        <v>1.8232931726907631</v>
      </c>
      <c r="Q522" s="435">
        <v>166.46666666666667</v>
      </c>
    </row>
    <row r="523" spans="1:17" ht="14.4" customHeight="1" x14ac:dyDescent="0.3">
      <c r="A523" s="430" t="s">
        <v>4306</v>
      </c>
      <c r="B523" s="431" t="s">
        <v>603</v>
      </c>
      <c r="C523" s="431" t="s">
        <v>4104</v>
      </c>
      <c r="D523" s="431" t="s">
        <v>4127</v>
      </c>
      <c r="E523" s="431" t="s">
        <v>4128</v>
      </c>
      <c r="F523" s="434">
        <v>76</v>
      </c>
      <c r="G523" s="434">
        <v>13072</v>
      </c>
      <c r="H523" s="434">
        <v>1</v>
      </c>
      <c r="I523" s="434">
        <v>172</v>
      </c>
      <c r="J523" s="434">
        <v>96</v>
      </c>
      <c r="K523" s="434">
        <v>16512</v>
      </c>
      <c r="L523" s="434">
        <v>1.263157894736842</v>
      </c>
      <c r="M523" s="434">
        <v>172</v>
      </c>
      <c r="N523" s="434">
        <v>93</v>
      </c>
      <c r="O523" s="434">
        <v>16040</v>
      </c>
      <c r="P523" s="545">
        <v>1.2270501835985312</v>
      </c>
      <c r="Q523" s="435">
        <v>172.47311827956989</v>
      </c>
    </row>
    <row r="524" spans="1:17" ht="14.4" customHeight="1" x14ac:dyDescent="0.3">
      <c r="A524" s="430" t="s">
        <v>4306</v>
      </c>
      <c r="B524" s="431" t="s">
        <v>603</v>
      </c>
      <c r="C524" s="431" t="s">
        <v>4104</v>
      </c>
      <c r="D524" s="431" t="s">
        <v>4129</v>
      </c>
      <c r="E524" s="431" t="s">
        <v>4130</v>
      </c>
      <c r="F524" s="434">
        <v>8</v>
      </c>
      <c r="G524" s="434">
        <v>2792</v>
      </c>
      <c r="H524" s="434">
        <v>1</v>
      </c>
      <c r="I524" s="434">
        <v>349</v>
      </c>
      <c r="J524" s="434">
        <v>16</v>
      </c>
      <c r="K524" s="434">
        <v>5584</v>
      </c>
      <c r="L524" s="434">
        <v>2</v>
      </c>
      <c r="M524" s="434">
        <v>349</v>
      </c>
      <c r="N524" s="434">
        <v>22</v>
      </c>
      <c r="O524" s="434">
        <v>7698</v>
      </c>
      <c r="P524" s="545">
        <v>2.7571633237822351</v>
      </c>
      <c r="Q524" s="435">
        <v>349.90909090909093</v>
      </c>
    </row>
    <row r="525" spans="1:17" ht="14.4" customHeight="1" x14ac:dyDescent="0.3">
      <c r="A525" s="430" t="s">
        <v>4306</v>
      </c>
      <c r="B525" s="431" t="s">
        <v>603</v>
      </c>
      <c r="C525" s="431" t="s">
        <v>4104</v>
      </c>
      <c r="D525" s="431" t="s">
        <v>4133</v>
      </c>
      <c r="E525" s="431" t="s">
        <v>4134</v>
      </c>
      <c r="F525" s="434">
        <v>1</v>
      </c>
      <c r="G525" s="434">
        <v>188</v>
      </c>
      <c r="H525" s="434">
        <v>1</v>
      </c>
      <c r="I525" s="434">
        <v>188</v>
      </c>
      <c r="J525" s="434">
        <v>5</v>
      </c>
      <c r="K525" s="434">
        <v>940</v>
      </c>
      <c r="L525" s="434">
        <v>5</v>
      </c>
      <c r="M525" s="434">
        <v>188</v>
      </c>
      <c r="N525" s="434"/>
      <c r="O525" s="434"/>
      <c r="P525" s="545"/>
      <c r="Q525" s="435"/>
    </row>
    <row r="526" spans="1:17" ht="14.4" customHeight="1" x14ac:dyDescent="0.3">
      <c r="A526" s="430" t="s">
        <v>4306</v>
      </c>
      <c r="B526" s="431" t="s">
        <v>603</v>
      </c>
      <c r="C526" s="431" t="s">
        <v>4104</v>
      </c>
      <c r="D526" s="431" t="s">
        <v>4135</v>
      </c>
      <c r="E526" s="431" t="s">
        <v>4136</v>
      </c>
      <c r="F526" s="434">
        <v>1</v>
      </c>
      <c r="G526" s="434">
        <v>821</v>
      </c>
      <c r="H526" s="434">
        <v>1</v>
      </c>
      <c r="I526" s="434">
        <v>821</v>
      </c>
      <c r="J526" s="434"/>
      <c r="K526" s="434"/>
      <c r="L526" s="434"/>
      <c r="M526" s="434"/>
      <c r="N526" s="434"/>
      <c r="O526" s="434"/>
      <c r="P526" s="545"/>
      <c r="Q526" s="435"/>
    </row>
    <row r="527" spans="1:17" ht="14.4" customHeight="1" x14ac:dyDescent="0.3">
      <c r="A527" s="430" t="s">
        <v>4306</v>
      </c>
      <c r="B527" s="431" t="s">
        <v>603</v>
      </c>
      <c r="C527" s="431" t="s">
        <v>4104</v>
      </c>
      <c r="D527" s="431" t="s">
        <v>4139</v>
      </c>
      <c r="E527" s="431" t="s">
        <v>4140</v>
      </c>
      <c r="F527" s="434">
        <v>74</v>
      </c>
      <c r="G527" s="434">
        <v>40256</v>
      </c>
      <c r="H527" s="434">
        <v>1</v>
      </c>
      <c r="I527" s="434">
        <v>544</v>
      </c>
      <c r="J527" s="434">
        <v>86</v>
      </c>
      <c r="K527" s="434">
        <v>46870</v>
      </c>
      <c r="L527" s="434">
        <v>1.1642984896661368</v>
      </c>
      <c r="M527" s="434">
        <v>545</v>
      </c>
      <c r="N527" s="434">
        <v>71</v>
      </c>
      <c r="O527" s="434">
        <v>38729</v>
      </c>
      <c r="P527" s="545">
        <v>0.96206776629570745</v>
      </c>
      <c r="Q527" s="435">
        <v>545.47887323943667</v>
      </c>
    </row>
    <row r="528" spans="1:17" ht="14.4" customHeight="1" x14ac:dyDescent="0.3">
      <c r="A528" s="430" t="s">
        <v>4306</v>
      </c>
      <c r="B528" s="431" t="s">
        <v>603</v>
      </c>
      <c r="C528" s="431" t="s">
        <v>4104</v>
      </c>
      <c r="D528" s="431" t="s">
        <v>4141</v>
      </c>
      <c r="E528" s="431" t="s">
        <v>4142</v>
      </c>
      <c r="F528" s="434">
        <v>3</v>
      </c>
      <c r="G528" s="434">
        <v>1947</v>
      </c>
      <c r="H528" s="434">
        <v>1</v>
      </c>
      <c r="I528" s="434">
        <v>649</v>
      </c>
      <c r="J528" s="434">
        <v>6</v>
      </c>
      <c r="K528" s="434">
        <v>3900</v>
      </c>
      <c r="L528" s="434">
        <v>2.0030816640986133</v>
      </c>
      <c r="M528" s="434">
        <v>650</v>
      </c>
      <c r="N528" s="434">
        <v>6</v>
      </c>
      <c r="O528" s="434">
        <v>3901</v>
      </c>
      <c r="P528" s="545">
        <v>2.0035952747817154</v>
      </c>
      <c r="Q528" s="435">
        <v>650.16666666666663</v>
      </c>
    </row>
    <row r="529" spans="1:17" ht="14.4" customHeight="1" x14ac:dyDescent="0.3">
      <c r="A529" s="430" t="s">
        <v>4306</v>
      </c>
      <c r="B529" s="431" t="s">
        <v>603</v>
      </c>
      <c r="C529" s="431" t="s">
        <v>4104</v>
      </c>
      <c r="D529" s="431" t="s">
        <v>4143</v>
      </c>
      <c r="E529" s="431" t="s">
        <v>4144</v>
      </c>
      <c r="F529" s="434">
        <v>3</v>
      </c>
      <c r="G529" s="434">
        <v>1947</v>
      </c>
      <c r="H529" s="434">
        <v>1</v>
      </c>
      <c r="I529" s="434">
        <v>649</v>
      </c>
      <c r="J529" s="434">
        <v>6</v>
      </c>
      <c r="K529" s="434">
        <v>3900</v>
      </c>
      <c r="L529" s="434">
        <v>2.0030816640986133</v>
      </c>
      <c r="M529" s="434">
        <v>650</v>
      </c>
      <c r="N529" s="434">
        <v>6</v>
      </c>
      <c r="O529" s="434">
        <v>3901</v>
      </c>
      <c r="P529" s="545">
        <v>2.0035952747817154</v>
      </c>
      <c r="Q529" s="435">
        <v>650.16666666666663</v>
      </c>
    </row>
    <row r="530" spans="1:17" ht="14.4" customHeight="1" x14ac:dyDescent="0.3">
      <c r="A530" s="430" t="s">
        <v>4306</v>
      </c>
      <c r="B530" s="431" t="s">
        <v>603</v>
      </c>
      <c r="C530" s="431" t="s">
        <v>4104</v>
      </c>
      <c r="D530" s="431" t="s">
        <v>4145</v>
      </c>
      <c r="E530" s="431" t="s">
        <v>4146</v>
      </c>
      <c r="F530" s="434">
        <v>13</v>
      </c>
      <c r="G530" s="434">
        <v>8749</v>
      </c>
      <c r="H530" s="434">
        <v>1</v>
      </c>
      <c r="I530" s="434">
        <v>673</v>
      </c>
      <c r="J530" s="434">
        <v>14</v>
      </c>
      <c r="K530" s="434">
        <v>9436</v>
      </c>
      <c r="L530" s="434">
        <v>1.0785232598011201</v>
      </c>
      <c r="M530" s="434">
        <v>674</v>
      </c>
      <c r="N530" s="434">
        <v>13</v>
      </c>
      <c r="O530" s="434">
        <v>8765</v>
      </c>
      <c r="P530" s="545">
        <v>1.0018287804320494</v>
      </c>
      <c r="Q530" s="435">
        <v>674.23076923076928</v>
      </c>
    </row>
    <row r="531" spans="1:17" ht="14.4" customHeight="1" x14ac:dyDescent="0.3">
      <c r="A531" s="430" t="s">
        <v>4306</v>
      </c>
      <c r="B531" s="431" t="s">
        <v>603</v>
      </c>
      <c r="C531" s="431" t="s">
        <v>4104</v>
      </c>
      <c r="D531" s="431" t="s">
        <v>4147</v>
      </c>
      <c r="E531" s="431" t="s">
        <v>4148</v>
      </c>
      <c r="F531" s="434">
        <v>20</v>
      </c>
      <c r="G531" s="434">
        <v>10160</v>
      </c>
      <c r="H531" s="434">
        <v>1</v>
      </c>
      <c r="I531" s="434">
        <v>508</v>
      </c>
      <c r="J531" s="434">
        <v>51</v>
      </c>
      <c r="K531" s="434">
        <v>25959</v>
      </c>
      <c r="L531" s="434">
        <v>2.5550196850393703</v>
      </c>
      <c r="M531" s="434">
        <v>509</v>
      </c>
      <c r="N531" s="434">
        <v>32</v>
      </c>
      <c r="O531" s="434">
        <v>16307</v>
      </c>
      <c r="P531" s="545">
        <v>1.6050196850393701</v>
      </c>
      <c r="Q531" s="435">
        <v>509.59375</v>
      </c>
    </row>
    <row r="532" spans="1:17" ht="14.4" customHeight="1" x14ac:dyDescent="0.3">
      <c r="A532" s="430" t="s">
        <v>4306</v>
      </c>
      <c r="B532" s="431" t="s">
        <v>603</v>
      </c>
      <c r="C532" s="431" t="s">
        <v>4104</v>
      </c>
      <c r="D532" s="431" t="s">
        <v>4149</v>
      </c>
      <c r="E532" s="431" t="s">
        <v>4150</v>
      </c>
      <c r="F532" s="434">
        <v>20</v>
      </c>
      <c r="G532" s="434">
        <v>8360</v>
      </c>
      <c r="H532" s="434">
        <v>1</v>
      </c>
      <c r="I532" s="434">
        <v>418</v>
      </c>
      <c r="J532" s="434">
        <v>51</v>
      </c>
      <c r="K532" s="434">
        <v>21369</v>
      </c>
      <c r="L532" s="434">
        <v>2.5561004784688994</v>
      </c>
      <c r="M532" s="434">
        <v>419</v>
      </c>
      <c r="N532" s="434">
        <v>32</v>
      </c>
      <c r="O532" s="434">
        <v>13427</v>
      </c>
      <c r="P532" s="545">
        <v>1.6061004784688995</v>
      </c>
      <c r="Q532" s="435">
        <v>419.59375</v>
      </c>
    </row>
    <row r="533" spans="1:17" ht="14.4" customHeight="1" x14ac:dyDescent="0.3">
      <c r="A533" s="430" t="s">
        <v>4306</v>
      </c>
      <c r="B533" s="431" t="s">
        <v>603</v>
      </c>
      <c r="C533" s="431" t="s">
        <v>4104</v>
      </c>
      <c r="D533" s="431" t="s">
        <v>4151</v>
      </c>
      <c r="E533" s="431" t="s">
        <v>4152</v>
      </c>
      <c r="F533" s="434">
        <v>74</v>
      </c>
      <c r="G533" s="434">
        <v>25382</v>
      </c>
      <c r="H533" s="434">
        <v>1</v>
      </c>
      <c r="I533" s="434">
        <v>343</v>
      </c>
      <c r="J533" s="434">
        <v>86</v>
      </c>
      <c r="K533" s="434">
        <v>29584</v>
      </c>
      <c r="L533" s="434">
        <v>1.165550390040186</v>
      </c>
      <c r="M533" s="434">
        <v>344</v>
      </c>
      <c r="N533" s="434">
        <v>87</v>
      </c>
      <c r="O533" s="434">
        <v>30012</v>
      </c>
      <c r="P533" s="545">
        <v>1.1824127334331416</v>
      </c>
      <c r="Q533" s="435">
        <v>344.9655172413793</v>
      </c>
    </row>
    <row r="534" spans="1:17" ht="14.4" customHeight="1" x14ac:dyDescent="0.3">
      <c r="A534" s="430" t="s">
        <v>4306</v>
      </c>
      <c r="B534" s="431" t="s">
        <v>603</v>
      </c>
      <c r="C534" s="431" t="s">
        <v>4104</v>
      </c>
      <c r="D534" s="431" t="s">
        <v>4153</v>
      </c>
      <c r="E534" s="431" t="s">
        <v>4154</v>
      </c>
      <c r="F534" s="434"/>
      <c r="G534" s="434"/>
      <c r="H534" s="434"/>
      <c r="I534" s="434"/>
      <c r="J534" s="434">
        <v>3</v>
      </c>
      <c r="K534" s="434">
        <v>651</v>
      </c>
      <c r="L534" s="434"/>
      <c r="M534" s="434">
        <v>217</v>
      </c>
      <c r="N534" s="434">
        <v>3</v>
      </c>
      <c r="O534" s="434">
        <v>652</v>
      </c>
      <c r="P534" s="545"/>
      <c r="Q534" s="435">
        <v>217.33333333333334</v>
      </c>
    </row>
    <row r="535" spans="1:17" ht="14.4" customHeight="1" x14ac:dyDescent="0.3">
      <c r="A535" s="430" t="s">
        <v>4306</v>
      </c>
      <c r="B535" s="431" t="s">
        <v>603</v>
      </c>
      <c r="C535" s="431" t="s">
        <v>4104</v>
      </c>
      <c r="D535" s="431" t="s">
        <v>4155</v>
      </c>
      <c r="E535" s="431" t="s">
        <v>4156</v>
      </c>
      <c r="F535" s="434"/>
      <c r="G535" s="434"/>
      <c r="H535" s="434"/>
      <c r="I535" s="434"/>
      <c r="J535" s="434">
        <v>4</v>
      </c>
      <c r="K535" s="434">
        <v>1988</v>
      </c>
      <c r="L535" s="434"/>
      <c r="M535" s="434">
        <v>497</v>
      </c>
      <c r="N535" s="434"/>
      <c r="O535" s="434"/>
      <c r="P535" s="545"/>
      <c r="Q535" s="435"/>
    </row>
    <row r="536" spans="1:17" ht="14.4" customHeight="1" x14ac:dyDescent="0.3">
      <c r="A536" s="430" t="s">
        <v>4306</v>
      </c>
      <c r="B536" s="431" t="s">
        <v>603</v>
      </c>
      <c r="C536" s="431" t="s">
        <v>4104</v>
      </c>
      <c r="D536" s="431" t="s">
        <v>4159</v>
      </c>
      <c r="E536" s="431" t="s">
        <v>4160</v>
      </c>
      <c r="F536" s="434"/>
      <c r="G536" s="434"/>
      <c r="H536" s="434"/>
      <c r="I536" s="434"/>
      <c r="J536" s="434">
        <v>1</v>
      </c>
      <c r="K536" s="434">
        <v>237</v>
      </c>
      <c r="L536" s="434"/>
      <c r="M536" s="434">
        <v>237</v>
      </c>
      <c r="N536" s="434"/>
      <c r="O536" s="434"/>
      <c r="P536" s="545"/>
      <c r="Q536" s="435"/>
    </row>
    <row r="537" spans="1:17" ht="14.4" customHeight="1" x14ac:dyDescent="0.3">
      <c r="A537" s="430" t="s">
        <v>4306</v>
      </c>
      <c r="B537" s="431" t="s">
        <v>603</v>
      </c>
      <c r="C537" s="431" t="s">
        <v>4104</v>
      </c>
      <c r="D537" s="431" t="s">
        <v>4161</v>
      </c>
      <c r="E537" s="431" t="s">
        <v>4162</v>
      </c>
      <c r="F537" s="434">
        <v>57</v>
      </c>
      <c r="G537" s="434">
        <v>6270</v>
      </c>
      <c r="H537" s="434">
        <v>1</v>
      </c>
      <c r="I537" s="434">
        <v>110</v>
      </c>
      <c r="J537" s="434">
        <v>61</v>
      </c>
      <c r="K537" s="434">
        <v>6710</v>
      </c>
      <c r="L537" s="434">
        <v>1.0701754385964912</v>
      </c>
      <c r="M537" s="434">
        <v>110</v>
      </c>
      <c r="N537" s="434">
        <v>65</v>
      </c>
      <c r="O537" s="434">
        <v>7185</v>
      </c>
      <c r="P537" s="545">
        <v>1.1459330143540669</v>
      </c>
      <c r="Q537" s="435">
        <v>110.53846153846153</v>
      </c>
    </row>
    <row r="538" spans="1:17" ht="14.4" customHeight="1" x14ac:dyDescent="0.3">
      <c r="A538" s="430" t="s">
        <v>4306</v>
      </c>
      <c r="B538" s="431" t="s">
        <v>603</v>
      </c>
      <c r="C538" s="431" t="s">
        <v>4104</v>
      </c>
      <c r="D538" s="431" t="s">
        <v>4165</v>
      </c>
      <c r="E538" s="431" t="s">
        <v>4166</v>
      </c>
      <c r="F538" s="434">
        <v>5</v>
      </c>
      <c r="G538" s="434">
        <v>1550</v>
      </c>
      <c r="H538" s="434">
        <v>1</v>
      </c>
      <c r="I538" s="434">
        <v>310</v>
      </c>
      <c r="J538" s="434">
        <v>6</v>
      </c>
      <c r="K538" s="434">
        <v>1860</v>
      </c>
      <c r="L538" s="434">
        <v>1.2</v>
      </c>
      <c r="M538" s="434">
        <v>310</v>
      </c>
      <c r="N538" s="434">
        <v>14</v>
      </c>
      <c r="O538" s="434">
        <v>4348</v>
      </c>
      <c r="P538" s="545">
        <v>2.8051612903225807</v>
      </c>
      <c r="Q538" s="435">
        <v>310.57142857142856</v>
      </c>
    </row>
    <row r="539" spans="1:17" ht="14.4" customHeight="1" x14ac:dyDescent="0.3">
      <c r="A539" s="430" t="s">
        <v>4306</v>
      </c>
      <c r="B539" s="431" t="s">
        <v>603</v>
      </c>
      <c r="C539" s="431" t="s">
        <v>4104</v>
      </c>
      <c r="D539" s="431" t="s">
        <v>4169</v>
      </c>
      <c r="E539" s="431" t="s">
        <v>4170</v>
      </c>
      <c r="F539" s="434">
        <v>1</v>
      </c>
      <c r="G539" s="434">
        <v>16</v>
      </c>
      <c r="H539" s="434">
        <v>1</v>
      </c>
      <c r="I539" s="434">
        <v>16</v>
      </c>
      <c r="J539" s="434">
        <v>1</v>
      </c>
      <c r="K539" s="434">
        <v>16</v>
      </c>
      <c r="L539" s="434">
        <v>1</v>
      </c>
      <c r="M539" s="434">
        <v>16</v>
      </c>
      <c r="N539" s="434">
        <v>1</v>
      </c>
      <c r="O539" s="434">
        <v>16</v>
      </c>
      <c r="P539" s="545">
        <v>1</v>
      </c>
      <c r="Q539" s="435">
        <v>16</v>
      </c>
    </row>
    <row r="540" spans="1:17" ht="14.4" customHeight="1" x14ac:dyDescent="0.3">
      <c r="A540" s="430" t="s">
        <v>4306</v>
      </c>
      <c r="B540" s="431" t="s">
        <v>603</v>
      </c>
      <c r="C540" s="431" t="s">
        <v>4104</v>
      </c>
      <c r="D540" s="431" t="s">
        <v>4173</v>
      </c>
      <c r="E540" s="431" t="s">
        <v>4174</v>
      </c>
      <c r="F540" s="434">
        <v>6</v>
      </c>
      <c r="G540" s="434">
        <v>2082</v>
      </c>
      <c r="H540" s="434">
        <v>1</v>
      </c>
      <c r="I540" s="434">
        <v>347</v>
      </c>
      <c r="J540" s="434">
        <v>4</v>
      </c>
      <c r="K540" s="434">
        <v>1392</v>
      </c>
      <c r="L540" s="434">
        <v>0.66858789625360227</v>
      </c>
      <c r="M540" s="434">
        <v>348</v>
      </c>
      <c r="N540" s="434"/>
      <c r="O540" s="434"/>
      <c r="P540" s="545"/>
      <c r="Q540" s="435"/>
    </row>
    <row r="541" spans="1:17" ht="14.4" customHeight="1" x14ac:dyDescent="0.3">
      <c r="A541" s="430" t="s">
        <v>4306</v>
      </c>
      <c r="B541" s="431" t="s">
        <v>603</v>
      </c>
      <c r="C541" s="431" t="s">
        <v>4104</v>
      </c>
      <c r="D541" s="431" t="s">
        <v>4177</v>
      </c>
      <c r="E541" s="431" t="s">
        <v>4178</v>
      </c>
      <c r="F541" s="434">
        <v>3</v>
      </c>
      <c r="G541" s="434">
        <v>441</v>
      </c>
      <c r="H541" s="434">
        <v>1</v>
      </c>
      <c r="I541" s="434">
        <v>147</v>
      </c>
      <c r="J541" s="434">
        <v>7</v>
      </c>
      <c r="K541" s="434">
        <v>1029</v>
      </c>
      <c r="L541" s="434">
        <v>2.3333333333333335</v>
      </c>
      <c r="M541" s="434">
        <v>147</v>
      </c>
      <c r="N541" s="434">
        <v>4</v>
      </c>
      <c r="O541" s="434">
        <v>588</v>
      </c>
      <c r="P541" s="545">
        <v>1.3333333333333333</v>
      </c>
      <c r="Q541" s="435">
        <v>147</v>
      </c>
    </row>
    <row r="542" spans="1:17" ht="14.4" customHeight="1" x14ac:dyDescent="0.3">
      <c r="A542" s="430" t="s">
        <v>4306</v>
      </c>
      <c r="B542" s="431" t="s">
        <v>603</v>
      </c>
      <c r="C542" s="431" t="s">
        <v>4104</v>
      </c>
      <c r="D542" s="431" t="s">
        <v>4181</v>
      </c>
      <c r="E542" s="431" t="s">
        <v>4182</v>
      </c>
      <c r="F542" s="434"/>
      <c r="G542" s="434"/>
      <c r="H542" s="434"/>
      <c r="I542" s="434"/>
      <c r="J542" s="434">
        <v>4</v>
      </c>
      <c r="K542" s="434">
        <v>1172</v>
      </c>
      <c r="L542" s="434"/>
      <c r="M542" s="434">
        <v>293</v>
      </c>
      <c r="N542" s="434"/>
      <c r="O542" s="434"/>
      <c r="P542" s="545"/>
      <c r="Q542" s="435"/>
    </row>
    <row r="543" spans="1:17" ht="14.4" customHeight="1" x14ac:dyDescent="0.3">
      <c r="A543" s="430" t="s">
        <v>4306</v>
      </c>
      <c r="B543" s="431" t="s">
        <v>603</v>
      </c>
      <c r="C543" s="431" t="s">
        <v>4104</v>
      </c>
      <c r="D543" s="431" t="s">
        <v>4183</v>
      </c>
      <c r="E543" s="431" t="s">
        <v>4184</v>
      </c>
      <c r="F543" s="434">
        <v>75</v>
      </c>
      <c r="G543" s="434">
        <v>15225</v>
      </c>
      <c r="H543" s="434">
        <v>1</v>
      </c>
      <c r="I543" s="434">
        <v>203</v>
      </c>
      <c r="J543" s="434">
        <v>90</v>
      </c>
      <c r="K543" s="434">
        <v>18360</v>
      </c>
      <c r="L543" s="434">
        <v>1.205911330049261</v>
      </c>
      <c r="M543" s="434">
        <v>204</v>
      </c>
      <c r="N543" s="434">
        <v>87</v>
      </c>
      <c r="O543" s="434">
        <v>17828</v>
      </c>
      <c r="P543" s="545">
        <v>1.1709688013136288</v>
      </c>
      <c r="Q543" s="435">
        <v>204.91954022988506</v>
      </c>
    </row>
    <row r="544" spans="1:17" ht="14.4" customHeight="1" x14ac:dyDescent="0.3">
      <c r="A544" s="430" t="s">
        <v>4306</v>
      </c>
      <c r="B544" s="431" t="s">
        <v>603</v>
      </c>
      <c r="C544" s="431" t="s">
        <v>4104</v>
      </c>
      <c r="D544" s="431" t="s">
        <v>4185</v>
      </c>
      <c r="E544" s="431" t="s">
        <v>4186</v>
      </c>
      <c r="F544" s="434">
        <v>78</v>
      </c>
      <c r="G544" s="434">
        <v>2964</v>
      </c>
      <c r="H544" s="434">
        <v>1</v>
      </c>
      <c r="I544" s="434">
        <v>38</v>
      </c>
      <c r="J544" s="434">
        <v>94</v>
      </c>
      <c r="K544" s="434">
        <v>3572</v>
      </c>
      <c r="L544" s="434">
        <v>1.2051282051282051</v>
      </c>
      <c r="M544" s="434">
        <v>38</v>
      </c>
      <c r="N544" s="434">
        <v>90</v>
      </c>
      <c r="O544" s="434">
        <v>3463</v>
      </c>
      <c r="P544" s="545">
        <v>1.168353576248313</v>
      </c>
      <c r="Q544" s="435">
        <v>38.477777777777774</v>
      </c>
    </row>
    <row r="545" spans="1:17" ht="14.4" customHeight="1" x14ac:dyDescent="0.3">
      <c r="A545" s="430" t="s">
        <v>4306</v>
      </c>
      <c r="B545" s="431" t="s">
        <v>603</v>
      </c>
      <c r="C545" s="431" t="s">
        <v>4104</v>
      </c>
      <c r="D545" s="431" t="s">
        <v>4187</v>
      </c>
      <c r="E545" s="431" t="s">
        <v>4188</v>
      </c>
      <c r="F545" s="434">
        <v>1</v>
      </c>
      <c r="G545" s="434">
        <v>4990</v>
      </c>
      <c r="H545" s="434">
        <v>1</v>
      </c>
      <c r="I545" s="434">
        <v>4990</v>
      </c>
      <c r="J545" s="434">
        <v>1</v>
      </c>
      <c r="K545" s="434">
        <v>4993</v>
      </c>
      <c r="L545" s="434">
        <v>1.0006012024048097</v>
      </c>
      <c r="M545" s="434">
        <v>4993</v>
      </c>
      <c r="N545" s="434"/>
      <c r="O545" s="434"/>
      <c r="P545" s="545"/>
      <c r="Q545" s="435"/>
    </row>
    <row r="546" spans="1:17" ht="14.4" customHeight="1" x14ac:dyDescent="0.3">
      <c r="A546" s="430" t="s">
        <v>4306</v>
      </c>
      <c r="B546" s="431" t="s">
        <v>603</v>
      </c>
      <c r="C546" s="431" t="s">
        <v>4104</v>
      </c>
      <c r="D546" s="431" t="s">
        <v>4189</v>
      </c>
      <c r="E546" s="431" t="s">
        <v>4190</v>
      </c>
      <c r="F546" s="434">
        <v>31</v>
      </c>
      <c r="G546" s="434">
        <v>5239</v>
      </c>
      <c r="H546" s="434">
        <v>1</v>
      </c>
      <c r="I546" s="434">
        <v>169</v>
      </c>
      <c r="J546" s="434">
        <v>52</v>
      </c>
      <c r="K546" s="434">
        <v>8788</v>
      </c>
      <c r="L546" s="434">
        <v>1.6774193548387097</v>
      </c>
      <c r="M546" s="434">
        <v>169</v>
      </c>
      <c r="N546" s="434">
        <v>58</v>
      </c>
      <c r="O546" s="434">
        <v>9829</v>
      </c>
      <c r="P546" s="545">
        <v>1.8761213972132087</v>
      </c>
      <c r="Q546" s="435">
        <v>169.4655172413793</v>
      </c>
    </row>
    <row r="547" spans="1:17" ht="14.4" customHeight="1" x14ac:dyDescent="0.3">
      <c r="A547" s="430" t="s">
        <v>4306</v>
      </c>
      <c r="B547" s="431" t="s">
        <v>603</v>
      </c>
      <c r="C547" s="431" t="s">
        <v>4104</v>
      </c>
      <c r="D547" s="431" t="s">
        <v>4191</v>
      </c>
      <c r="E547" s="431" t="s">
        <v>4192</v>
      </c>
      <c r="F547" s="434">
        <v>1</v>
      </c>
      <c r="G547" s="434">
        <v>324</v>
      </c>
      <c r="H547" s="434">
        <v>1</v>
      </c>
      <c r="I547" s="434">
        <v>324</v>
      </c>
      <c r="J547" s="434"/>
      <c r="K547" s="434"/>
      <c r="L547" s="434"/>
      <c r="M547" s="434"/>
      <c r="N547" s="434"/>
      <c r="O547" s="434"/>
      <c r="P547" s="545"/>
      <c r="Q547" s="435"/>
    </row>
    <row r="548" spans="1:17" ht="14.4" customHeight="1" x14ac:dyDescent="0.3">
      <c r="A548" s="430" t="s">
        <v>4306</v>
      </c>
      <c r="B548" s="431" t="s">
        <v>603</v>
      </c>
      <c r="C548" s="431" t="s">
        <v>4104</v>
      </c>
      <c r="D548" s="431" t="s">
        <v>4193</v>
      </c>
      <c r="E548" s="431" t="s">
        <v>4194</v>
      </c>
      <c r="F548" s="434">
        <v>8</v>
      </c>
      <c r="G548" s="434">
        <v>5480</v>
      </c>
      <c r="H548" s="434">
        <v>1</v>
      </c>
      <c r="I548" s="434">
        <v>685</v>
      </c>
      <c r="J548" s="434">
        <v>14</v>
      </c>
      <c r="K548" s="434">
        <v>9604</v>
      </c>
      <c r="L548" s="434">
        <v>1.7525547445255474</v>
      </c>
      <c r="M548" s="434">
        <v>686</v>
      </c>
      <c r="N548" s="434">
        <v>25</v>
      </c>
      <c r="O548" s="434">
        <v>17161</v>
      </c>
      <c r="P548" s="545">
        <v>3.1315693430656935</v>
      </c>
      <c r="Q548" s="435">
        <v>686.44</v>
      </c>
    </row>
    <row r="549" spans="1:17" ht="14.4" customHeight="1" x14ac:dyDescent="0.3">
      <c r="A549" s="430" t="s">
        <v>4306</v>
      </c>
      <c r="B549" s="431" t="s">
        <v>603</v>
      </c>
      <c r="C549" s="431" t="s">
        <v>4104</v>
      </c>
      <c r="D549" s="431" t="s">
        <v>4195</v>
      </c>
      <c r="E549" s="431" t="s">
        <v>4196</v>
      </c>
      <c r="F549" s="434">
        <v>8</v>
      </c>
      <c r="G549" s="434">
        <v>2776</v>
      </c>
      <c r="H549" s="434">
        <v>1</v>
      </c>
      <c r="I549" s="434">
        <v>347</v>
      </c>
      <c r="J549" s="434">
        <v>25</v>
      </c>
      <c r="K549" s="434">
        <v>8675</v>
      </c>
      <c r="L549" s="434">
        <v>3.125</v>
      </c>
      <c r="M549" s="434">
        <v>347</v>
      </c>
      <c r="N549" s="434">
        <v>15</v>
      </c>
      <c r="O549" s="434">
        <v>5215</v>
      </c>
      <c r="P549" s="545">
        <v>1.8786023054755043</v>
      </c>
      <c r="Q549" s="435">
        <v>347.66666666666669</v>
      </c>
    </row>
    <row r="550" spans="1:17" ht="14.4" customHeight="1" x14ac:dyDescent="0.3">
      <c r="A550" s="430" t="s">
        <v>4306</v>
      </c>
      <c r="B550" s="431" t="s">
        <v>603</v>
      </c>
      <c r="C550" s="431" t="s">
        <v>4104</v>
      </c>
      <c r="D550" s="431" t="s">
        <v>4197</v>
      </c>
      <c r="E550" s="431" t="s">
        <v>4198</v>
      </c>
      <c r="F550" s="434">
        <v>34</v>
      </c>
      <c r="G550" s="434">
        <v>5848</v>
      </c>
      <c r="H550" s="434">
        <v>1</v>
      </c>
      <c r="I550" s="434">
        <v>172</v>
      </c>
      <c r="J550" s="434">
        <v>55</v>
      </c>
      <c r="K550" s="434">
        <v>9460</v>
      </c>
      <c r="L550" s="434">
        <v>1.6176470588235294</v>
      </c>
      <c r="M550" s="434">
        <v>172</v>
      </c>
      <c r="N550" s="434">
        <v>61</v>
      </c>
      <c r="O550" s="434">
        <v>10520</v>
      </c>
      <c r="P550" s="545">
        <v>1.7989056087551301</v>
      </c>
      <c r="Q550" s="435">
        <v>172.45901639344262</v>
      </c>
    </row>
    <row r="551" spans="1:17" ht="14.4" customHeight="1" x14ac:dyDescent="0.3">
      <c r="A551" s="430" t="s">
        <v>4306</v>
      </c>
      <c r="B551" s="431" t="s">
        <v>603</v>
      </c>
      <c r="C551" s="431" t="s">
        <v>4104</v>
      </c>
      <c r="D551" s="431" t="s">
        <v>4199</v>
      </c>
      <c r="E551" s="431" t="s">
        <v>4200</v>
      </c>
      <c r="F551" s="434"/>
      <c r="G551" s="434"/>
      <c r="H551" s="434"/>
      <c r="I551" s="434"/>
      <c r="J551" s="434"/>
      <c r="K551" s="434"/>
      <c r="L551" s="434"/>
      <c r="M551" s="434"/>
      <c r="N551" s="434">
        <v>4</v>
      </c>
      <c r="O551" s="434">
        <v>1596</v>
      </c>
      <c r="P551" s="545"/>
      <c r="Q551" s="435">
        <v>399</v>
      </c>
    </row>
    <row r="552" spans="1:17" ht="14.4" customHeight="1" x14ac:dyDescent="0.3">
      <c r="A552" s="430" t="s">
        <v>4306</v>
      </c>
      <c r="B552" s="431" t="s">
        <v>603</v>
      </c>
      <c r="C552" s="431" t="s">
        <v>4104</v>
      </c>
      <c r="D552" s="431" t="s">
        <v>4201</v>
      </c>
      <c r="E552" s="431" t="s">
        <v>4202</v>
      </c>
      <c r="F552" s="434">
        <v>3</v>
      </c>
      <c r="G552" s="434">
        <v>1947</v>
      </c>
      <c r="H552" s="434">
        <v>1</v>
      </c>
      <c r="I552" s="434">
        <v>649</v>
      </c>
      <c r="J552" s="434">
        <v>6</v>
      </c>
      <c r="K552" s="434">
        <v>3900</v>
      </c>
      <c r="L552" s="434">
        <v>2.0030816640986133</v>
      </c>
      <c r="M552" s="434">
        <v>650</v>
      </c>
      <c r="N552" s="434">
        <v>6</v>
      </c>
      <c r="O552" s="434">
        <v>3901</v>
      </c>
      <c r="P552" s="545">
        <v>2.0035952747817154</v>
      </c>
      <c r="Q552" s="435">
        <v>650.16666666666663</v>
      </c>
    </row>
    <row r="553" spans="1:17" ht="14.4" customHeight="1" x14ac:dyDescent="0.3">
      <c r="A553" s="430" t="s">
        <v>4306</v>
      </c>
      <c r="B553" s="431" t="s">
        <v>603</v>
      </c>
      <c r="C553" s="431" t="s">
        <v>4104</v>
      </c>
      <c r="D553" s="431" t="s">
        <v>4203</v>
      </c>
      <c r="E553" s="431" t="s">
        <v>4204</v>
      </c>
      <c r="F553" s="434">
        <v>3</v>
      </c>
      <c r="G553" s="434">
        <v>1947</v>
      </c>
      <c r="H553" s="434">
        <v>1</v>
      </c>
      <c r="I553" s="434">
        <v>649</v>
      </c>
      <c r="J553" s="434">
        <v>6</v>
      </c>
      <c r="K553" s="434">
        <v>3900</v>
      </c>
      <c r="L553" s="434">
        <v>2.0030816640986133</v>
      </c>
      <c r="M553" s="434">
        <v>650</v>
      </c>
      <c r="N553" s="434">
        <v>6</v>
      </c>
      <c r="O553" s="434">
        <v>3901</v>
      </c>
      <c r="P553" s="545">
        <v>2.0035952747817154</v>
      </c>
      <c r="Q553" s="435">
        <v>650.16666666666663</v>
      </c>
    </row>
    <row r="554" spans="1:17" ht="14.4" customHeight="1" x14ac:dyDescent="0.3">
      <c r="A554" s="430" t="s">
        <v>4306</v>
      </c>
      <c r="B554" s="431" t="s">
        <v>603</v>
      </c>
      <c r="C554" s="431" t="s">
        <v>4104</v>
      </c>
      <c r="D554" s="431" t="s">
        <v>4209</v>
      </c>
      <c r="E554" s="431" t="s">
        <v>4210</v>
      </c>
      <c r="F554" s="434">
        <v>60</v>
      </c>
      <c r="G554" s="434">
        <v>41340</v>
      </c>
      <c r="H554" s="434">
        <v>1</v>
      </c>
      <c r="I554" s="434">
        <v>689</v>
      </c>
      <c r="J554" s="434">
        <v>88</v>
      </c>
      <c r="K554" s="434">
        <v>60720</v>
      </c>
      <c r="L554" s="434">
        <v>1.4687953555878084</v>
      </c>
      <c r="M554" s="434">
        <v>690</v>
      </c>
      <c r="N554" s="434">
        <v>83</v>
      </c>
      <c r="O554" s="434">
        <v>57306</v>
      </c>
      <c r="P554" s="545">
        <v>1.3862119013062408</v>
      </c>
      <c r="Q554" s="435">
        <v>690.43373493975901</v>
      </c>
    </row>
    <row r="555" spans="1:17" ht="14.4" customHeight="1" x14ac:dyDescent="0.3">
      <c r="A555" s="430" t="s">
        <v>4306</v>
      </c>
      <c r="B555" s="431" t="s">
        <v>603</v>
      </c>
      <c r="C555" s="431" t="s">
        <v>4104</v>
      </c>
      <c r="D555" s="431" t="s">
        <v>4211</v>
      </c>
      <c r="E555" s="431" t="s">
        <v>4212</v>
      </c>
      <c r="F555" s="434">
        <v>13</v>
      </c>
      <c r="G555" s="434">
        <v>8749</v>
      </c>
      <c r="H555" s="434">
        <v>1</v>
      </c>
      <c r="I555" s="434">
        <v>673</v>
      </c>
      <c r="J555" s="434">
        <v>14</v>
      </c>
      <c r="K555" s="434">
        <v>9436</v>
      </c>
      <c r="L555" s="434">
        <v>1.0785232598011201</v>
      </c>
      <c r="M555" s="434">
        <v>674</v>
      </c>
      <c r="N555" s="434">
        <v>13</v>
      </c>
      <c r="O555" s="434">
        <v>8765</v>
      </c>
      <c r="P555" s="545">
        <v>1.0018287804320494</v>
      </c>
      <c r="Q555" s="435">
        <v>674.23076923076928</v>
      </c>
    </row>
    <row r="556" spans="1:17" ht="14.4" customHeight="1" x14ac:dyDescent="0.3">
      <c r="A556" s="430" t="s">
        <v>4306</v>
      </c>
      <c r="B556" s="431" t="s">
        <v>603</v>
      </c>
      <c r="C556" s="431" t="s">
        <v>4104</v>
      </c>
      <c r="D556" s="431" t="s">
        <v>4213</v>
      </c>
      <c r="E556" s="431" t="s">
        <v>4214</v>
      </c>
      <c r="F556" s="434">
        <v>70</v>
      </c>
      <c r="G556" s="434">
        <v>33040</v>
      </c>
      <c r="H556" s="434">
        <v>1</v>
      </c>
      <c r="I556" s="434">
        <v>472</v>
      </c>
      <c r="J556" s="434">
        <v>94</v>
      </c>
      <c r="K556" s="434">
        <v>44462</v>
      </c>
      <c r="L556" s="434">
        <v>1.3457021791767554</v>
      </c>
      <c r="M556" s="434">
        <v>473</v>
      </c>
      <c r="N556" s="434">
        <v>94</v>
      </c>
      <c r="O556" s="434">
        <v>44507</v>
      </c>
      <c r="P556" s="545">
        <v>1.3470641646489103</v>
      </c>
      <c r="Q556" s="435">
        <v>473.47872340425533</v>
      </c>
    </row>
    <row r="557" spans="1:17" ht="14.4" customHeight="1" x14ac:dyDescent="0.3">
      <c r="A557" s="430" t="s">
        <v>4306</v>
      </c>
      <c r="B557" s="431" t="s">
        <v>603</v>
      </c>
      <c r="C557" s="431" t="s">
        <v>4104</v>
      </c>
      <c r="D557" s="431" t="s">
        <v>4215</v>
      </c>
      <c r="E557" s="431" t="s">
        <v>4216</v>
      </c>
      <c r="F557" s="434">
        <v>20</v>
      </c>
      <c r="G557" s="434">
        <v>5720</v>
      </c>
      <c r="H557" s="434">
        <v>1</v>
      </c>
      <c r="I557" s="434">
        <v>286</v>
      </c>
      <c r="J557" s="434">
        <v>51</v>
      </c>
      <c r="K557" s="434">
        <v>14637</v>
      </c>
      <c r="L557" s="434">
        <v>2.5589160839160838</v>
      </c>
      <c r="M557" s="434">
        <v>287</v>
      </c>
      <c r="N557" s="434">
        <v>32</v>
      </c>
      <c r="O557" s="434">
        <v>9203</v>
      </c>
      <c r="P557" s="545">
        <v>1.6089160839160839</v>
      </c>
      <c r="Q557" s="435">
        <v>287.59375</v>
      </c>
    </row>
    <row r="558" spans="1:17" ht="14.4" customHeight="1" x14ac:dyDescent="0.3">
      <c r="A558" s="430" t="s">
        <v>4306</v>
      </c>
      <c r="B558" s="431" t="s">
        <v>603</v>
      </c>
      <c r="C558" s="431" t="s">
        <v>4104</v>
      </c>
      <c r="D558" s="431" t="s">
        <v>4217</v>
      </c>
      <c r="E558" s="431" t="s">
        <v>4218</v>
      </c>
      <c r="F558" s="434">
        <v>3</v>
      </c>
      <c r="G558" s="434">
        <v>2421</v>
      </c>
      <c r="H558" s="434">
        <v>1</v>
      </c>
      <c r="I558" s="434">
        <v>807</v>
      </c>
      <c r="J558" s="434"/>
      <c r="K558" s="434"/>
      <c r="L558" s="434"/>
      <c r="M558" s="434"/>
      <c r="N558" s="434">
        <v>2</v>
      </c>
      <c r="O558" s="434">
        <v>1620</v>
      </c>
      <c r="P558" s="545">
        <v>0.66914498141263945</v>
      </c>
      <c r="Q558" s="435">
        <v>810</v>
      </c>
    </row>
    <row r="559" spans="1:17" ht="14.4" customHeight="1" x14ac:dyDescent="0.3">
      <c r="A559" s="430" t="s">
        <v>4306</v>
      </c>
      <c r="B559" s="431" t="s">
        <v>603</v>
      </c>
      <c r="C559" s="431" t="s">
        <v>4104</v>
      </c>
      <c r="D559" s="431" t="s">
        <v>4221</v>
      </c>
      <c r="E559" s="431" t="s">
        <v>4222</v>
      </c>
      <c r="F559" s="434">
        <v>74</v>
      </c>
      <c r="G559" s="434">
        <v>12284</v>
      </c>
      <c r="H559" s="434">
        <v>1</v>
      </c>
      <c r="I559" s="434">
        <v>166</v>
      </c>
      <c r="J559" s="434">
        <v>96</v>
      </c>
      <c r="K559" s="434">
        <v>15936</v>
      </c>
      <c r="L559" s="434">
        <v>1.2972972972972974</v>
      </c>
      <c r="M559" s="434">
        <v>166</v>
      </c>
      <c r="N559" s="434">
        <v>93</v>
      </c>
      <c r="O559" s="434">
        <v>15482</v>
      </c>
      <c r="P559" s="545">
        <v>1.2603386519049169</v>
      </c>
      <c r="Q559" s="435">
        <v>166.47311827956989</v>
      </c>
    </row>
    <row r="560" spans="1:17" ht="14.4" customHeight="1" x14ac:dyDescent="0.3">
      <c r="A560" s="430" t="s">
        <v>4306</v>
      </c>
      <c r="B560" s="431" t="s">
        <v>603</v>
      </c>
      <c r="C560" s="431" t="s">
        <v>4104</v>
      </c>
      <c r="D560" s="431" t="s">
        <v>4225</v>
      </c>
      <c r="E560" s="431" t="s">
        <v>4226</v>
      </c>
      <c r="F560" s="434"/>
      <c r="G560" s="434"/>
      <c r="H560" s="434"/>
      <c r="I560" s="434"/>
      <c r="J560" s="434"/>
      <c r="K560" s="434"/>
      <c r="L560" s="434"/>
      <c r="M560" s="434"/>
      <c r="N560" s="434">
        <v>1</v>
      </c>
      <c r="O560" s="434">
        <v>572</v>
      </c>
      <c r="P560" s="545"/>
      <c r="Q560" s="435">
        <v>572</v>
      </c>
    </row>
    <row r="561" spans="1:17" ht="14.4" customHeight="1" x14ac:dyDescent="0.3">
      <c r="A561" s="430" t="s">
        <v>4306</v>
      </c>
      <c r="B561" s="431" t="s">
        <v>603</v>
      </c>
      <c r="C561" s="431" t="s">
        <v>4104</v>
      </c>
      <c r="D561" s="431" t="s">
        <v>4229</v>
      </c>
      <c r="E561" s="431" t="s">
        <v>4230</v>
      </c>
      <c r="F561" s="434">
        <v>1</v>
      </c>
      <c r="G561" s="434">
        <v>185</v>
      </c>
      <c r="H561" s="434">
        <v>1</v>
      </c>
      <c r="I561" s="434">
        <v>185</v>
      </c>
      <c r="J561" s="434">
        <v>5</v>
      </c>
      <c r="K561" s="434">
        <v>925</v>
      </c>
      <c r="L561" s="434">
        <v>5</v>
      </c>
      <c r="M561" s="434">
        <v>185</v>
      </c>
      <c r="N561" s="434"/>
      <c r="O561" s="434"/>
      <c r="P561" s="545"/>
      <c r="Q561" s="435"/>
    </row>
    <row r="562" spans="1:17" ht="14.4" customHeight="1" x14ac:dyDescent="0.3">
      <c r="A562" s="430" t="s">
        <v>4306</v>
      </c>
      <c r="B562" s="431" t="s">
        <v>603</v>
      </c>
      <c r="C562" s="431" t="s">
        <v>4104</v>
      </c>
      <c r="D562" s="431" t="s">
        <v>4231</v>
      </c>
      <c r="E562" s="431" t="s">
        <v>4232</v>
      </c>
      <c r="F562" s="434">
        <v>4</v>
      </c>
      <c r="G562" s="434">
        <v>2296</v>
      </c>
      <c r="H562" s="434">
        <v>1</v>
      </c>
      <c r="I562" s="434">
        <v>574</v>
      </c>
      <c r="J562" s="434"/>
      <c r="K562" s="434"/>
      <c r="L562" s="434"/>
      <c r="M562" s="434"/>
      <c r="N562" s="434"/>
      <c r="O562" s="434"/>
      <c r="P562" s="545"/>
      <c r="Q562" s="435"/>
    </row>
    <row r="563" spans="1:17" ht="14.4" customHeight="1" x14ac:dyDescent="0.3">
      <c r="A563" s="430" t="s">
        <v>4306</v>
      </c>
      <c r="B563" s="431" t="s">
        <v>603</v>
      </c>
      <c r="C563" s="431" t="s">
        <v>4104</v>
      </c>
      <c r="D563" s="431" t="s">
        <v>4233</v>
      </c>
      <c r="E563" s="431" t="s">
        <v>4234</v>
      </c>
      <c r="F563" s="434">
        <v>3</v>
      </c>
      <c r="G563" s="434">
        <v>4182</v>
      </c>
      <c r="H563" s="434">
        <v>1</v>
      </c>
      <c r="I563" s="434">
        <v>1394</v>
      </c>
      <c r="J563" s="434">
        <v>6</v>
      </c>
      <c r="K563" s="434">
        <v>8370</v>
      </c>
      <c r="L563" s="434">
        <v>2.0014347202295553</v>
      </c>
      <c r="M563" s="434">
        <v>1395</v>
      </c>
      <c r="N563" s="434">
        <v>6</v>
      </c>
      <c r="O563" s="434">
        <v>8371</v>
      </c>
      <c r="P563" s="545">
        <v>2.0016738402678143</v>
      </c>
      <c r="Q563" s="435">
        <v>1395.1666666666667</v>
      </c>
    </row>
    <row r="564" spans="1:17" ht="14.4" customHeight="1" x14ac:dyDescent="0.3">
      <c r="A564" s="430" t="s">
        <v>4306</v>
      </c>
      <c r="B564" s="431" t="s">
        <v>603</v>
      </c>
      <c r="C564" s="431" t="s">
        <v>4104</v>
      </c>
      <c r="D564" s="431" t="s">
        <v>4235</v>
      </c>
      <c r="E564" s="431" t="s">
        <v>4236</v>
      </c>
      <c r="F564" s="434"/>
      <c r="G564" s="434"/>
      <c r="H564" s="434"/>
      <c r="I564" s="434"/>
      <c r="J564" s="434"/>
      <c r="K564" s="434"/>
      <c r="L564" s="434"/>
      <c r="M564" s="434"/>
      <c r="N564" s="434">
        <v>1</v>
      </c>
      <c r="O564" s="434">
        <v>1017</v>
      </c>
      <c r="P564" s="545"/>
      <c r="Q564" s="435">
        <v>1017</v>
      </c>
    </row>
    <row r="565" spans="1:17" ht="14.4" customHeight="1" x14ac:dyDescent="0.3">
      <c r="A565" s="430" t="s">
        <v>4306</v>
      </c>
      <c r="B565" s="431" t="s">
        <v>603</v>
      </c>
      <c r="C565" s="431" t="s">
        <v>4104</v>
      </c>
      <c r="D565" s="431" t="s">
        <v>4237</v>
      </c>
      <c r="E565" s="431" t="s">
        <v>4238</v>
      </c>
      <c r="F565" s="434">
        <v>1</v>
      </c>
      <c r="G565" s="434">
        <v>188</v>
      </c>
      <c r="H565" s="434">
        <v>1</v>
      </c>
      <c r="I565" s="434">
        <v>188</v>
      </c>
      <c r="J565" s="434">
        <v>1</v>
      </c>
      <c r="K565" s="434">
        <v>188</v>
      </c>
      <c r="L565" s="434">
        <v>1</v>
      </c>
      <c r="M565" s="434">
        <v>188</v>
      </c>
      <c r="N565" s="434">
        <v>1</v>
      </c>
      <c r="O565" s="434">
        <v>188</v>
      </c>
      <c r="P565" s="545">
        <v>1</v>
      </c>
      <c r="Q565" s="435">
        <v>188</v>
      </c>
    </row>
    <row r="566" spans="1:17" ht="14.4" customHeight="1" x14ac:dyDescent="0.3">
      <c r="A566" s="430" t="s">
        <v>4306</v>
      </c>
      <c r="B566" s="431" t="s">
        <v>603</v>
      </c>
      <c r="C566" s="431" t="s">
        <v>4104</v>
      </c>
      <c r="D566" s="431" t="s">
        <v>4239</v>
      </c>
      <c r="E566" s="431" t="s">
        <v>4240</v>
      </c>
      <c r="F566" s="434">
        <v>3</v>
      </c>
      <c r="G566" s="434">
        <v>2421</v>
      </c>
      <c r="H566" s="434">
        <v>1</v>
      </c>
      <c r="I566" s="434">
        <v>807</v>
      </c>
      <c r="J566" s="434"/>
      <c r="K566" s="434"/>
      <c r="L566" s="434"/>
      <c r="M566" s="434"/>
      <c r="N566" s="434">
        <v>2</v>
      </c>
      <c r="O566" s="434">
        <v>1620</v>
      </c>
      <c r="P566" s="545">
        <v>0.66914498141263945</v>
      </c>
      <c r="Q566" s="435">
        <v>810</v>
      </c>
    </row>
    <row r="567" spans="1:17" ht="14.4" customHeight="1" x14ac:dyDescent="0.3">
      <c r="A567" s="430" t="s">
        <v>4306</v>
      </c>
      <c r="B567" s="431" t="s">
        <v>603</v>
      </c>
      <c r="C567" s="431" t="s">
        <v>4104</v>
      </c>
      <c r="D567" s="431" t="s">
        <v>4252</v>
      </c>
      <c r="E567" s="431" t="s">
        <v>4253</v>
      </c>
      <c r="F567" s="434">
        <v>1</v>
      </c>
      <c r="G567" s="434">
        <v>246</v>
      </c>
      <c r="H567" s="434">
        <v>1</v>
      </c>
      <c r="I567" s="434">
        <v>246</v>
      </c>
      <c r="J567" s="434"/>
      <c r="K567" s="434"/>
      <c r="L567" s="434"/>
      <c r="M567" s="434"/>
      <c r="N567" s="434"/>
      <c r="O567" s="434"/>
      <c r="P567" s="545"/>
      <c r="Q567" s="435"/>
    </row>
    <row r="568" spans="1:17" ht="14.4" customHeight="1" x14ac:dyDescent="0.3">
      <c r="A568" s="430" t="s">
        <v>4306</v>
      </c>
      <c r="B568" s="431" t="s">
        <v>603</v>
      </c>
      <c r="C568" s="431" t="s">
        <v>4104</v>
      </c>
      <c r="D568" s="431" t="s">
        <v>4254</v>
      </c>
      <c r="E568" s="431" t="s">
        <v>4255</v>
      </c>
      <c r="F568" s="434">
        <v>1</v>
      </c>
      <c r="G568" s="434">
        <v>422</v>
      </c>
      <c r="H568" s="434">
        <v>1</v>
      </c>
      <c r="I568" s="434">
        <v>422</v>
      </c>
      <c r="J568" s="434"/>
      <c r="K568" s="434"/>
      <c r="L568" s="434"/>
      <c r="M568" s="434"/>
      <c r="N568" s="434"/>
      <c r="O568" s="434"/>
      <c r="P568" s="545"/>
      <c r="Q568" s="435"/>
    </row>
    <row r="569" spans="1:17" ht="14.4" customHeight="1" x14ac:dyDescent="0.3">
      <c r="A569" s="430" t="s">
        <v>4307</v>
      </c>
      <c r="B569" s="431" t="s">
        <v>603</v>
      </c>
      <c r="C569" s="431" t="s">
        <v>4104</v>
      </c>
      <c r="D569" s="431" t="s">
        <v>4129</v>
      </c>
      <c r="E569" s="431" t="s">
        <v>4130</v>
      </c>
      <c r="F569" s="434"/>
      <c r="G569" s="434"/>
      <c r="H569" s="434"/>
      <c r="I569" s="434"/>
      <c r="J569" s="434"/>
      <c r="K569" s="434"/>
      <c r="L569" s="434"/>
      <c r="M569" s="434"/>
      <c r="N569" s="434">
        <v>1</v>
      </c>
      <c r="O569" s="434">
        <v>351</v>
      </c>
      <c r="P569" s="545"/>
      <c r="Q569" s="435">
        <v>351</v>
      </c>
    </row>
    <row r="570" spans="1:17" ht="14.4" customHeight="1" x14ac:dyDescent="0.3">
      <c r="A570" s="430" t="s">
        <v>4308</v>
      </c>
      <c r="B570" s="431" t="s">
        <v>603</v>
      </c>
      <c r="C570" s="431" t="s">
        <v>4104</v>
      </c>
      <c r="D570" s="431" t="s">
        <v>4109</v>
      </c>
      <c r="E570" s="431" t="s">
        <v>4110</v>
      </c>
      <c r="F570" s="434">
        <v>1</v>
      </c>
      <c r="G570" s="434">
        <v>649</v>
      </c>
      <c r="H570" s="434">
        <v>1</v>
      </c>
      <c r="I570" s="434">
        <v>649</v>
      </c>
      <c r="J570" s="434"/>
      <c r="K570" s="434"/>
      <c r="L570" s="434"/>
      <c r="M570" s="434"/>
      <c r="N570" s="434"/>
      <c r="O570" s="434"/>
      <c r="P570" s="545"/>
      <c r="Q570" s="435"/>
    </row>
    <row r="571" spans="1:17" ht="14.4" customHeight="1" x14ac:dyDescent="0.3">
      <c r="A571" s="430" t="s">
        <v>4308</v>
      </c>
      <c r="B571" s="431" t="s">
        <v>603</v>
      </c>
      <c r="C571" s="431" t="s">
        <v>4104</v>
      </c>
      <c r="D571" s="431" t="s">
        <v>4147</v>
      </c>
      <c r="E571" s="431" t="s">
        <v>4148</v>
      </c>
      <c r="F571" s="434">
        <v>2</v>
      </c>
      <c r="G571" s="434">
        <v>1016</v>
      </c>
      <c r="H571" s="434">
        <v>1</v>
      </c>
      <c r="I571" s="434">
        <v>508</v>
      </c>
      <c r="J571" s="434"/>
      <c r="K571" s="434"/>
      <c r="L571" s="434"/>
      <c r="M571" s="434"/>
      <c r="N571" s="434"/>
      <c r="O571" s="434"/>
      <c r="P571" s="545"/>
      <c r="Q571" s="435"/>
    </row>
    <row r="572" spans="1:17" ht="14.4" customHeight="1" x14ac:dyDescent="0.3">
      <c r="A572" s="430" t="s">
        <v>4308</v>
      </c>
      <c r="B572" s="431" t="s">
        <v>603</v>
      </c>
      <c r="C572" s="431" t="s">
        <v>4104</v>
      </c>
      <c r="D572" s="431" t="s">
        <v>4149</v>
      </c>
      <c r="E572" s="431" t="s">
        <v>4150</v>
      </c>
      <c r="F572" s="434">
        <v>2</v>
      </c>
      <c r="G572" s="434">
        <v>836</v>
      </c>
      <c r="H572" s="434">
        <v>1</v>
      </c>
      <c r="I572" s="434">
        <v>418</v>
      </c>
      <c r="J572" s="434"/>
      <c r="K572" s="434"/>
      <c r="L572" s="434"/>
      <c r="M572" s="434"/>
      <c r="N572" s="434"/>
      <c r="O572" s="434"/>
      <c r="P572" s="545"/>
      <c r="Q572" s="435"/>
    </row>
    <row r="573" spans="1:17" ht="14.4" customHeight="1" x14ac:dyDescent="0.3">
      <c r="A573" s="430" t="s">
        <v>4308</v>
      </c>
      <c r="B573" s="431" t="s">
        <v>603</v>
      </c>
      <c r="C573" s="431" t="s">
        <v>4104</v>
      </c>
      <c r="D573" s="431" t="s">
        <v>4151</v>
      </c>
      <c r="E573" s="431" t="s">
        <v>4152</v>
      </c>
      <c r="F573" s="434">
        <v>3</v>
      </c>
      <c r="G573" s="434">
        <v>1029</v>
      </c>
      <c r="H573" s="434">
        <v>1</v>
      </c>
      <c r="I573" s="434">
        <v>343</v>
      </c>
      <c r="J573" s="434"/>
      <c r="K573" s="434"/>
      <c r="L573" s="434"/>
      <c r="M573" s="434"/>
      <c r="N573" s="434"/>
      <c r="O573" s="434"/>
      <c r="P573" s="545"/>
      <c r="Q573" s="435"/>
    </row>
    <row r="574" spans="1:17" ht="14.4" customHeight="1" x14ac:dyDescent="0.3">
      <c r="A574" s="430" t="s">
        <v>4308</v>
      </c>
      <c r="B574" s="431" t="s">
        <v>603</v>
      </c>
      <c r="C574" s="431" t="s">
        <v>4104</v>
      </c>
      <c r="D574" s="431" t="s">
        <v>4153</v>
      </c>
      <c r="E574" s="431" t="s">
        <v>4154</v>
      </c>
      <c r="F574" s="434">
        <v>1</v>
      </c>
      <c r="G574" s="434">
        <v>216</v>
      </c>
      <c r="H574" s="434">
        <v>1</v>
      </c>
      <c r="I574" s="434">
        <v>216</v>
      </c>
      <c r="J574" s="434"/>
      <c r="K574" s="434"/>
      <c r="L574" s="434"/>
      <c r="M574" s="434"/>
      <c r="N574" s="434"/>
      <c r="O574" s="434"/>
      <c r="P574" s="545"/>
      <c r="Q574" s="435"/>
    </row>
    <row r="575" spans="1:17" ht="14.4" customHeight="1" x14ac:dyDescent="0.3">
      <c r="A575" s="430" t="s">
        <v>4308</v>
      </c>
      <c r="B575" s="431" t="s">
        <v>603</v>
      </c>
      <c r="C575" s="431" t="s">
        <v>4104</v>
      </c>
      <c r="D575" s="431" t="s">
        <v>4161</v>
      </c>
      <c r="E575" s="431" t="s">
        <v>4162</v>
      </c>
      <c r="F575" s="434">
        <v>1</v>
      </c>
      <c r="G575" s="434">
        <v>110</v>
      </c>
      <c r="H575" s="434">
        <v>1</v>
      </c>
      <c r="I575" s="434">
        <v>110</v>
      </c>
      <c r="J575" s="434"/>
      <c r="K575" s="434"/>
      <c r="L575" s="434"/>
      <c r="M575" s="434"/>
      <c r="N575" s="434"/>
      <c r="O575" s="434"/>
      <c r="P575" s="545"/>
      <c r="Q575" s="435"/>
    </row>
    <row r="576" spans="1:17" ht="14.4" customHeight="1" x14ac:dyDescent="0.3">
      <c r="A576" s="430" t="s">
        <v>4308</v>
      </c>
      <c r="B576" s="431" t="s">
        <v>603</v>
      </c>
      <c r="C576" s="431" t="s">
        <v>4104</v>
      </c>
      <c r="D576" s="431" t="s">
        <v>4169</v>
      </c>
      <c r="E576" s="431" t="s">
        <v>4170</v>
      </c>
      <c r="F576" s="434">
        <v>1</v>
      </c>
      <c r="G576" s="434">
        <v>16</v>
      </c>
      <c r="H576" s="434">
        <v>1</v>
      </c>
      <c r="I576" s="434">
        <v>16</v>
      </c>
      <c r="J576" s="434"/>
      <c r="K576" s="434"/>
      <c r="L576" s="434"/>
      <c r="M576" s="434"/>
      <c r="N576" s="434"/>
      <c r="O576" s="434"/>
      <c r="P576" s="545"/>
      <c r="Q576" s="435"/>
    </row>
    <row r="577" spans="1:17" ht="14.4" customHeight="1" x14ac:dyDescent="0.3">
      <c r="A577" s="430" t="s">
        <v>4308</v>
      </c>
      <c r="B577" s="431" t="s">
        <v>603</v>
      </c>
      <c r="C577" s="431" t="s">
        <v>4104</v>
      </c>
      <c r="D577" s="431" t="s">
        <v>4177</v>
      </c>
      <c r="E577" s="431" t="s">
        <v>4178</v>
      </c>
      <c r="F577" s="434">
        <v>1</v>
      </c>
      <c r="G577" s="434">
        <v>147</v>
      </c>
      <c r="H577" s="434">
        <v>1</v>
      </c>
      <c r="I577" s="434">
        <v>147</v>
      </c>
      <c r="J577" s="434"/>
      <c r="K577" s="434"/>
      <c r="L577" s="434"/>
      <c r="M577" s="434"/>
      <c r="N577" s="434"/>
      <c r="O577" s="434"/>
      <c r="P577" s="545"/>
      <c r="Q577" s="435"/>
    </row>
    <row r="578" spans="1:17" ht="14.4" customHeight="1" x14ac:dyDescent="0.3">
      <c r="A578" s="430" t="s">
        <v>4308</v>
      </c>
      <c r="B578" s="431" t="s">
        <v>603</v>
      </c>
      <c r="C578" s="431" t="s">
        <v>4104</v>
      </c>
      <c r="D578" s="431" t="s">
        <v>4185</v>
      </c>
      <c r="E578" s="431" t="s">
        <v>4186</v>
      </c>
      <c r="F578" s="434">
        <v>2</v>
      </c>
      <c r="G578" s="434">
        <v>76</v>
      </c>
      <c r="H578" s="434">
        <v>1</v>
      </c>
      <c r="I578" s="434">
        <v>38</v>
      </c>
      <c r="J578" s="434"/>
      <c r="K578" s="434"/>
      <c r="L578" s="434"/>
      <c r="M578" s="434"/>
      <c r="N578" s="434"/>
      <c r="O578" s="434"/>
      <c r="P578" s="545"/>
      <c r="Q578" s="435"/>
    </row>
    <row r="579" spans="1:17" ht="14.4" customHeight="1" x14ac:dyDescent="0.3">
      <c r="A579" s="430" t="s">
        <v>4308</v>
      </c>
      <c r="B579" s="431" t="s">
        <v>603</v>
      </c>
      <c r="C579" s="431" t="s">
        <v>4104</v>
      </c>
      <c r="D579" s="431" t="s">
        <v>4195</v>
      </c>
      <c r="E579" s="431" t="s">
        <v>4196</v>
      </c>
      <c r="F579" s="434">
        <v>1</v>
      </c>
      <c r="G579" s="434">
        <v>347</v>
      </c>
      <c r="H579" s="434">
        <v>1</v>
      </c>
      <c r="I579" s="434">
        <v>347</v>
      </c>
      <c r="J579" s="434"/>
      <c r="K579" s="434"/>
      <c r="L579" s="434"/>
      <c r="M579" s="434"/>
      <c r="N579" s="434"/>
      <c r="O579" s="434"/>
      <c r="P579" s="545"/>
      <c r="Q579" s="435"/>
    </row>
    <row r="580" spans="1:17" ht="14.4" customHeight="1" x14ac:dyDescent="0.3">
      <c r="A580" s="430" t="s">
        <v>4308</v>
      </c>
      <c r="B580" s="431" t="s">
        <v>603</v>
      </c>
      <c r="C580" s="431" t="s">
        <v>4104</v>
      </c>
      <c r="D580" s="431" t="s">
        <v>4215</v>
      </c>
      <c r="E580" s="431" t="s">
        <v>4216</v>
      </c>
      <c r="F580" s="434">
        <v>2</v>
      </c>
      <c r="G580" s="434">
        <v>572</v>
      </c>
      <c r="H580" s="434">
        <v>1</v>
      </c>
      <c r="I580" s="434">
        <v>286</v>
      </c>
      <c r="J580" s="434"/>
      <c r="K580" s="434"/>
      <c r="L580" s="434"/>
      <c r="M580" s="434"/>
      <c r="N580" s="434"/>
      <c r="O580" s="434"/>
      <c r="P580" s="545"/>
      <c r="Q580" s="435"/>
    </row>
    <row r="581" spans="1:17" ht="14.4" customHeight="1" x14ac:dyDescent="0.3">
      <c r="A581" s="430" t="s">
        <v>4309</v>
      </c>
      <c r="B581" s="431" t="s">
        <v>603</v>
      </c>
      <c r="C581" s="431" t="s">
        <v>4104</v>
      </c>
      <c r="D581" s="431" t="s">
        <v>4105</v>
      </c>
      <c r="E581" s="431" t="s">
        <v>4106</v>
      </c>
      <c r="F581" s="434">
        <v>8</v>
      </c>
      <c r="G581" s="434">
        <v>9424</v>
      </c>
      <c r="H581" s="434">
        <v>1</v>
      </c>
      <c r="I581" s="434">
        <v>1178</v>
      </c>
      <c r="J581" s="434">
        <v>4</v>
      </c>
      <c r="K581" s="434">
        <v>4720</v>
      </c>
      <c r="L581" s="434">
        <v>0.50084889643463493</v>
      </c>
      <c r="M581" s="434">
        <v>1180</v>
      </c>
      <c r="N581" s="434">
        <v>2</v>
      </c>
      <c r="O581" s="434">
        <v>2363</v>
      </c>
      <c r="P581" s="545">
        <v>0.25074278438030562</v>
      </c>
      <c r="Q581" s="435">
        <v>1181.5</v>
      </c>
    </row>
    <row r="582" spans="1:17" ht="14.4" customHeight="1" x14ac:dyDescent="0.3">
      <c r="A582" s="430" t="s">
        <v>4309</v>
      </c>
      <c r="B582" s="431" t="s">
        <v>603</v>
      </c>
      <c r="C582" s="431" t="s">
        <v>4104</v>
      </c>
      <c r="D582" s="431" t="s">
        <v>4109</v>
      </c>
      <c r="E582" s="431" t="s">
        <v>4110</v>
      </c>
      <c r="F582" s="434">
        <v>2</v>
      </c>
      <c r="G582" s="434">
        <v>1298</v>
      </c>
      <c r="H582" s="434">
        <v>1</v>
      </c>
      <c r="I582" s="434">
        <v>649</v>
      </c>
      <c r="J582" s="434">
        <v>1</v>
      </c>
      <c r="K582" s="434">
        <v>650</v>
      </c>
      <c r="L582" s="434">
        <v>0.50077041602465333</v>
      </c>
      <c r="M582" s="434">
        <v>650</v>
      </c>
      <c r="N582" s="434"/>
      <c r="O582" s="434"/>
      <c r="P582" s="545"/>
      <c r="Q582" s="435"/>
    </row>
    <row r="583" spans="1:17" ht="14.4" customHeight="1" x14ac:dyDescent="0.3">
      <c r="A583" s="430" t="s">
        <v>4309</v>
      </c>
      <c r="B583" s="431" t="s">
        <v>603</v>
      </c>
      <c r="C583" s="431" t="s">
        <v>4104</v>
      </c>
      <c r="D583" s="431" t="s">
        <v>4125</v>
      </c>
      <c r="E583" s="431" t="s">
        <v>4126</v>
      </c>
      <c r="F583" s="434">
        <v>69</v>
      </c>
      <c r="G583" s="434">
        <v>11454</v>
      </c>
      <c r="H583" s="434">
        <v>1</v>
      </c>
      <c r="I583" s="434">
        <v>166</v>
      </c>
      <c r="J583" s="434">
        <v>59</v>
      </c>
      <c r="K583" s="434">
        <v>9794</v>
      </c>
      <c r="L583" s="434">
        <v>0.85507246376811596</v>
      </c>
      <c r="M583" s="434">
        <v>166</v>
      </c>
      <c r="N583" s="434">
        <v>43</v>
      </c>
      <c r="O583" s="434">
        <v>7165</v>
      </c>
      <c r="P583" s="545">
        <v>0.62554566090448749</v>
      </c>
      <c r="Q583" s="435">
        <v>166.62790697674419</v>
      </c>
    </row>
    <row r="584" spans="1:17" ht="14.4" customHeight="1" x14ac:dyDescent="0.3">
      <c r="A584" s="430" t="s">
        <v>4309</v>
      </c>
      <c r="B584" s="431" t="s">
        <v>603</v>
      </c>
      <c r="C584" s="431" t="s">
        <v>4104</v>
      </c>
      <c r="D584" s="431" t="s">
        <v>4127</v>
      </c>
      <c r="E584" s="431" t="s">
        <v>4128</v>
      </c>
      <c r="F584" s="434">
        <v>69</v>
      </c>
      <c r="G584" s="434">
        <v>11868</v>
      </c>
      <c r="H584" s="434">
        <v>1</v>
      </c>
      <c r="I584" s="434">
        <v>172</v>
      </c>
      <c r="J584" s="434">
        <v>58</v>
      </c>
      <c r="K584" s="434">
        <v>9976</v>
      </c>
      <c r="L584" s="434">
        <v>0.84057971014492749</v>
      </c>
      <c r="M584" s="434">
        <v>172</v>
      </c>
      <c r="N584" s="434">
        <v>44</v>
      </c>
      <c r="O584" s="434">
        <v>7595</v>
      </c>
      <c r="P584" s="545">
        <v>0.63995618469834847</v>
      </c>
      <c r="Q584" s="435">
        <v>172.61363636363637</v>
      </c>
    </row>
    <row r="585" spans="1:17" ht="14.4" customHeight="1" x14ac:dyDescent="0.3">
      <c r="A585" s="430" t="s">
        <v>4309</v>
      </c>
      <c r="B585" s="431" t="s">
        <v>603</v>
      </c>
      <c r="C585" s="431" t="s">
        <v>4104</v>
      </c>
      <c r="D585" s="431" t="s">
        <v>4129</v>
      </c>
      <c r="E585" s="431" t="s">
        <v>4130</v>
      </c>
      <c r="F585" s="434">
        <v>9</v>
      </c>
      <c r="G585" s="434">
        <v>3141</v>
      </c>
      <c r="H585" s="434">
        <v>1</v>
      </c>
      <c r="I585" s="434">
        <v>349</v>
      </c>
      <c r="J585" s="434">
        <v>6</v>
      </c>
      <c r="K585" s="434">
        <v>2094</v>
      </c>
      <c r="L585" s="434">
        <v>0.66666666666666663</v>
      </c>
      <c r="M585" s="434">
        <v>349</v>
      </c>
      <c r="N585" s="434">
        <v>7</v>
      </c>
      <c r="O585" s="434">
        <v>2447</v>
      </c>
      <c r="P585" s="545">
        <v>0.77905125756128624</v>
      </c>
      <c r="Q585" s="435">
        <v>349.57142857142856</v>
      </c>
    </row>
    <row r="586" spans="1:17" ht="14.4" customHeight="1" x14ac:dyDescent="0.3">
      <c r="A586" s="430" t="s">
        <v>4309</v>
      </c>
      <c r="B586" s="431" t="s">
        <v>603</v>
      </c>
      <c r="C586" s="431" t="s">
        <v>4104</v>
      </c>
      <c r="D586" s="431" t="s">
        <v>4131</v>
      </c>
      <c r="E586" s="431" t="s">
        <v>4132</v>
      </c>
      <c r="F586" s="434"/>
      <c r="G586" s="434"/>
      <c r="H586" s="434"/>
      <c r="I586" s="434"/>
      <c r="J586" s="434"/>
      <c r="K586" s="434"/>
      <c r="L586" s="434"/>
      <c r="M586" s="434"/>
      <c r="N586" s="434">
        <v>2</v>
      </c>
      <c r="O586" s="434">
        <v>2074</v>
      </c>
      <c r="P586" s="545"/>
      <c r="Q586" s="435">
        <v>1037</v>
      </c>
    </row>
    <row r="587" spans="1:17" ht="14.4" customHeight="1" x14ac:dyDescent="0.3">
      <c r="A587" s="430" t="s">
        <v>4309</v>
      </c>
      <c r="B587" s="431" t="s">
        <v>603</v>
      </c>
      <c r="C587" s="431" t="s">
        <v>4104</v>
      </c>
      <c r="D587" s="431" t="s">
        <v>4133</v>
      </c>
      <c r="E587" s="431" t="s">
        <v>4134</v>
      </c>
      <c r="F587" s="434">
        <v>5</v>
      </c>
      <c r="G587" s="434">
        <v>940</v>
      </c>
      <c r="H587" s="434">
        <v>1</v>
      </c>
      <c r="I587" s="434">
        <v>188</v>
      </c>
      <c r="J587" s="434">
        <v>6</v>
      </c>
      <c r="K587" s="434">
        <v>1128</v>
      </c>
      <c r="L587" s="434">
        <v>1.2</v>
      </c>
      <c r="M587" s="434">
        <v>188</v>
      </c>
      <c r="N587" s="434">
        <v>6</v>
      </c>
      <c r="O587" s="434">
        <v>1130</v>
      </c>
      <c r="P587" s="545">
        <v>1.2021276595744681</v>
      </c>
      <c r="Q587" s="435">
        <v>188.33333333333334</v>
      </c>
    </row>
    <row r="588" spans="1:17" ht="14.4" customHeight="1" x14ac:dyDescent="0.3">
      <c r="A588" s="430" t="s">
        <v>4309</v>
      </c>
      <c r="B588" s="431" t="s">
        <v>603</v>
      </c>
      <c r="C588" s="431" t="s">
        <v>4104</v>
      </c>
      <c r="D588" s="431" t="s">
        <v>4135</v>
      </c>
      <c r="E588" s="431" t="s">
        <v>4136</v>
      </c>
      <c r="F588" s="434">
        <v>8</v>
      </c>
      <c r="G588" s="434">
        <v>6568</v>
      </c>
      <c r="H588" s="434">
        <v>1</v>
      </c>
      <c r="I588" s="434">
        <v>821</v>
      </c>
      <c r="J588" s="434">
        <v>11</v>
      </c>
      <c r="K588" s="434">
        <v>9031</v>
      </c>
      <c r="L588" s="434">
        <v>1.375</v>
      </c>
      <c r="M588" s="434">
        <v>821</v>
      </c>
      <c r="N588" s="434">
        <v>14</v>
      </c>
      <c r="O588" s="434">
        <v>11502</v>
      </c>
      <c r="P588" s="545">
        <v>1.7512180267965896</v>
      </c>
      <c r="Q588" s="435">
        <v>821.57142857142856</v>
      </c>
    </row>
    <row r="589" spans="1:17" ht="14.4" customHeight="1" x14ac:dyDescent="0.3">
      <c r="A589" s="430" t="s">
        <v>4309</v>
      </c>
      <c r="B589" s="431" t="s">
        <v>603</v>
      </c>
      <c r="C589" s="431" t="s">
        <v>4104</v>
      </c>
      <c r="D589" s="431" t="s">
        <v>4139</v>
      </c>
      <c r="E589" s="431" t="s">
        <v>4140</v>
      </c>
      <c r="F589" s="434">
        <v>67</v>
      </c>
      <c r="G589" s="434">
        <v>36448</v>
      </c>
      <c r="H589" s="434">
        <v>1</v>
      </c>
      <c r="I589" s="434">
        <v>544</v>
      </c>
      <c r="J589" s="434">
        <v>59</v>
      </c>
      <c r="K589" s="434">
        <v>32155</v>
      </c>
      <c r="L589" s="434">
        <v>0.8822157594381036</v>
      </c>
      <c r="M589" s="434">
        <v>545</v>
      </c>
      <c r="N589" s="434">
        <v>45</v>
      </c>
      <c r="O589" s="434">
        <v>24552</v>
      </c>
      <c r="P589" s="545">
        <v>0.67361720807726078</v>
      </c>
      <c r="Q589" s="435">
        <v>545.6</v>
      </c>
    </row>
    <row r="590" spans="1:17" ht="14.4" customHeight="1" x14ac:dyDescent="0.3">
      <c r="A590" s="430" t="s">
        <v>4309</v>
      </c>
      <c r="B590" s="431" t="s">
        <v>603</v>
      </c>
      <c r="C590" s="431" t="s">
        <v>4104</v>
      </c>
      <c r="D590" s="431" t="s">
        <v>4141</v>
      </c>
      <c r="E590" s="431" t="s">
        <v>4142</v>
      </c>
      <c r="F590" s="434">
        <v>2</v>
      </c>
      <c r="G590" s="434">
        <v>1298</v>
      </c>
      <c r="H590" s="434">
        <v>1</v>
      </c>
      <c r="I590" s="434">
        <v>649</v>
      </c>
      <c r="J590" s="434">
        <v>5</v>
      </c>
      <c r="K590" s="434">
        <v>3250</v>
      </c>
      <c r="L590" s="434">
        <v>2.5038520801232664</v>
      </c>
      <c r="M590" s="434">
        <v>650</v>
      </c>
      <c r="N590" s="434">
        <v>2</v>
      </c>
      <c r="O590" s="434">
        <v>1302</v>
      </c>
      <c r="P590" s="545">
        <v>1.0030816640986133</v>
      </c>
      <c r="Q590" s="435">
        <v>651</v>
      </c>
    </row>
    <row r="591" spans="1:17" ht="14.4" customHeight="1" x14ac:dyDescent="0.3">
      <c r="A591" s="430" t="s">
        <v>4309</v>
      </c>
      <c r="B591" s="431" t="s">
        <v>603</v>
      </c>
      <c r="C591" s="431" t="s">
        <v>4104</v>
      </c>
      <c r="D591" s="431" t="s">
        <v>4143</v>
      </c>
      <c r="E591" s="431" t="s">
        <v>4144</v>
      </c>
      <c r="F591" s="434">
        <v>2</v>
      </c>
      <c r="G591" s="434">
        <v>1298</v>
      </c>
      <c r="H591" s="434">
        <v>1</v>
      </c>
      <c r="I591" s="434">
        <v>649</v>
      </c>
      <c r="J591" s="434">
        <v>5</v>
      </c>
      <c r="K591" s="434">
        <v>3250</v>
      </c>
      <c r="L591" s="434">
        <v>2.5038520801232664</v>
      </c>
      <c r="M591" s="434">
        <v>650</v>
      </c>
      <c r="N591" s="434">
        <v>2</v>
      </c>
      <c r="O591" s="434">
        <v>1302</v>
      </c>
      <c r="P591" s="545">
        <v>1.0030816640986133</v>
      </c>
      <c r="Q591" s="435">
        <v>651</v>
      </c>
    </row>
    <row r="592" spans="1:17" ht="14.4" customHeight="1" x14ac:dyDescent="0.3">
      <c r="A592" s="430" t="s">
        <v>4309</v>
      </c>
      <c r="B592" s="431" t="s">
        <v>603</v>
      </c>
      <c r="C592" s="431" t="s">
        <v>4104</v>
      </c>
      <c r="D592" s="431" t="s">
        <v>4145</v>
      </c>
      <c r="E592" s="431" t="s">
        <v>4146</v>
      </c>
      <c r="F592" s="434">
        <v>17</v>
      </c>
      <c r="G592" s="434">
        <v>11441</v>
      </c>
      <c r="H592" s="434">
        <v>1</v>
      </c>
      <c r="I592" s="434">
        <v>673</v>
      </c>
      <c r="J592" s="434">
        <v>13</v>
      </c>
      <c r="K592" s="434">
        <v>8762</v>
      </c>
      <c r="L592" s="434">
        <v>0.76584214666550132</v>
      </c>
      <c r="M592" s="434">
        <v>674</v>
      </c>
      <c r="N592" s="434">
        <v>8</v>
      </c>
      <c r="O592" s="434">
        <v>5398</v>
      </c>
      <c r="P592" s="545">
        <v>0.47181190455379773</v>
      </c>
      <c r="Q592" s="435">
        <v>674.75</v>
      </c>
    </row>
    <row r="593" spans="1:17" ht="14.4" customHeight="1" x14ac:dyDescent="0.3">
      <c r="A593" s="430" t="s">
        <v>4309</v>
      </c>
      <c r="B593" s="431" t="s">
        <v>603</v>
      </c>
      <c r="C593" s="431" t="s">
        <v>4104</v>
      </c>
      <c r="D593" s="431" t="s">
        <v>4147</v>
      </c>
      <c r="E593" s="431" t="s">
        <v>4148</v>
      </c>
      <c r="F593" s="434">
        <v>2</v>
      </c>
      <c r="G593" s="434">
        <v>1016</v>
      </c>
      <c r="H593" s="434">
        <v>1</v>
      </c>
      <c r="I593" s="434">
        <v>508</v>
      </c>
      <c r="J593" s="434">
        <v>5</v>
      </c>
      <c r="K593" s="434">
        <v>2545</v>
      </c>
      <c r="L593" s="434">
        <v>2.5049212598425199</v>
      </c>
      <c r="M593" s="434">
        <v>509</v>
      </c>
      <c r="N593" s="434">
        <v>1</v>
      </c>
      <c r="O593" s="434">
        <v>509</v>
      </c>
      <c r="P593" s="545">
        <v>0.50098425196850394</v>
      </c>
      <c r="Q593" s="435">
        <v>509</v>
      </c>
    </row>
    <row r="594" spans="1:17" ht="14.4" customHeight="1" x14ac:dyDescent="0.3">
      <c r="A594" s="430" t="s">
        <v>4309</v>
      </c>
      <c r="B594" s="431" t="s">
        <v>603</v>
      </c>
      <c r="C594" s="431" t="s">
        <v>4104</v>
      </c>
      <c r="D594" s="431" t="s">
        <v>4149</v>
      </c>
      <c r="E594" s="431" t="s">
        <v>4150</v>
      </c>
      <c r="F594" s="434">
        <v>2</v>
      </c>
      <c r="G594" s="434">
        <v>836</v>
      </c>
      <c r="H594" s="434">
        <v>1</v>
      </c>
      <c r="I594" s="434">
        <v>418</v>
      </c>
      <c r="J594" s="434">
        <v>5</v>
      </c>
      <c r="K594" s="434">
        <v>2095</v>
      </c>
      <c r="L594" s="434">
        <v>2.5059808612440193</v>
      </c>
      <c r="M594" s="434">
        <v>419</v>
      </c>
      <c r="N594" s="434">
        <v>1</v>
      </c>
      <c r="O594" s="434">
        <v>419</v>
      </c>
      <c r="P594" s="545">
        <v>0.50119617224880386</v>
      </c>
      <c r="Q594" s="435">
        <v>419</v>
      </c>
    </row>
    <row r="595" spans="1:17" ht="14.4" customHeight="1" x14ac:dyDescent="0.3">
      <c r="A595" s="430" t="s">
        <v>4309</v>
      </c>
      <c r="B595" s="431" t="s">
        <v>603</v>
      </c>
      <c r="C595" s="431" t="s">
        <v>4104</v>
      </c>
      <c r="D595" s="431" t="s">
        <v>4151</v>
      </c>
      <c r="E595" s="431" t="s">
        <v>4152</v>
      </c>
      <c r="F595" s="434">
        <v>68</v>
      </c>
      <c r="G595" s="434">
        <v>23324</v>
      </c>
      <c r="H595" s="434">
        <v>1</v>
      </c>
      <c r="I595" s="434">
        <v>343</v>
      </c>
      <c r="J595" s="434">
        <v>61</v>
      </c>
      <c r="K595" s="434">
        <v>20984</v>
      </c>
      <c r="L595" s="434">
        <v>0.89967415537643625</v>
      </c>
      <c r="M595" s="434">
        <v>344</v>
      </c>
      <c r="N595" s="434">
        <v>45</v>
      </c>
      <c r="O595" s="434">
        <v>15534</v>
      </c>
      <c r="P595" s="545">
        <v>0.66600926084719603</v>
      </c>
      <c r="Q595" s="435">
        <v>345.2</v>
      </c>
    </row>
    <row r="596" spans="1:17" ht="14.4" customHeight="1" x14ac:dyDescent="0.3">
      <c r="A596" s="430" t="s">
        <v>4309</v>
      </c>
      <c r="B596" s="431" t="s">
        <v>603</v>
      </c>
      <c r="C596" s="431" t="s">
        <v>4104</v>
      </c>
      <c r="D596" s="431" t="s">
        <v>4153</v>
      </c>
      <c r="E596" s="431" t="s">
        <v>4154</v>
      </c>
      <c r="F596" s="434">
        <v>2</v>
      </c>
      <c r="G596" s="434">
        <v>432</v>
      </c>
      <c r="H596" s="434">
        <v>1</v>
      </c>
      <c r="I596" s="434">
        <v>216</v>
      </c>
      <c r="J596" s="434">
        <v>1</v>
      </c>
      <c r="K596" s="434">
        <v>217</v>
      </c>
      <c r="L596" s="434">
        <v>0.50231481481481477</v>
      </c>
      <c r="M596" s="434">
        <v>217</v>
      </c>
      <c r="N596" s="434">
        <v>1</v>
      </c>
      <c r="O596" s="434">
        <v>218</v>
      </c>
      <c r="P596" s="545">
        <v>0.50462962962962965</v>
      </c>
      <c r="Q596" s="435">
        <v>218</v>
      </c>
    </row>
    <row r="597" spans="1:17" ht="14.4" customHeight="1" x14ac:dyDescent="0.3">
      <c r="A597" s="430" t="s">
        <v>4309</v>
      </c>
      <c r="B597" s="431" t="s">
        <v>603</v>
      </c>
      <c r="C597" s="431" t="s">
        <v>4104</v>
      </c>
      <c r="D597" s="431" t="s">
        <v>4157</v>
      </c>
      <c r="E597" s="431" t="s">
        <v>4158</v>
      </c>
      <c r="F597" s="434"/>
      <c r="G597" s="434"/>
      <c r="H597" s="434"/>
      <c r="I597" s="434"/>
      <c r="J597" s="434">
        <v>8</v>
      </c>
      <c r="K597" s="434">
        <v>1160</v>
      </c>
      <c r="L597" s="434"/>
      <c r="M597" s="434">
        <v>145</v>
      </c>
      <c r="N597" s="434">
        <v>1</v>
      </c>
      <c r="O597" s="434">
        <v>147</v>
      </c>
      <c r="P597" s="545"/>
      <c r="Q597" s="435">
        <v>147</v>
      </c>
    </row>
    <row r="598" spans="1:17" ht="14.4" customHeight="1" x14ac:dyDescent="0.3">
      <c r="A598" s="430" t="s">
        <v>4309</v>
      </c>
      <c r="B598" s="431" t="s">
        <v>603</v>
      </c>
      <c r="C598" s="431" t="s">
        <v>4104</v>
      </c>
      <c r="D598" s="431" t="s">
        <v>4159</v>
      </c>
      <c r="E598" s="431" t="s">
        <v>4160</v>
      </c>
      <c r="F598" s="434">
        <v>5</v>
      </c>
      <c r="G598" s="434">
        <v>1185</v>
      </c>
      <c r="H598" s="434">
        <v>1</v>
      </c>
      <c r="I598" s="434">
        <v>237</v>
      </c>
      <c r="J598" s="434">
        <v>5</v>
      </c>
      <c r="K598" s="434">
        <v>1185</v>
      </c>
      <c r="L598" s="434">
        <v>1</v>
      </c>
      <c r="M598" s="434">
        <v>237</v>
      </c>
      <c r="N598" s="434">
        <v>7</v>
      </c>
      <c r="O598" s="434">
        <v>1662</v>
      </c>
      <c r="P598" s="545">
        <v>1.4025316455696202</v>
      </c>
      <c r="Q598" s="435">
        <v>237.42857142857142</v>
      </c>
    </row>
    <row r="599" spans="1:17" ht="14.4" customHeight="1" x14ac:dyDescent="0.3">
      <c r="A599" s="430" t="s">
        <v>4309</v>
      </c>
      <c r="B599" s="431" t="s">
        <v>603</v>
      </c>
      <c r="C599" s="431" t="s">
        <v>4104</v>
      </c>
      <c r="D599" s="431" t="s">
        <v>4161</v>
      </c>
      <c r="E599" s="431" t="s">
        <v>4162</v>
      </c>
      <c r="F599" s="434">
        <v>66</v>
      </c>
      <c r="G599" s="434">
        <v>7260</v>
      </c>
      <c r="H599" s="434">
        <v>1</v>
      </c>
      <c r="I599" s="434">
        <v>110</v>
      </c>
      <c r="J599" s="434">
        <v>56</v>
      </c>
      <c r="K599" s="434">
        <v>6160</v>
      </c>
      <c r="L599" s="434">
        <v>0.84848484848484851</v>
      </c>
      <c r="M599" s="434">
        <v>110</v>
      </c>
      <c r="N599" s="434">
        <v>44</v>
      </c>
      <c r="O599" s="434">
        <v>4867</v>
      </c>
      <c r="P599" s="545">
        <v>0.67038567493112944</v>
      </c>
      <c r="Q599" s="435">
        <v>110.61363636363636</v>
      </c>
    </row>
    <row r="600" spans="1:17" ht="14.4" customHeight="1" x14ac:dyDescent="0.3">
      <c r="A600" s="430" t="s">
        <v>4309</v>
      </c>
      <c r="B600" s="431" t="s">
        <v>603</v>
      </c>
      <c r="C600" s="431" t="s">
        <v>4104</v>
      </c>
      <c r="D600" s="431" t="s">
        <v>4165</v>
      </c>
      <c r="E600" s="431" t="s">
        <v>4166</v>
      </c>
      <c r="F600" s="434">
        <v>3</v>
      </c>
      <c r="G600" s="434">
        <v>930</v>
      </c>
      <c r="H600" s="434">
        <v>1</v>
      </c>
      <c r="I600" s="434">
        <v>310</v>
      </c>
      <c r="J600" s="434">
        <v>5</v>
      </c>
      <c r="K600" s="434">
        <v>1550</v>
      </c>
      <c r="L600" s="434">
        <v>1.6666666666666667</v>
      </c>
      <c r="M600" s="434">
        <v>310</v>
      </c>
      <c r="N600" s="434">
        <v>2</v>
      </c>
      <c r="O600" s="434">
        <v>622</v>
      </c>
      <c r="P600" s="545">
        <v>0.66881720430107527</v>
      </c>
      <c r="Q600" s="435">
        <v>311</v>
      </c>
    </row>
    <row r="601" spans="1:17" ht="14.4" customHeight="1" x14ac:dyDescent="0.3">
      <c r="A601" s="430" t="s">
        <v>4309</v>
      </c>
      <c r="B601" s="431" t="s">
        <v>603</v>
      </c>
      <c r="C601" s="431" t="s">
        <v>4104</v>
      </c>
      <c r="D601" s="431" t="s">
        <v>4169</v>
      </c>
      <c r="E601" s="431" t="s">
        <v>4170</v>
      </c>
      <c r="F601" s="434">
        <v>1</v>
      </c>
      <c r="G601" s="434">
        <v>16</v>
      </c>
      <c r="H601" s="434">
        <v>1</v>
      </c>
      <c r="I601" s="434">
        <v>16</v>
      </c>
      <c r="J601" s="434">
        <v>7</v>
      </c>
      <c r="K601" s="434">
        <v>112</v>
      </c>
      <c r="L601" s="434">
        <v>7</v>
      </c>
      <c r="M601" s="434">
        <v>16</v>
      </c>
      <c r="N601" s="434"/>
      <c r="O601" s="434"/>
      <c r="P601" s="545"/>
      <c r="Q601" s="435"/>
    </row>
    <row r="602" spans="1:17" ht="14.4" customHeight="1" x14ac:dyDescent="0.3">
      <c r="A602" s="430" t="s">
        <v>4309</v>
      </c>
      <c r="B602" s="431" t="s">
        <v>603</v>
      </c>
      <c r="C602" s="431" t="s">
        <v>4104</v>
      </c>
      <c r="D602" s="431" t="s">
        <v>4173</v>
      </c>
      <c r="E602" s="431" t="s">
        <v>4174</v>
      </c>
      <c r="F602" s="434">
        <v>4</v>
      </c>
      <c r="G602" s="434">
        <v>1388</v>
      </c>
      <c r="H602" s="434">
        <v>1</v>
      </c>
      <c r="I602" s="434">
        <v>347</v>
      </c>
      <c r="J602" s="434">
        <v>49</v>
      </c>
      <c r="K602" s="434">
        <v>17052</v>
      </c>
      <c r="L602" s="434">
        <v>12.285302593659942</v>
      </c>
      <c r="M602" s="434">
        <v>348</v>
      </c>
      <c r="N602" s="434">
        <v>8</v>
      </c>
      <c r="O602" s="434">
        <v>2792</v>
      </c>
      <c r="P602" s="545">
        <v>2.011527377521614</v>
      </c>
      <c r="Q602" s="435">
        <v>349</v>
      </c>
    </row>
    <row r="603" spans="1:17" ht="14.4" customHeight="1" x14ac:dyDescent="0.3">
      <c r="A603" s="430" t="s">
        <v>4309</v>
      </c>
      <c r="B603" s="431" t="s">
        <v>603</v>
      </c>
      <c r="C603" s="431" t="s">
        <v>4104</v>
      </c>
      <c r="D603" s="431" t="s">
        <v>4177</v>
      </c>
      <c r="E603" s="431" t="s">
        <v>4178</v>
      </c>
      <c r="F603" s="434"/>
      <c r="G603" s="434"/>
      <c r="H603" s="434"/>
      <c r="I603" s="434"/>
      <c r="J603" s="434">
        <v>1</v>
      </c>
      <c r="K603" s="434">
        <v>147</v>
      </c>
      <c r="L603" s="434"/>
      <c r="M603" s="434">
        <v>147</v>
      </c>
      <c r="N603" s="434">
        <v>1</v>
      </c>
      <c r="O603" s="434">
        <v>148</v>
      </c>
      <c r="P603" s="545"/>
      <c r="Q603" s="435">
        <v>148</v>
      </c>
    </row>
    <row r="604" spans="1:17" ht="14.4" customHeight="1" x14ac:dyDescent="0.3">
      <c r="A604" s="430" t="s">
        <v>4309</v>
      </c>
      <c r="B604" s="431" t="s">
        <v>603</v>
      </c>
      <c r="C604" s="431" t="s">
        <v>4104</v>
      </c>
      <c r="D604" s="431" t="s">
        <v>4181</v>
      </c>
      <c r="E604" s="431" t="s">
        <v>4182</v>
      </c>
      <c r="F604" s="434">
        <v>5</v>
      </c>
      <c r="G604" s="434">
        <v>1465</v>
      </c>
      <c r="H604" s="434">
        <v>1</v>
      </c>
      <c r="I604" s="434">
        <v>293</v>
      </c>
      <c r="J604" s="434">
        <v>5</v>
      </c>
      <c r="K604" s="434">
        <v>1465</v>
      </c>
      <c r="L604" s="434">
        <v>1</v>
      </c>
      <c r="M604" s="434">
        <v>293</v>
      </c>
      <c r="N604" s="434">
        <v>6</v>
      </c>
      <c r="O604" s="434">
        <v>1760</v>
      </c>
      <c r="P604" s="545">
        <v>1.2013651877133107</v>
      </c>
      <c r="Q604" s="435">
        <v>293.33333333333331</v>
      </c>
    </row>
    <row r="605" spans="1:17" ht="14.4" customHeight="1" x14ac:dyDescent="0.3">
      <c r="A605" s="430" t="s">
        <v>4309</v>
      </c>
      <c r="B605" s="431" t="s">
        <v>603</v>
      </c>
      <c r="C605" s="431" t="s">
        <v>4104</v>
      </c>
      <c r="D605" s="431" t="s">
        <v>4183</v>
      </c>
      <c r="E605" s="431" t="s">
        <v>4184</v>
      </c>
      <c r="F605" s="434">
        <v>66</v>
      </c>
      <c r="G605" s="434">
        <v>13398</v>
      </c>
      <c r="H605" s="434">
        <v>1</v>
      </c>
      <c r="I605" s="434">
        <v>203</v>
      </c>
      <c r="J605" s="434">
        <v>56</v>
      </c>
      <c r="K605" s="434">
        <v>11424</v>
      </c>
      <c r="L605" s="434">
        <v>0.85266457680250785</v>
      </c>
      <c r="M605" s="434">
        <v>204</v>
      </c>
      <c r="N605" s="434">
        <v>44</v>
      </c>
      <c r="O605" s="434">
        <v>9028</v>
      </c>
      <c r="P605" s="545">
        <v>0.67383191521122554</v>
      </c>
      <c r="Q605" s="435">
        <v>205.18181818181819</v>
      </c>
    </row>
    <row r="606" spans="1:17" ht="14.4" customHeight="1" x14ac:dyDescent="0.3">
      <c r="A606" s="430" t="s">
        <v>4309</v>
      </c>
      <c r="B606" s="431" t="s">
        <v>603</v>
      </c>
      <c r="C606" s="431" t="s">
        <v>4104</v>
      </c>
      <c r="D606" s="431" t="s">
        <v>4185</v>
      </c>
      <c r="E606" s="431" t="s">
        <v>4186</v>
      </c>
      <c r="F606" s="434">
        <v>69</v>
      </c>
      <c r="G606" s="434">
        <v>2622</v>
      </c>
      <c r="H606" s="434">
        <v>1</v>
      </c>
      <c r="I606" s="434">
        <v>38</v>
      </c>
      <c r="J606" s="434">
        <v>57</v>
      </c>
      <c r="K606" s="434">
        <v>2166</v>
      </c>
      <c r="L606" s="434">
        <v>0.82608695652173914</v>
      </c>
      <c r="M606" s="434">
        <v>38</v>
      </c>
      <c r="N606" s="434">
        <v>43</v>
      </c>
      <c r="O606" s="434">
        <v>1661</v>
      </c>
      <c r="P606" s="545">
        <v>0.63348588863463007</v>
      </c>
      <c r="Q606" s="435">
        <v>38.627906976744185</v>
      </c>
    </row>
    <row r="607" spans="1:17" ht="14.4" customHeight="1" x14ac:dyDescent="0.3">
      <c r="A607" s="430" t="s">
        <v>4309</v>
      </c>
      <c r="B607" s="431" t="s">
        <v>603</v>
      </c>
      <c r="C607" s="431" t="s">
        <v>4104</v>
      </c>
      <c r="D607" s="431" t="s">
        <v>4187</v>
      </c>
      <c r="E607" s="431" t="s">
        <v>4188</v>
      </c>
      <c r="F607" s="434"/>
      <c r="G607" s="434"/>
      <c r="H607" s="434"/>
      <c r="I607" s="434"/>
      <c r="J607" s="434"/>
      <c r="K607" s="434"/>
      <c r="L607" s="434"/>
      <c r="M607" s="434"/>
      <c r="N607" s="434">
        <v>1</v>
      </c>
      <c r="O607" s="434">
        <v>4993</v>
      </c>
      <c r="P607" s="545"/>
      <c r="Q607" s="435">
        <v>4993</v>
      </c>
    </row>
    <row r="608" spans="1:17" ht="14.4" customHeight="1" x14ac:dyDescent="0.3">
      <c r="A608" s="430" t="s">
        <v>4309</v>
      </c>
      <c r="B608" s="431" t="s">
        <v>603</v>
      </c>
      <c r="C608" s="431" t="s">
        <v>4104</v>
      </c>
      <c r="D608" s="431" t="s">
        <v>4189</v>
      </c>
      <c r="E608" s="431" t="s">
        <v>4190</v>
      </c>
      <c r="F608" s="434">
        <v>69</v>
      </c>
      <c r="G608" s="434">
        <v>11661</v>
      </c>
      <c r="H608" s="434">
        <v>1</v>
      </c>
      <c r="I608" s="434">
        <v>169</v>
      </c>
      <c r="J608" s="434">
        <v>59</v>
      </c>
      <c r="K608" s="434">
        <v>9971</v>
      </c>
      <c r="L608" s="434">
        <v>0.85507246376811596</v>
      </c>
      <c r="M608" s="434">
        <v>169</v>
      </c>
      <c r="N608" s="434">
        <v>43</v>
      </c>
      <c r="O608" s="434">
        <v>7294</v>
      </c>
      <c r="P608" s="545">
        <v>0.62550381613926764</v>
      </c>
      <c r="Q608" s="435">
        <v>169.62790697674419</v>
      </c>
    </row>
    <row r="609" spans="1:17" ht="14.4" customHeight="1" x14ac:dyDescent="0.3">
      <c r="A609" s="430" t="s">
        <v>4309</v>
      </c>
      <c r="B609" s="431" t="s">
        <v>603</v>
      </c>
      <c r="C609" s="431" t="s">
        <v>4104</v>
      </c>
      <c r="D609" s="431" t="s">
        <v>4191</v>
      </c>
      <c r="E609" s="431" t="s">
        <v>4192</v>
      </c>
      <c r="F609" s="434"/>
      <c r="G609" s="434"/>
      <c r="H609" s="434"/>
      <c r="I609" s="434"/>
      <c r="J609" s="434">
        <v>1</v>
      </c>
      <c r="K609" s="434">
        <v>324</v>
      </c>
      <c r="L609" s="434"/>
      <c r="M609" s="434">
        <v>324</v>
      </c>
      <c r="N609" s="434"/>
      <c r="O609" s="434"/>
      <c r="P609" s="545"/>
      <c r="Q609" s="435"/>
    </row>
    <row r="610" spans="1:17" ht="14.4" customHeight="1" x14ac:dyDescent="0.3">
      <c r="A610" s="430" t="s">
        <v>4309</v>
      </c>
      <c r="B610" s="431" t="s">
        <v>603</v>
      </c>
      <c r="C610" s="431" t="s">
        <v>4104</v>
      </c>
      <c r="D610" s="431" t="s">
        <v>4193</v>
      </c>
      <c r="E610" s="431" t="s">
        <v>4194</v>
      </c>
      <c r="F610" s="434">
        <v>2</v>
      </c>
      <c r="G610" s="434">
        <v>1370</v>
      </c>
      <c r="H610" s="434">
        <v>1</v>
      </c>
      <c r="I610" s="434">
        <v>685</v>
      </c>
      <c r="J610" s="434">
        <v>6</v>
      </c>
      <c r="K610" s="434">
        <v>4116</v>
      </c>
      <c r="L610" s="434">
        <v>3.0043795620437956</v>
      </c>
      <c r="M610" s="434">
        <v>686</v>
      </c>
      <c r="N610" s="434">
        <v>3</v>
      </c>
      <c r="O610" s="434">
        <v>2060</v>
      </c>
      <c r="P610" s="545">
        <v>1.5036496350364963</v>
      </c>
      <c r="Q610" s="435">
        <v>686.66666666666663</v>
      </c>
    </row>
    <row r="611" spans="1:17" ht="14.4" customHeight="1" x14ac:dyDescent="0.3">
      <c r="A611" s="430" t="s">
        <v>4309</v>
      </c>
      <c r="B611" s="431" t="s">
        <v>603</v>
      </c>
      <c r="C611" s="431" t="s">
        <v>4104</v>
      </c>
      <c r="D611" s="431" t="s">
        <v>4195</v>
      </c>
      <c r="E611" s="431" t="s">
        <v>4196</v>
      </c>
      <c r="F611" s="434">
        <v>75</v>
      </c>
      <c r="G611" s="434">
        <v>26025</v>
      </c>
      <c r="H611" s="434">
        <v>1</v>
      </c>
      <c r="I611" s="434">
        <v>347</v>
      </c>
      <c r="J611" s="434">
        <v>72</v>
      </c>
      <c r="K611" s="434">
        <v>24984</v>
      </c>
      <c r="L611" s="434">
        <v>0.96</v>
      </c>
      <c r="M611" s="434">
        <v>347</v>
      </c>
      <c r="N611" s="434">
        <v>54</v>
      </c>
      <c r="O611" s="434">
        <v>18770</v>
      </c>
      <c r="P611" s="545">
        <v>0.72122958693563877</v>
      </c>
      <c r="Q611" s="435">
        <v>347.59259259259261</v>
      </c>
    </row>
    <row r="612" spans="1:17" ht="14.4" customHeight="1" x14ac:dyDescent="0.3">
      <c r="A612" s="430" t="s">
        <v>4309</v>
      </c>
      <c r="B612" s="431" t="s">
        <v>603</v>
      </c>
      <c r="C612" s="431" t="s">
        <v>4104</v>
      </c>
      <c r="D612" s="431" t="s">
        <v>4197</v>
      </c>
      <c r="E612" s="431" t="s">
        <v>4198</v>
      </c>
      <c r="F612" s="434">
        <v>69</v>
      </c>
      <c r="G612" s="434">
        <v>11868</v>
      </c>
      <c r="H612" s="434">
        <v>1</v>
      </c>
      <c r="I612" s="434">
        <v>172</v>
      </c>
      <c r="J612" s="434">
        <v>59</v>
      </c>
      <c r="K612" s="434">
        <v>10148</v>
      </c>
      <c r="L612" s="434">
        <v>0.85507246376811596</v>
      </c>
      <c r="M612" s="434">
        <v>172</v>
      </c>
      <c r="N612" s="434">
        <v>43</v>
      </c>
      <c r="O612" s="434">
        <v>7423</v>
      </c>
      <c r="P612" s="545">
        <v>0.62546343107516011</v>
      </c>
      <c r="Q612" s="435">
        <v>172.62790697674419</v>
      </c>
    </row>
    <row r="613" spans="1:17" ht="14.4" customHeight="1" x14ac:dyDescent="0.3">
      <c r="A613" s="430" t="s">
        <v>4309</v>
      </c>
      <c r="B613" s="431" t="s">
        <v>603</v>
      </c>
      <c r="C613" s="431" t="s">
        <v>4104</v>
      </c>
      <c r="D613" s="431" t="s">
        <v>4199</v>
      </c>
      <c r="E613" s="431" t="s">
        <v>4200</v>
      </c>
      <c r="F613" s="434">
        <v>4</v>
      </c>
      <c r="G613" s="434">
        <v>1596</v>
      </c>
      <c r="H613" s="434">
        <v>1</v>
      </c>
      <c r="I613" s="434">
        <v>399</v>
      </c>
      <c r="J613" s="434"/>
      <c r="K613" s="434"/>
      <c r="L613" s="434"/>
      <c r="M613" s="434"/>
      <c r="N613" s="434">
        <v>8</v>
      </c>
      <c r="O613" s="434">
        <v>3200</v>
      </c>
      <c r="P613" s="545">
        <v>2.0050125313283207</v>
      </c>
      <c r="Q613" s="435">
        <v>400</v>
      </c>
    </row>
    <row r="614" spans="1:17" ht="14.4" customHeight="1" x14ac:dyDescent="0.3">
      <c r="A614" s="430" t="s">
        <v>4309</v>
      </c>
      <c r="B614" s="431" t="s">
        <v>603</v>
      </c>
      <c r="C614" s="431" t="s">
        <v>4104</v>
      </c>
      <c r="D614" s="431" t="s">
        <v>4201</v>
      </c>
      <c r="E614" s="431" t="s">
        <v>4202</v>
      </c>
      <c r="F614" s="434">
        <v>2</v>
      </c>
      <c r="G614" s="434">
        <v>1298</v>
      </c>
      <c r="H614" s="434">
        <v>1</v>
      </c>
      <c r="I614" s="434">
        <v>649</v>
      </c>
      <c r="J614" s="434">
        <v>5</v>
      </c>
      <c r="K614" s="434">
        <v>3250</v>
      </c>
      <c r="L614" s="434">
        <v>2.5038520801232664</v>
      </c>
      <c r="M614" s="434">
        <v>650</v>
      </c>
      <c r="N614" s="434">
        <v>2</v>
      </c>
      <c r="O614" s="434">
        <v>1302</v>
      </c>
      <c r="P614" s="545">
        <v>1.0030816640986133</v>
      </c>
      <c r="Q614" s="435">
        <v>651</v>
      </c>
    </row>
    <row r="615" spans="1:17" ht="14.4" customHeight="1" x14ac:dyDescent="0.3">
      <c r="A615" s="430" t="s">
        <v>4309</v>
      </c>
      <c r="B615" s="431" t="s">
        <v>603</v>
      </c>
      <c r="C615" s="431" t="s">
        <v>4104</v>
      </c>
      <c r="D615" s="431" t="s">
        <v>4203</v>
      </c>
      <c r="E615" s="431" t="s">
        <v>4204</v>
      </c>
      <c r="F615" s="434">
        <v>2</v>
      </c>
      <c r="G615" s="434">
        <v>1298</v>
      </c>
      <c r="H615" s="434">
        <v>1</v>
      </c>
      <c r="I615" s="434">
        <v>649</v>
      </c>
      <c r="J615" s="434">
        <v>5</v>
      </c>
      <c r="K615" s="434">
        <v>3250</v>
      </c>
      <c r="L615" s="434">
        <v>2.5038520801232664</v>
      </c>
      <c r="M615" s="434">
        <v>650</v>
      </c>
      <c r="N615" s="434">
        <v>2</v>
      </c>
      <c r="O615" s="434">
        <v>1302</v>
      </c>
      <c r="P615" s="545">
        <v>1.0030816640986133</v>
      </c>
      <c r="Q615" s="435">
        <v>651</v>
      </c>
    </row>
    <row r="616" spans="1:17" ht="14.4" customHeight="1" x14ac:dyDescent="0.3">
      <c r="A616" s="430" t="s">
        <v>4309</v>
      </c>
      <c r="B616" s="431" t="s">
        <v>603</v>
      </c>
      <c r="C616" s="431" t="s">
        <v>4104</v>
      </c>
      <c r="D616" s="431" t="s">
        <v>4207</v>
      </c>
      <c r="E616" s="431" t="s">
        <v>4208</v>
      </c>
      <c r="F616" s="434">
        <v>1</v>
      </c>
      <c r="G616" s="434">
        <v>104</v>
      </c>
      <c r="H616" s="434">
        <v>1</v>
      </c>
      <c r="I616" s="434">
        <v>104</v>
      </c>
      <c r="J616" s="434">
        <v>3</v>
      </c>
      <c r="K616" s="434">
        <v>315</v>
      </c>
      <c r="L616" s="434">
        <v>3.0288461538461537</v>
      </c>
      <c r="M616" s="434">
        <v>105</v>
      </c>
      <c r="N616" s="434"/>
      <c r="O616" s="434"/>
      <c r="P616" s="545"/>
      <c r="Q616" s="435"/>
    </row>
    <row r="617" spans="1:17" ht="14.4" customHeight="1" x14ac:dyDescent="0.3">
      <c r="A617" s="430" t="s">
        <v>4309</v>
      </c>
      <c r="B617" s="431" t="s">
        <v>603</v>
      </c>
      <c r="C617" s="431" t="s">
        <v>4104</v>
      </c>
      <c r="D617" s="431" t="s">
        <v>4209</v>
      </c>
      <c r="E617" s="431" t="s">
        <v>4210</v>
      </c>
      <c r="F617" s="434">
        <v>66</v>
      </c>
      <c r="G617" s="434">
        <v>45474</v>
      </c>
      <c r="H617" s="434">
        <v>1</v>
      </c>
      <c r="I617" s="434">
        <v>689</v>
      </c>
      <c r="J617" s="434">
        <v>57</v>
      </c>
      <c r="K617" s="434">
        <v>39330</v>
      </c>
      <c r="L617" s="434">
        <v>0.86488982715397811</v>
      </c>
      <c r="M617" s="434">
        <v>690</v>
      </c>
      <c r="N617" s="434">
        <v>43</v>
      </c>
      <c r="O617" s="434">
        <v>29697</v>
      </c>
      <c r="P617" s="545">
        <v>0.65305449267713422</v>
      </c>
      <c r="Q617" s="435">
        <v>690.62790697674416</v>
      </c>
    </row>
    <row r="618" spans="1:17" ht="14.4" customHeight="1" x14ac:dyDescent="0.3">
      <c r="A618" s="430" t="s">
        <v>4309</v>
      </c>
      <c r="B618" s="431" t="s">
        <v>603</v>
      </c>
      <c r="C618" s="431" t="s">
        <v>4104</v>
      </c>
      <c r="D618" s="431" t="s">
        <v>4211</v>
      </c>
      <c r="E618" s="431" t="s">
        <v>4212</v>
      </c>
      <c r="F618" s="434">
        <v>17</v>
      </c>
      <c r="G618" s="434">
        <v>11441</v>
      </c>
      <c r="H618" s="434">
        <v>1</v>
      </c>
      <c r="I618" s="434">
        <v>673</v>
      </c>
      <c r="J618" s="434">
        <v>13</v>
      </c>
      <c r="K618" s="434">
        <v>8762</v>
      </c>
      <c r="L618" s="434">
        <v>0.76584214666550132</v>
      </c>
      <c r="M618" s="434">
        <v>674</v>
      </c>
      <c r="N618" s="434">
        <v>8</v>
      </c>
      <c r="O618" s="434">
        <v>5398</v>
      </c>
      <c r="P618" s="545">
        <v>0.47181190455379773</v>
      </c>
      <c r="Q618" s="435">
        <v>674.75</v>
      </c>
    </row>
    <row r="619" spans="1:17" ht="14.4" customHeight="1" x14ac:dyDescent="0.3">
      <c r="A619" s="430" t="s">
        <v>4309</v>
      </c>
      <c r="B619" s="431" t="s">
        <v>603</v>
      </c>
      <c r="C619" s="431" t="s">
        <v>4104</v>
      </c>
      <c r="D619" s="431" t="s">
        <v>4213</v>
      </c>
      <c r="E619" s="431" t="s">
        <v>4214</v>
      </c>
      <c r="F619" s="434">
        <v>67</v>
      </c>
      <c r="G619" s="434">
        <v>31624</v>
      </c>
      <c r="H619" s="434">
        <v>1</v>
      </c>
      <c r="I619" s="434">
        <v>472</v>
      </c>
      <c r="J619" s="434">
        <v>59</v>
      </c>
      <c r="K619" s="434">
        <v>27907</v>
      </c>
      <c r="L619" s="434">
        <v>0.8824626865671642</v>
      </c>
      <c r="M619" s="434">
        <v>473</v>
      </c>
      <c r="N619" s="434">
        <v>45</v>
      </c>
      <c r="O619" s="434">
        <v>21312</v>
      </c>
      <c r="P619" s="545">
        <v>0.67391854287882624</v>
      </c>
      <c r="Q619" s="435">
        <v>473.6</v>
      </c>
    </row>
    <row r="620" spans="1:17" ht="14.4" customHeight="1" x14ac:dyDescent="0.3">
      <c r="A620" s="430" t="s">
        <v>4309</v>
      </c>
      <c r="B620" s="431" t="s">
        <v>603</v>
      </c>
      <c r="C620" s="431" t="s">
        <v>4104</v>
      </c>
      <c r="D620" s="431" t="s">
        <v>4215</v>
      </c>
      <c r="E620" s="431" t="s">
        <v>4216</v>
      </c>
      <c r="F620" s="434">
        <v>2</v>
      </c>
      <c r="G620" s="434">
        <v>572</v>
      </c>
      <c r="H620" s="434">
        <v>1</v>
      </c>
      <c r="I620" s="434">
        <v>286</v>
      </c>
      <c r="J620" s="434">
        <v>5</v>
      </c>
      <c r="K620" s="434">
        <v>1435</v>
      </c>
      <c r="L620" s="434">
        <v>2.5087412587412588</v>
      </c>
      <c r="M620" s="434">
        <v>287</v>
      </c>
      <c r="N620" s="434">
        <v>1</v>
      </c>
      <c r="O620" s="434">
        <v>287</v>
      </c>
      <c r="P620" s="545">
        <v>0.50174825174825177</v>
      </c>
      <c r="Q620" s="435">
        <v>287</v>
      </c>
    </row>
    <row r="621" spans="1:17" ht="14.4" customHeight="1" x14ac:dyDescent="0.3">
      <c r="A621" s="430" t="s">
        <v>4309</v>
      </c>
      <c r="B621" s="431" t="s">
        <v>603</v>
      </c>
      <c r="C621" s="431" t="s">
        <v>4104</v>
      </c>
      <c r="D621" s="431" t="s">
        <v>4221</v>
      </c>
      <c r="E621" s="431" t="s">
        <v>4222</v>
      </c>
      <c r="F621" s="434">
        <v>69</v>
      </c>
      <c r="G621" s="434">
        <v>11454</v>
      </c>
      <c r="H621" s="434">
        <v>1</v>
      </c>
      <c r="I621" s="434">
        <v>166</v>
      </c>
      <c r="J621" s="434">
        <v>58</v>
      </c>
      <c r="K621" s="434">
        <v>9628</v>
      </c>
      <c r="L621" s="434">
        <v>0.84057971014492749</v>
      </c>
      <c r="M621" s="434">
        <v>166</v>
      </c>
      <c r="N621" s="434">
        <v>44</v>
      </c>
      <c r="O621" s="434">
        <v>7331</v>
      </c>
      <c r="P621" s="545">
        <v>0.64003841452767596</v>
      </c>
      <c r="Q621" s="435">
        <v>166.61363636363637</v>
      </c>
    </row>
    <row r="622" spans="1:17" ht="14.4" customHeight="1" x14ac:dyDescent="0.3">
      <c r="A622" s="430" t="s">
        <v>4309</v>
      </c>
      <c r="B622" s="431" t="s">
        <v>603</v>
      </c>
      <c r="C622" s="431" t="s">
        <v>4104</v>
      </c>
      <c r="D622" s="431" t="s">
        <v>4225</v>
      </c>
      <c r="E622" s="431" t="s">
        <v>4226</v>
      </c>
      <c r="F622" s="434">
        <v>1</v>
      </c>
      <c r="G622" s="434">
        <v>572</v>
      </c>
      <c r="H622" s="434">
        <v>1</v>
      </c>
      <c r="I622" s="434">
        <v>572</v>
      </c>
      <c r="J622" s="434"/>
      <c r="K622" s="434"/>
      <c r="L622" s="434"/>
      <c r="M622" s="434"/>
      <c r="N622" s="434">
        <v>2</v>
      </c>
      <c r="O622" s="434">
        <v>1146</v>
      </c>
      <c r="P622" s="545">
        <v>2.0034965034965033</v>
      </c>
      <c r="Q622" s="435">
        <v>573</v>
      </c>
    </row>
    <row r="623" spans="1:17" ht="14.4" customHeight="1" x14ac:dyDescent="0.3">
      <c r="A623" s="430" t="s">
        <v>4309</v>
      </c>
      <c r="B623" s="431" t="s">
        <v>603</v>
      </c>
      <c r="C623" s="431" t="s">
        <v>4104</v>
      </c>
      <c r="D623" s="431" t="s">
        <v>4229</v>
      </c>
      <c r="E623" s="431" t="s">
        <v>4230</v>
      </c>
      <c r="F623" s="434">
        <v>5</v>
      </c>
      <c r="G623" s="434">
        <v>925</v>
      </c>
      <c r="H623" s="434">
        <v>1</v>
      </c>
      <c r="I623" s="434">
        <v>185</v>
      </c>
      <c r="J623" s="434">
        <v>6</v>
      </c>
      <c r="K623" s="434">
        <v>1110</v>
      </c>
      <c r="L623" s="434">
        <v>1.2</v>
      </c>
      <c r="M623" s="434">
        <v>185</v>
      </c>
      <c r="N623" s="434">
        <v>6</v>
      </c>
      <c r="O623" s="434">
        <v>1112</v>
      </c>
      <c r="P623" s="545">
        <v>1.2021621621621621</v>
      </c>
      <c r="Q623" s="435">
        <v>185.33333333333334</v>
      </c>
    </row>
    <row r="624" spans="1:17" ht="14.4" customHeight="1" x14ac:dyDescent="0.3">
      <c r="A624" s="430" t="s">
        <v>4309</v>
      </c>
      <c r="B624" s="431" t="s">
        <v>603</v>
      </c>
      <c r="C624" s="431" t="s">
        <v>4104</v>
      </c>
      <c r="D624" s="431" t="s">
        <v>4231</v>
      </c>
      <c r="E624" s="431" t="s">
        <v>4232</v>
      </c>
      <c r="F624" s="434">
        <v>4</v>
      </c>
      <c r="G624" s="434">
        <v>2296</v>
      </c>
      <c r="H624" s="434">
        <v>1</v>
      </c>
      <c r="I624" s="434">
        <v>574</v>
      </c>
      <c r="J624" s="434">
        <v>71</v>
      </c>
      <c r="K624" s="434">
        <v>40754</v>
      </c>
      <c r="L624" s="434">
        <v>17.75</v>
      </c>
      <c r="M624" s="434">
        <v>574</v>
      </c>
      <c r="N624" s="434">
        <v>55</v>
      </c>
      <c r="O624" s="434">
        <v>31603</v>
      </c>
      <c r="P624" s="545">
        <v>13.764372822299652</v>
      </c>
      <c r="Q624" s="435">
        <v>574.6</v>
      </c>
    </row>
    <row r="625" spans="1:17" ht="14.4" customHeight="1" x14ac:dyDescent="0.3">
      <c r="A625" s="430" t="s">
        <v>4309</v>
      </c>
      <c r="B625" s="431" t="s">
        <v>603</v>
      </c>
      <c r="C625" s="431" t="s">
        <v>4104</v>
      </c>
      <c r="D625" s="431" t="s">
        <v>4233</v>
      </c>
      <c r="E625" s="431" t="s">
        <v>4234</v>
      </c>
      <c r="F625" s="434">
        <v>2</v>
      </c>
      <c r="G625" s="434">
        <v>2788</v>
      </c>
      <c r="H625" s="434">
        <v>1</v>
      </c>
      <c r="I625" s="434">
        <v>1394</v>
      </c>
      <c r="J625" s="434">
        <v>5</v>
      </c>
      <c r="K625" s="434">
        <v>6975</v>
      </c>
      <c r="L625" s="434">
        <v>2.5017934002869442</v>
      </c>
      <c r="M625" s="434">
        <v>1395</v>
      </c>
      <c r="N625" s="434">
        <v>2</v>
      </c>
      <c r="O625" s="434">
        <v>2792</v>
      </c>
      <c r="P625" s="545">
        <v>1.0014347202295553</v>
      </c>
      <c r="Q625" s="435">
        <v>1396</v>
      </c>
    </row>
    <row r="626" spans="1:17" ht="14.4" customHeight="1" x14ac:dyDescent="0.3">
      <c r="A626" s="430" t="s">
        <v>4310</v>
      </c>
      <c r="B626" s="431" t="s">
        <v>603</v>
      </c>
      <c r="C626" s="431" t="s">
        <v>4104</v>
      </c>
      <c r="D626" s="431" t="s">
        <v>4113</v>
      </c>
      <c r="E626" s="431" t="s">
        <v>4114</v>
      </c>
      <c r="F626" s="434"/>
      <c r="G626" s="434"/>
      <c r="H626" s="434"/>
      <c r="I626" s="434"/>
      <c r="J626" s="434">
        <v>1</v>
      </c>
      <c r="K626" s="434">
        <v>989</v>
      </c>
      <c r="L626" s="434"/>
      <c r="M626" s="434">
        <v>989</v>
      </c>
      <c r="N626" s="434"/>
      <c r="O626" s="434"/>
      <c r="P626" s="545"/>
      <c r="Q626" s="435"/>
    </row>
    <row r="627" spans="1:17" ht="14.4" customHeight="1" x14ac:dyDescent="0.3">
      <c r="A627" s="430" t="s">
        <v>4310</v>
      </c>
      <c r="B627" s="431" t="s">
        <v>603</v>
      </c>
      <c r="C627" s="431" t="s">
        <v>4104</v>
      </c>
      <c r="D627" s="431" t="s">
        <v>4117</v>
      </c>
      <c r="E627" s="431" t="s">
        <v>4118</v>
      </c>
      <c r="F627" s="434"/>
      <c r="G627" s="434"/>
      <c r="H627" s="434"/>
      <c r="I627" s="434"/>
      <c r="J627" s="434">
        <v>1</v>
      </c>
      <c r="K627" s="434">
        <v>826</v>
      </c>
      <c r="L627" s="434"/>
      <c r="M627" s="434">
        <v>826</v>
      </c>
      <c r="N627" s="434"/>
      <c r="O627" s="434"/>
      <c r="P627" s="545"/>
      <c r="Q627" s="435"/>
    </row>
    <row r="628" spans="1:17" ht="14.4" customHeight="1" x14ac:dyDescent="0.3">
      <c r="A628" s="430" t="s">
        <v>4310</v>
      </c>
      <c r="B628" s="431" t="s">
        <v>603</v>
      </c>
      <c r="C628" s="431" t="s">
        <v>4104</v>
      </c>
      <c r="D628" s="431" t="s">
        <v>4127</v>
      </c>
      <c r="E628" s="431" t="s">
        <v>4128</v>
      </c>
      <c r="F628" s="434"/>
      <c r="G628" s="434"/>
      <c r="H628" s="434"/>
      <c r="I628" s="434"/>
      <c r="J628" s="434">
        <v>1</v>
      </c>
      <c r="K628" s="434">
        <v>172</v>
      </c>
      <c r="L628" s="434"/>
      <c r="M628" s="434">
        <v>172</v>
      </c>
      <c r="N628" s="434"/>
      <c r="O628" s="434"/>
      <c r="P628" s="545"/>
      <c r="Q628" s="435"/>
    </row>
    <row r="629" spans="1:17" ht="14.4" customHeight="1" x14ac:dyDescent="0.3">
      <c r="A629" s="430" t="s">
        <v>4310</v>
      </c>
      <c r="B629" s="431" t="s">
        <v>603</v>
      </c>
      <c r="C629" s="431" t="s">
        <v>4104</v>
      </c>
      <c r="D629" s="431" t="s">
        <v>4139</v>
      </c>
      <c r="E629" s="431" t="s">
        <v>4140</v>
      </c>
      <c r="F629" s="434"/>
      <c r="G629" s="434"/>
      <c r="H629" s="434"/>
      <c r="I629" s="434"/>
      <c r="J629" s="434">
        <v>1</v>
      </c>
      <c r="K629" s="434">
        <v>545</v>
      </c>
      <c r="L629" s="434"/>
      <c r="M629" s="434">
        <v>545</v>
      </c>
      <c r="N629" s="434"/>
      <c r="O629" s="434"/>
      <c r="P629" s="545"/>
      <c r="Q629" s="435"/>
    </row>
    <row r="630" spans="1:17" ht="14.4" customHeight="1" x14ac:dyDescent="0.3">
      <c r="A630" s="430" t="s">
        <v>4310</v>
      </c>
      <c r="B630" s="431" t="s">
        <v>603</v>
      </c>
      <c r="C630" s="431" t="s">
        <v>4104</v>
      </c>
      <c r="D630" s="431" t="s">
        <v>4151</v>
      </c>
      <c r="E630" s="431" t="s">
        <v>4152</v>
      </c>
      <c r="F630" s="434"/>
      <c r="G630" s="434"/>
      <c r="H630" s="434"/>
      <c r="I630" s="434"/>
      <c r="J630" s="434">
        <v>1</v>
      </c>
      <c r="K630" s="434">
        <v>344</v>
      </c>
      <c r="L630" s="434"/>
      <c r="M630" s="434">
        <v>344</v>
      </c>
      <c r="N630" s="434"/>
      <c r="O630" s="434"/>
      <c r="P630" s="545"/>
      <c r="Q630" s="435"/>
    </row>
    <row r="631" spans="1:17" ht="14.4" customHeight="1" x14ac:dyDescent="0.3">
      <c r="A631" s="430" t="s">
        <v>4310</v>
      </c>
      <c r="B631" s="431" t="s">
        <v>603</v>
      </c>
      <c r="C631" s="431" t="s">
        <v>4104</v>
      </c>
      <c r="D631" s="431" t="s">
        <v>4163</v>
      </c>
      <c r="E631" s="431" t="s">
        <v>4164</v>
      </c>
      <c r="F631" s="434"/>
      <c r="G631" s="434"/>
      <c r="H631" s="434"/>
      <c r="I631" s="434"/>
      <c r="J631" s="434">
        <v>2</v>
      </c>
      <c r="K631" s="434">
        <v>656</v>
      </c>
      <c r="L631" s="434"/>
      <c r="M631" s="434">
        <v>328</v>
      </c>
      <c r="N631" s="434"/>
      <c r="O631" s="434"/>
      <c r="P631" s="545"/>
      <c r="Q631" s="435"/>
    </row>
    <row r="632" spans="1:17" ht="14.4" customHeight="1" x14ac:dyDescent="0.3">
      <c r="A632" s="430" t="s">
        <v>4310</v>
      </c>
      <c r="B632" s="431" t="s">
        <v>603</v>
      </c>
      <c r="C632" s="431" t="s">
        <v>4104</v>
      </c>
      <c r="D632" s="431" t="s">
        <v>4169</v>
      </c>
      <c r="E632" s="431" t="s">
        <v>4170</v>
      </c>
      <c r="F632" s="434"/>
      <c r="G632" s="434"/>
      <c r="H632" s="434"/>
      <c r="I632" s="434"/>
      <c r="J632" s="434">
        <v>1</v>
      </c>
      <c r="K632" s="434">
        <v>16</v>
      </c>
      <c r="L632" s="434"/>
      <c r="M632" s="434">
        <v>16</v>
      </c>
      <c r="N632" s="434"/>
      <c r="O632" s="434"/>
      <c r="P632" s="545"/>
      <c r="Q632" s="435"/>
    </row>
    <row r="633" spans="1:17" ht="14.4" customHeight="1" x14ac:dyDescent="0.3">
      <c r="A633" s="430" t="s">
        <v>4310</v>
      </c>
      <c r="B633" s="431" t="s">
        <v>603</v>
      </c>
      <c r="C633" s="431" t="s">
        <v>4104</v>
      </c>
      <c r="D633" s="431" t="s">
        <v>4183</v>
      </c>
      <c r="E633" s="431" t="s">
        <v>4184</v>
      </c>
      <c r="F633" s="434"/>
      <c r="G633" s="434"/>
      <c r="H633" s="434"/>
      <c r="I633" s="434"/>
      <c r="J633" s="434">
        <v>1</v>
      </c>
      <c r="K633" s="434">
        <v>204</v>
      </c>
      <c r="L633" s="434"/>
      <c r="M633" s="434">
        <v>204</v>
      </c>
      <c r="N633" s="434"/>
      <c r="O633" s="434"/>
      <c r="P633" s="545"/>
      <c r="Q633" s="435"/>
    </row>
    <row r="634" spans="1:17" ht="14.4" customHeight="1" x14ac:dyDescent="0.3">
      <c r="A634" s="430" t="s">
        <v>4310</v>
      </c>
      <c r="B634" s="431" t="s">
        <v>603</v>
      </c>
      <c r="C634" s="431" t="s">
        <v>4104</v>
      </c>
      <c r="D634" s="431" t="s">
        <v>4185</v>
      </c>
      <c r="E634" s="431" t="s">
        <v>4186</v>
      </c>
      <c r="F634" s="434"/>
      <c r="G634" s="434"/>
      <c r="H634" s="434"/>
      <c r="I634" s="434"/>
      <c r="J634" s="434">
        <v>1</v>
      </c>
      <c r="K634" s="434">
        <v>38</v>
      </c>
      <c r="L634" s="434"/>
      <c r="M634" s="434">
        <v>38</v>
      </c>
      <c r="N634" s="434"/>
      <c r="O634" s="434"/>
      <c r="P634" s="545"/>
      <c r="Q634" s="435"/>
    </row>
    <row r="635" spans="1:17" ht="14.4" customHeight="1" x14ac:dyDescent="0.3">
      <c r="A635" s="430" t="s">
        <v>4310</v>
      </c>
      <c r="B635" s="431" t="s">
        <v>603</v>
      </c>
      <c r="C635" s="431" t="s">
        <v>4104</v>
      </c>
      <c r="D635" s="431" t="s">
        <v>4213</v>
      </c>
      <c r="E635" s="431" t="s">
        <v>4214</v>
      </c>
      <c r="F635" s="434"/>
      <c r="G635" s="434"/>
      <c r="H635" s="434"/>
      <c r="I635" s="434"/>
      <c r="J635" s="434">
        <v>1</v>
      </c>
      <c r="K635" s="434">
        <v>473</v>
      </c>
      <c r="L635" s="434"/>
      <c r="M635" s="434">
        <v>473</v>
      </c>
      <c r="N635" s="434"/>
      <c r="O635" s="434"/>
      <c r="P635" s="545"/>
      <c r="Q635" s="435"/>
    </row>
    <row r="636" spans="1:17" ht="14.4" customHeight="1" x14ac:dyDescent="0.3">
      <c r="A636" s="430" t="s">
        <v>4310</v>
      </c>
      <c r="B636" s="431" t="s">
        <v>603</v>
      </c>
      <c r="C636" s="431" t="s">
        <v>4104</v>
      </c>
      <c r="D636" s="431" t="s">
        <v>4221</v>
      </c>
      <c r="E636" s="431" t="s">
        <v>4222</v>
      </c>
      <c r="F636" s="434"/>
      <c r="G636" s="434"/>
      <c r="H636" s="434"/>
      <c r="I636" s="434"/>
      <c r="J636" s="434">
        <v>1</v>
      </c>
      <c r="K636" s="434">
        <v>166</v>
      </c>
      <c r="L636" s="434"/>
      <c r="M636" s="434">
        <v>166</v>
      </c>
      <c r="N636" s="434"/>
      <c r="O636" s="434"/>
      <c r="P636" s="545"/>
      <c r="Q636" s="435"/>
    </row>
    <row r="637" spans="1:17" ht="14.4" customHeight="1" x14ac:dyDescent="0.3">
      <c r="A637" s="430" t="s">
        <v>4311</v>
      </c>
      <c r="B637" s="431" t="s">
        <v>603</v>
      </c>
      <c r="C637" s="431" t="s">
        <v>4104</v>
      </c>
      <c r="D637" s="431" t="s">
        <v>4127</v>
      </c>
      <c r="E637" s="431" t="s">
        <v>4128</v>
      </c>
      <c r="F637" s="434"/>
      <c r="G637" s="434"/>
      <c r="H637" s="434"/>
      <c r="I637" s="434"/>
      <c r="J637" s="434"/>
      <c r="K637" s="434"/>
      <c r="L637" s="434"/>
      <c r="M637" s="434"/>
      <c r="N637" s="434">
        <v>1</v>
      </c>
      <c r="O637" s="434">
        <v>172</v>
      </c>
      <c r="P637" s="545"/>
      <c r="Q637" s="435">
        <v>172</v>
      </c>
    </row>
    <row r="638" spans="1:17" ht="14.4" customHeight="1" x14ac:dyDescent="0.3">
      <c r="A638" s="430" t="s">
        <v>4311</v>
      </c>
      <c r="B638" s="431" t="s">
        <v>603</v>
      </c>
      <c r="C638" s="431" t="s">
        <v>4104</v>
      </c>
      <c r="D638" s="431" t="s">
        <v>4129</v>
      </c>
      <c r="E638" s="431" t="s">
        <v>4130</v>
      </c>
      <c r="F638" s="434"/>
      <c r="G638" s="434"/>
      <c r="H638" s="434"/>
      <c r="I638" s="434"/>
      <c r="J638" s="434"/>
      <c r="K638" s="434"/>
      <c r="L638" s="434"/>
      <c r="M638" s="434"/>
      <c r="N638" s="434">
        <v>1</v>
      </c>
      <c r="O638" s="434">
        <v>349</v>
      </c>
      <c r="P638" s="545"/>
      <c r="Q638" s="435">
        <v>349</v>
      </c>
    </row>
    <row r="639" spans="1:17" ht="14.4" customHeight="1" x14ac:dyDescent="0.3">
      <c r="A639" s="430" t="s">
        <v>4311</v>
      </c>
      <c r="B639" s="431" t="s">
        <v>603</v>
      </c>
      <c r="C639" s="431" t="s">
        <v>4104</v>
      </c>
      <c r="D639" s="431" t="s">
        <v>4139</v>
      </c>
      <c r="E639" s="431" t="s">
        <v>4140</v>
      </c>
      <c r="F639" s="434"/>
      <c r="G639" s="434"/>
      <c r="H639" s="434"/>
      <c r="I639" s="434"/>
      <c r="J639" s="434"/>
      <c r="K639" s="434"/>
      <c r="L639" s="434"/>
      <c r="M639" s="434"/>
      <c r="N639" s="434">
        <v>1</v>
      </c>
      <c r="O639" s="434">
        <v>545</v>
      </c>
      <c r="P639" s="545"/>
      <c r="Q639" s="435">
        <v>545</v>
      </c>
    </row>
    <row r="640" spans="1:17" ht="14.4" customHeight="1" x14ac:dyDescent="0.3">
      <c r="A640" s="430" t="s">
        <v>4311</v>
      </c>
      <c r="B640" s="431" t="s">
        <v>603</v>
      </c>
      <c r="C640" s="431" t="s">
        <v>4104</v>
      </c>
      <c r="D640" s="431" t="s">
        <v>4151</v>
      </c>
      <c r="E640" s="431" t="s">
        <v>4152</v>
      </c>
      <c r="F640" s="434"/>
      <c r="G640" s="434"/>
      <c r="H640" s="434"/>
      <c r="I640" s="434"/>
      <c r="J640" s="434"/>
      <c r="K640" s="434"/>
      <c r="L640" s="434"/>
      <c r="M640" s="434"/>
      <c r="N640" s="434">
        <v>1</v>
      </c>
      <c r="O640" s="434">
        <v>344</v>
      </c>
      <c r="P640" s="545"/>
      <c r="Q640" s="435">
        <v>344</v>
      </c>
    </row>
    <row r="641" spans="1:17" ht="14.4" customHeight="1" x14ac:dyDescent="0.3">
      <c r="A641" s="430" t="s">
        <v>4311</v>
      </c>
      <c r="B641" s="431" t="s">
        <v>603</v>
      </c>
      <c r="C641" s="431" t="s">
        <v>4104</v>
      </c>
      <c r="D641" s="431" t="s">
        <v>4161</v>
      </c>
      <c r="E641" s="431" t="s">
        <v>4162</v>
      </c>
      <c r="F641" s="434"/>
      <c r="G641" s="434"/>
      <c r="H641" s="434"/>
      <c r="I641" s="434"/>
      <c r="J641" s="434"/>
      <c r="K641" s="434"/>
      <c r="L641" s="434"/>
      <c r="M641" s="434"/>
      <c r="N641" s="434">
        <v>1</v>
      </c>
      <c r="O641" s="434">
        <v>110</v>
      </c>
      <c r="P641" s="545"/>
      <c r="Q641" s="435">
        <v>110</v>
      </c>
    </row>
    <row r="642" spans="1:17" ht="14.4" customHeight="1" x14ac:dyDescent="0.3">
      <c r="A642" s="430" t="s">
        <v>4311</v>
      </c>
      <c r="B642" s="431" t="s">
        <v>603</v>
      </c>
      <c r="C642" s="431" t="s">
        <v>4104</v>
      </c>
      <c r="D642" s="431" t="s">
        <v>4183</v>
      </c>
      <c r="E642" s="431" t="s">
        <v>4184</v>
      </c>
      <c r="F642" s="434"/>
      <c r="G642" s="434"/>
      <c r="H642" s="434"/>
      <c r="I642" s="434"/>
      <c r="J642" s="434"/>
      <c r="K642" s="434"/>
      <c r="L642" s="434"/>
      <c r="M642" s="434"/>
      <c r="N642" s="434">
        <v>1</v>
      </c>
      <c r="O642" s="434">
        <v>204</v>
      </c>
      <c r="P642" s="545"/>
      <c r="Q642" s="435">
        <v>204</v>
      </c>
    </row>
    <row r="643" spans="1:17" ht="14.4" customHeight="1" x14ac:dyDescent="0.3">
      <c r="A643" s="430" t="s">
        <v>4311</v>
      </c>
      <c r="B643" s="431" t="s">
        <v>603</v>
      </c>
      <c r="C643" s="431" t="s">
        <v>4104</v>
      </c>
      <c r="D643" s="431" t="s">
        <v>4185</v>
      </c>
      <c r="E643" s="431" t="s">
        <v>4186</v>
      </c>
      <c r="F643" s="434"/>
      <c r="G643" s="434"/>
      <c r="H643" s="434"/>
      <c r="I643" s="434"/>
      <c r="J643" s="434"/>
      <c r="K643" s="434"/>
      <c r="L643" s="434"/>
      <c r="M643" s="434"/>
      <c r="N643" s="434">
        <v>1</v>
      </c>
      <c r="O643" s="434">
        <v>38</v>
      </c>
      <c r="P643" s="545"/>
      <c r="Q643" s="435">
        <v>38</v>
      </c>
    </row>
    <row r="644" spans="1:17" ht="14.4" customHeight="1" x14ac:dyDescent="0.3">
      <c r="A644" s="430" t="s">
        <v>4311</v>
      </c>
      <c r="B644" s="431" t="s">
        <v>603</v>
      </c>
      <c r="C644" s="431" t="s">
        <v>4104</v>
      </c>
      <c r="D644" s="431" t="s">
        <v>4213</v>
      </c>
      <c r="E644" s="431" t="s">
        <v>4214</v>
      </c>
      <c r="F644" s="434"/>
      <c r="G644" s="434"/>
      <c r="H644" s="434"/>
      <c r="I644" s="434"/>
      <c r="J644" s="434"/>
      <c r="K644" s="434"/>
      <c r="L644" s="434"/>
      <c r="M644" s="434"/>
      <c r="N644" s="434">
        <v>1</v>
      </c>
      <c r="O644" s="434">
        <v>473</v>
      </c>
      <c r="P644" s="545"/>
      <c r="Q644" s="435">
        <v>473</v>
      </c>
    </row>
    <row r="645" spans="1:17" ht="14.4" customHeight="1" x14ac:dyDescent="0.3">
      <c r="A645" s="430" t="s">
        <v>4311</v>
      </c>
      <c r="B645" s="431" t="s">
        <v>603</v>
      </c>
      <c r="C645" s="431" t="s">
        <v>4104</v>
      </c>
      <c r="D645" s="431" t="s">
        <v>4221</v>
      </c>
      <c r="E645" s="431" t="s">
        <v>4222</v>
      </c>
      <c r="F645" s="434"/>
      <c r="G645" s="434"/>
      <c r="H645" s="434"/>
      <c r="I645" s="434"/>
      <c r="J645" s="434"/>
      <c r="K645" s="434"/>
      <c r="L645" s="434"/>
      <c r="M645" s="434"/>
      <c r="N645" s="434">
        <v>1</v>
      </c>
      <c r="O645" s="434">
        <v>166</v>
      </c>
      <c r="P645" s="545"/>
      <c r="Q645" s="435">
        <v>166</v>
      </c>
    </row>
    <row r="646" spans="1:17" ht="14.4" customHeight="1" x14ac:dyDescent="0.3">
      <c r="A646" s="430" t="s">
        <v>4312</v>
      </c>
      <c r="B646" s="431" t="s">
        <v>603</v>
      </c>
      <c r="C646" s="431" t="s">
        <v>4104</v>
      </c>
      <c r="D646" s="431" t="s">
        <v>4107</v>
      </c>
      <c r="E646" s="431" t="s">
        <v>4108</v>
      </c>
      <c r="F646" s="434"/>
      <c r="G646" s="434"/>
      <c r="H646" s="434"/>
      <c r="I646" s="434"/>
      <c r="J646" s="434"/>
      <c r="K646" s="434"/>
      <c r="L646" s="434"/>
      <c r="M646" s="434"/>
      <c r="N646" s="434">
        <v>2</v>
      </c>
      <c r="O646" s="434">
        <v>7752</v>
      </c>
      <c r="P646" s="545"/>
      <c r="Q646" s="435">
        <v>3876</v>
      </c>
    </row>
    <row r="647" spans="1:17" ht="14.4" customHeight="1" x14ac:dyDescent="0.3">
      <c r="A647" s="430" t="s">
        <v>4312</v>
      </c>
      <c r="B647" s="431" t="s">
        <v>603</v>
      </c>
      <c r="C647" s="431" t="s">
        <v>4104</v>
      </c>
      <c r="D647" s="431" t="s">
        <v>4113</v>
      </c>
      <c r="E647" s="431" t="s">
        <v>4114</v>
      </c>
      <c r="F647" s="434"/>
      <c r="G647" s="434"/>
      <c r="H647" s="434"/>
      <c r="I647" s="434"/>
      <c r="J647" s="434"/>
      <c r="K647" s="434"/>
      <c r="L647" s="434"/>
      <c r="M647" s="434"/>
      <c r="N647" s="434">
        <v>2</v>
      </c>
      <c r="O647" s="434">
        <v>2014</v>
      </c>
      <c r="P647" s="545"/>
      <c r="Q647" s="435">
        <v>1007</v>
      </c>
    </row>
    <row r="648" spans="1:17" ht="14.4" customHeight="1" x14ac:dyDescent="0.3">
      <c r="A648" s="430" t="s">
        <v>4312</v>
      </c>
      <c r="B648" s="431" t="s">
        <v>603</v>
      </c>
      <c r="C648" s="431" t="s">
        <v>4104</v>
      </c>
      <c r="D648" s="431" t="s">
        <v>4153</v>
      </c>
      <c r="E648" s="431" t="s">
        <v>4154</v>
      </c>
      <c r="F648" s="434"/>
      <c r="G648" s="434"/>
      <c r="H648" s="434"/>
      <c r="I648" s="434"/>
      <c r="J648" s="434"/>
      <c r="K648" s="434"/>
      <c r="L648" s="434"/>
      <c r="M648" s="434"/>
      <c r="N648" s="434">
        <v>2</v>
      </c>
      <c r="O648" s="434">
        <v>436</v>
      </c>
      <c r="P648" s="545"/>
      <c r="Q648" s="435">
        <v>218</v>
      </c>
    </row>
    <row r="649" spans="1:17" ht="14.4" customHeight="1" x14ac:dyDescent="0.3">
      <c r="A649" s="430" t="s">
        <v>4312</v>
      </c>
      <c r="B649" s="431" t="s">
        <v>603</v>
      </c>
      <c r="C649" s="431" t="s">
        <v>4104</v>
      </c>
      <c r="D649" s="431" t="s">
        <v>4167</v>
      </c>
      <c r="E649" s="431" t="s">
        <v>4168</v>
      </c>
      <c r="F649" s="434"/>
      <c r="G649" s="434"/>
      <c r="H649" s="434"/>
      <c r="I649" s="434"/>
      <c r="J649" s="434"/>
      <c r="K649" s="434"/>
      <c r="L649" s="434"/>
      <c r="M649" s="434"/>
      <c r="N649" s="434">
        <v>2</v>
      </c>
      <c r="O649" s="434">
        <v>46</v>
      </c>
      <c r="P649" s="545"/>
      <c r="Q649" s="435">
        <v>23</v>
      </c>
    </row>
    <row r="650" spans="1:17" ht="14.4" customHeight="1" x14ac:dyDescent="0.3">
      <c r="A650" s="430" t="s">
        <v>4312</v>
      </c>
      <c r="B650" s="431" t="s">
        <v>603</v>
      </c>
      <c r="C650" s="431" t="s">
        <v>4104</v>
      </c>
      <c r="D650" s="431" t="s">
        <v>4175</v>
      </c>
      <c r="E650" s="431" t="s">
        <v>4176</v>
      </c>
      <c r="F650" s="434"/>
      <c r="G650" s="434"/>
      <c r="H650" s="434"/>
      <c r="I650" s="434"/>
      <c r="J650" s="434"/>
      <c r="K650" s="434"/>
      <c r="L650" s="434"/>
      <c r="M650" s="434"/>
      <c r="N650" s="434">
        <v>2</v>
      </c>
      <c r="O650" s="434">
        <v>2522</v>
      </c>
      <c r="P650" s="545"/>
      <c r="Q650" s="435">
        <v>1261</v>
      </c>
    </row>
    <row r="651" spans="1:17" ht="14.4" customHeight="1" x14ac:dyDescent="0.3">
      <c r="A651" s="430" t="s">
        <v>4312</v>
      </c>
      <c r="B651" s="431" t="s">
        <v>603</v>
      </c>
      <c r="C651" s="431" t="s">
        <v>4104</v>
      </c>
      <c r="D651" s="431" t="s">
        <v>4205</v>
      </c>
      <c r="E651" s="431" t="s">
        <v>4206</v>
      </c>
      <c r="F651" s="434"/>
      <c r="G651" s="434"/>
      <c r="H651" s="434"/>
      <c r="I651" s="434"/>
      <c r="J651" s="434"/>
      <c r="K651" s="434"/>
      <c r="L651" s="434"/>
      <c r="M651" s="434"/>
      <c r="N651" s="434">
        <v>6</v>
      </c>
      <c r="O651" s="434">
        <v>2580</v>
      </c>
      <c r="P651" s="545"/>
      <c r="Q651" s="435">
        <v>430</v>
      </c>
    </row>
    <row r="652" spans="1:17" ht="14.4" customHeight="1" x14ac:dyDescent="0.3">
      <c r="A652" s="430" t="s">
        <v>4312</v>
      </c>
      <c r="B652" s="431" t="s">
        <v>603</v>
      </c>
      <c r="C652" s="431" t="s">
        <v>4104</v>
      </c>
      <c r="D652" s="431" t="s">
        <v>4219</v>
      </c>
      <c r="E652" s="431" t="s">
        <v>4220</v>
      </c>
      <c r="F652" s="434"/>
      <c r="G652" s="434"/>
      <c r="H652" s="434"/>
      <c r="I652" s="434"/>
      <c r="J652" s="434"/>
      <c r="K652" s="434"/>
      <c r="L652" s="434"/>
      <c r="M652" s="434"/>
      <c r="N652" s="434">
        <v>6</v>
      </c>
      <c r="O652" s="434">
        <v>6036</v>
      </c>
      <c r="P652" s="545"/>
      <c r="Q652" s="435">
        <v>1006</v>
      </c>
    </row>
    <row r="653" spans="1:17" ht="14.4" customHeight="1" x14ac:dyDescent="0.3">
      <c r="A653" s="430" t="s">
        <v>4313</v>
      </c>
      <c r="B653" s="431" t="s">
        <v>603</v>
      </c>
      <c r="C653" s="431" t="s">
        <v>4104</v>
      </c>
      <c r="D653" s="431" t="s">
        <v>4109</v>
      </c>
      <c r="E653" s="431" t="s">
        <v>4110</v>
      </c>
      <c r="F653" s="434">
        <v>1</v>
      </c>
      <c r="G653" s="434">
        <v>649</v>
      </c>
      <c r="H653" s="434">
        <v>1</v>
      </c>
      <c r="I653" s="434">
        <v>649</v>
      </c>
      <c r="J653" s="434"/>
      <c r="K653" s="434"/>
      <c r="L653" s="434"/>
      <c r="M653" s="434"/>
      <c r="N653" s="434"/>
      <c r="O653" s="434"/>
      <c r="P653" s="545"/>
      <c r="Q653" s="435"/>
    </row>
    <row r="654" spans="1:17" ht="14.4" customHeight="1" x14ac:dyDescent="0.3">
      <c r="A654" s="430" t="s">
        <v>4313</v>
      </c>
      <c r="B654" s="431" t="s">
        <v>603</v>
      </c>
      <c r="C654" s="431" t="s">
        <v>4104</v>
      </c>
      <c r="D654" s="431" t="s">
        <v>4129</v>
      </c>
      <c r="E654" s="431" t="s">
        <v>4130</v>
      </c>
      <c r="F654" s="434">
        <v>1</v>
      </c>
      <c r="G654" s="434">
        <v>349</v>
      </c>
      <c r="H654" s="434">
        <v>1</v>
      </c>
      <c r="I654" s="434">
        <v>349</v>
      </c>
      <c r="J654" s="434"/>
      <c r="K654" s="434"/>
      <c r="L654" s="434"/>
      <c r="M654" s="434"/>
      <c r="N654" s="434"/>
      <c r="O654" s="434"/>
      <c r="P654" s="545"/>
      <c r="Q654" s="435"/>
    </row>
    <row r="655" spans="1:17" ht="14.4" customHeight="1" x14ac:dyDescent="0.3">
      <c r="A655" s="430" t="s">
        <v>4313</v>
      </c>
      <c r="B655" s="431" t="s">
        <v>603</v>
      </c>
      <c r="C655" s="431" t="s">
        <v>4104</v>
      </c>
      <c r="D655" s="431" t="s">
        <v>4147</v>
      </c>
      <c r="E655" s="431" t="s">
        <v>4148</v>
      </c>
      <c r="F655" s="434">
        <v>1</v>
      </c>
      <c r="G655" s="434">
        <v>508</v>
      </c>
      <c r="H655" s="434">
        <v>1</v>
      </c>
      <c r="I655" s="434">
        <v>508</v>
      </c>
      <c r="J655" s="434"/>
      <c r="K655" s="434"/>
      <c r="L655" s="434"/>
      <c r="M655" s="434"/>
      <c r="N655" s="434"/>
      <c r="O655" s="434"/>
      <c r="P655" s="545"/>
      <c r="Q655" s="435"/>
    </row>
    <row r="656" spans="1:17" ht="14.4" customHeight="1" x14ac:dyDescent="0.3">
      <c r="A656" s="430" t="s">
        <v>4313</v>
      </c>
      <c r="B656" s="431" t="s">
        <v>603</v>
      </c>
      <c r="C656" s="431" t="s">
        <v>4104</v>
      </c>
      <c r="D656" s="431" t="s">
        <v>4149</v>
      </c>
      <c r="E656" s="431" t="s">
        <v>4150</v>
      </c>
      <c r="F656" s="434">
        <v>1</v>
      </c>
      <c r="G656" s="434">
        <v>418</v>
      </c>
      <c r="H656" s="434">
        <v>1</v>
      </c>
      <c r="I656" s="434">
        <v>418</v>
      </c>
      <c r="J656" s="434"/>
      <c r="K656" s="434"/>
      <c r="L656" s="434"/>
      <c r="M656" s="434"/>
      <c r="N656" s="434"/>
      <c r="O656" s="434"/>
      <c r="P656" s="545"/>
      <c r="Q656" s="435"/>
    </row>
    <row r="657" spans="1:17" ht="14.4" customHeight="1" x14ac:dyDescent="0.3">
      <c r="A657" s="430" t="s">
        <v>4313</v>
      </c>
      <c r="B657" s="431" t="s">
        <v>603</v>
      </c>
      <c r="C657" s="431" t="s">
        <v>4104</v>
      </c>
      <c r="D657" s="431" t="s">
        <v>4151</v>
      </c>
      <c r="E657" s="431" t="s">
        <v>4152</v>
      </c>
      <c r="F657" s="434">
        <v>1</v>
      </c>
      <c r="G657" s="434">
        <v>343</v>
      </c>
      <c r="H657" s="434">
        <v>1</v>
      </c>
      <c r="I657" s="434">
        <v>343</v>
      </c>
      <c r="J657" s="434"/>
      <c r="K657" s="434"/>
      <c r="L657" s="434"/>
      <c r="M657" s="434"/>
      <c r="N657" s="434"/>
      <c r="O657" s="434"/>
      <c r="P657" s="545"/>
      <c r="Q657" s="435"/>
    </row>
    <row r="658" spans="1:17" ht="14.4" customHeight="1" x14ac:dyDescent="0.3">
      <c r="A658" s="430" t="s">
        <v>4313</v>
      </c>
      <c r="B658" s="431" t="s">
        <v>603</v>
      </c>
      <c r="C658" s="431" t="s">
        <v>4104</v>
      </c>
      <c r="D658" s="431" t="s">
        <v>4153</v>
      </c>
      <c r="E658" s="431" t="s">
        <v>4154</v>
      </c>
      <c r="F658" s="434">
        <v>1</v>
      </c>
      <c r="G658" s="434">
        <v>216</v>
      </c>
      <c r="H658" s="434">
        <v>1</v>
      </c>
      <c r="I658" s="434">
        <v>216</v>
      </c>
      <c r="J658" s="434"/>
      <c r="K658" s="434"/>
      <c r="L658" s="434"/>
      <c r="M658" s="434"/>
      <c r="N658" s="434"/>
      <c r="O658" s="434"/>
      <c r="P658" s="545"/>
      <c r="Q658" s="435"/>
    </row>
    <row r="659" spans="1:17" ht="14.4" customHeight="1" x14ac:dyDescent="0.3">
      <c r="A659" s="430" t="s">
        <v>4313</v>
      </c>
      <c r="B659" s="431" t="s">
        <v>603</v>
      </c>
      <c r="C659" s="431" t="s">
        <v>4104</v>
      </c>
      <c r="D659" s="431" t="s">
        <v>4183</v>
      </c>
      <c r="E659" s="431" t="s">
        <v>4184</v>
      </c>
      <c r="F659" s="434">
        <v>1</v>
      </c>
      <c r="G659" s="434">
        <v>203</v>
      </c>
      <c r="H659" s="434">
        <v>1</v>
      </c>
      <c r="I659" s="434">
        <v>203</v>
      </c>
      <c r="J659" s="434"/>
      <c r="K659" s="434"/>
      <c r="L659" s="434"/>
      <c r="M659" s="434"/>
      <c r="N659" s="434"/>
      <c r="O659" s="434"/>
      <c r="P659" s="545"/>
      <c r="Q659" s="435"/>
    </row>
    <row r="660" spans="1:17" ht="14.4" customHeight="1" x14ac:dyDescent="0.3">
      <c r="A660" s="430" t="s">
        <v>4313</v>
      </c>
      <c r="B660" s="431" t="s">
        <v>603</v>
      </c>
      <c r="C660" s="431" t="s">
        <v>4104</v>
      </c>
      <c r="D660" s="431" t="s">
        <v>4215</v>
      </c>
      <c r="E660" s="431" t="s">
        <v>4216</v>
      </c>
      <c r="F660" s="434">
        <v>1</v>
      </c>
      <c r="G660" s="434">
        <v>286</v>
      </c>
      <c r="H660" s="434">
        <v>1</v>
      </c>
      <c r="I660" s="434">
        <v>286</v>
      </c>
      <c r="J660" s="434"/>
      <c r="K660" s="434"/>
      <c r="L660" s="434"/>
      <c r="M660" s="434"/>
      <c r="N660" s="434"/>
      <c r="O660" s="434"/>
      <c r="P660" s="545"/>
      <c r="Q660" s="435"/>
    </row>
    <row r="661" spans="1:17" ht="14.4" customHeight="1" x14ac:dyDescent="0.3">
      <c r="A661" s="430" t="s">
        <v>4314</v>
      </c>
      <c r="B661" s="431" t="s">
        <v>603</v>
      </c>
      <c r="C661" s="431" t="s">
        <v>4104</v>
      </c>
      <c r="D661" s="431" t="s">
        <v>4117</v>
      </c>
      <c r="E661" s="431" t="s">
        <v>4118</v>
      </c>
      <c r="F661" s="434">
        <v>2</v>
      </c>
      <c r="G661" s="434">
        <v>1650</v>
      </c>
      <c r="H661" s="434">
        <v>1</v>
      </c>
      <c r="I661" s="434">
        <v>825</v>
      </c>
      <c r="J661" s="434"/>
      <c r="K661" s="434"/>
      <c r="L661" s="434"/>
      <c r="M661" s="434"/>
      <c r="N661" s="434"/>
      <c r="O661" s="434"/>
      <c r="P661" s="545"/>
      <c r="Q661" s="435"/>
    </row>
    <row r="662" spans="1:17" ht="14.4" customHeight="1" x14ac:dyDescent="0.3">
      <c r="A662" s="430" t="s">
        <v>4314</v>
      </c>
      <c r="B662" s="431" t="s">
        <v>603</v>
      </c>
      <c r="C662" s="431" t="s">
        <v>4104</v>
      </c>
      <c r="D662" s="431" t="s">
        <v>4235</v>
      </c>
      <c r="E662" s="431" t="s">
        <v>4236</v>
      </c>
      <c r="F662" s="434">
        <v>1</v>
      </c>
      <c r="G662" s="434">
        <v>1015</v>
      </c>
      <c r="H662" s="434">
        <v>1</v>
      </c>
      <c r="I662" s="434">
        <v>1015</v>
      </c>
      <c r="J662" s="434"/>
      <c r="K662" s="434"/>
      <c r="L662" s="434"/>
      <c r="M662" s="434"/>
      <c r="N662" s="434"/>
      <c r="O662" s="434"/>
      <c r="P662" s="545"/>
      <c r="Q662" s="435"/>
    </row>
    <row r="663" spans="1:17" ht="14.4" customHeight="1" x14ac:dyDescent="0.3">
      <c r="A663" s="430" t="s">
        <v>4315</v>
      </c>
      <c r="B663" s="431" t="s">
        <v>603</v>
      </c>
      <c r="C663" s="431" t="s">
        <v>4104</v>
      </c>
      <c r="D663" s="431" t="s">
        <v>4105</v>
      </c>
      <c r="E663" s="431" t="s">
        <v>4106</v>
      </c>
      <c r="F663" s="434">
        <v>1</v>
      </c>
      <c r="G663" s="434">
        <v>1178</v>
      </c>
      <c r="H663" s="434">
        <v>1</v>
      </c>
      <c r="I663" s="434">
        <v>1178</v>
      </c>
      <c r="J663" s="434">
        <v>2</v>
      </c>
      <c r="K663" s="434">
        <v>2360</v>
      </c>
      <c r="L663" s="434">
        <v>2.0033955857385397</v>
      </c>
      <c r="M663" s="434">
        <v>1180</v>
      </c>
      <c r="N663" s="434"/>
      <c r="O663" s="434"/>
      <c r="P663" s="545"/>
      <c r="Q663" s="435"/>
    </row>
    <row r="664" spans="1:17" ht="14.4" customHeight="1" x14ac:dyDescent="0.3">
      <c r="A664" s="430" t="s">
        <v>4315</v>
      </c>
      <c r="B664" s="431" t="s">
        <v>603</v>
      </c>
      <c r="C664" s="431" t="s">
        <v>4104</v>
      </c>
      <c r="D664" s="431" t="s">
        <v>4127</v>
      </c>
      <c r="E664" s="431" t="s">
        <v>4128</v>
      </c>
      <c r="F664" s="434">
        <v>1</v>
      </c>
      <c r="G664" s="434">
        <v>172</v>
      </c>
      <c r="H664" s="434">
        <v>1</v>
      </c>
      <c r="I664" s="434">
        <v>172</v>
      </c>
      <c r="J664" s="434">
        <v>1</v>
      </c>
      <c r="K664" s="434">
        <v>172</v>
      </c>
      <c r="L664" s="434">
        <v>1</v>
      </c>
      <c r="M664" s="434">
        <v>172</v>
      </c>
      <c r="N664" s="434">
        <v>1</v>
      </c>
      <c r="O664" s="434">
        <v>172</v>
      </c>
      <c r="P664" s="545">
        <v>1</v>
      </c>
      <c r="Q664" s="435">
        <v>172</v>
      </c>
    </row>
    <row r="665" spans="1:17" ht="14.4" customHeight="1" x14ac:dyDescent="0.3">
      <c r="A665" s="430" t="s">
        <v>4315</v>
      </c>
      <c r="B665" s="431" t="s">
        <v>603</v>
      </c>
      <c r="C665" s="431" t="s">
        <v>4104</v>
      </c>
      <c r="D665" s="431" t="s">
        <v>4129</v>
      </c>
      <c r="E665" s="431" t="s">
        <v>4130</v>
      </c>
      <c r="F665" s="434"/>
      <c r="G665" s="434"/>
      <c r="H665" s="434"/>
      <c r="I665" s="434"/>
      <c r="J665" s="434">
        <v>1</v>
      </c>
      <c r="K665" s="434">
        <v>349</v>
      </c>
      <c r="L665" s="434"/>
      <c r="M665" s="434">
        <v>349</v>
      </c>
      <c r="N665" s="434"/>
      <c r="O665" s="434"/>
      <c r="P665" s="545"/>
      <c r="Q665" s="435"/>
    </row>
    <row r="666" spans="1:17" ht="14.4" customHeight="1" x14ac:dyDescent="0.3">
      <c r="A666" s="430" t="s">
        <v>4315</v>
      </c>
      <c r="B666" s="431" t="s">
        <v>603</v>
      </c>
      <c r="C666" s="431" t="s">
        <v>4104</v>
      </c>
      <c r="D666" s="431" t="s">
        <v>4139</v>
      </c>
      <c r="E666" s="431" t="s">
        <v>4140</v>
      </c>
      <c r="F666" s="434">
        <v>1</v>
      </c>
      <c r="G666" s="434">
        <v>544</v>
      </c>
      <c r="H666" s="434">
        <v>1</v>
      </c>
      <c r="I666" s="434">
        <v>544</v>
      </c>
      <c r="J666" s="434">
        <v>1</v>
      </c>
      <c r="K666" s="434">
        <v>545</v>
      </c>
      <c r="L666" s="434">
        <v>1.0018382352941178</v>
      </c>
      <c r="M666" s="434">
        <v>545</v>
      </c>
      <c r="N666" s="434">
        <v>2</v>
      </c>
      <c r="O666" s="434">
        <v>1090</v>
      </c>
      <c r="P666" s="545">
        <v>2.0036764705882355</v>
      </c>
      <c r="Q666" s="435">
        <v>545</v>
      </c>
    </row>
    <row r="667" spans="1:17" ht="14.4" customHeight="1" x14ac:dyDescent="0.3">
      <c r="A667" s="430" t="s">
        <v>4315</v>
      </c>
      <c r="B667" s="431" t="s">
        <v>603</v>
      </c>
      <c r="C667" s="431" t="s">
        <v>4104</v>
      </c>
      <c r="D667" s="431" t="s">
        <v>4145</v>
      </c>
      <c r="E667" s="431" t="s">
        <v>4146</v>
      </c>
      <c r="F667" s="434"/>
      <c r="G667" s="434"/>
      <c r="H667" s="434"/>
      <c r="I667" s="434"/>
      <c r="J667" s="434"/>
      <c r="K667" s="434"/>
      <c r="L667" s="434"/>
      <c r="M667" s="434"/>
      <c r="N667" s="434">
        <v>1</v>
      </c>
      <c r="O667" s="434">
        <v>674</v>
      </c>
      <c r="P667" s="545"/>
      <c r="Q667" s="435">
        <v>674</v>
      </c>
    </row>
    <row r="668" spans="1:17" ht="14.4" customHeight="1" x14ac:dyDescent="0.3">
      <c r="A668" s="430" t="s">
        <v>4315</v>
      </c>
      <c r="B668" s="431" t="s">
        <v>603</v>
      </c>
      <c r="C668" s="431" t="s">
        <v>4104</v>
      </c>
      <c r="D668" s="431" t="s">
        <v>4147</v>
      </c>
      <c r="E668" s="431" t="s">
        <v>4148</v>
      </c>
      <c r="F668" s="434">
        <v>2</v>
      </c>
      <c r="G668" s="434">
        <v>1016</v>
      </c>
      <c r="H668" s="434">
        <v>1</v>
      </c>
      <c r="I668" s="434">
        <v>508</v>
      </c>
      <c r="J668" s="434">
        <v>1</v>
      </c>
      <c r="K668" s="434">
        <v>509</v>
      </c>
      <c r="L668" s="434">
        <v>0.50098425196850394</v>
      </c>
      <c r="M668" s="434">
        <v>509</v>
      </c>
      <c r="N668" s="434"/>
      <c r="O668" s="434"/>
      <c r="P668" s="545"/>
      <c r="Q668" s="435"/>
    </row>
    <row r="669" spans="1:17" ht="14.4" customHeight="1" x14ac:dyDescent="0.3">
      <c r="A669" s="430" t="s">
        <v>4315</v>
      </c>
      <c r="B669" s="431" t="s">
        <v>603</v>
      </c>
      <c r="C669" s="431" t="s">
        <v>4104</v>
      </c>
      <c r="D669" s="431" t="s">
        <v>4149</v>
      </c>
      <c r="E669" s="431" t="s">
        <v>4150</v>
      </c>
      <c r="F669" s="434">
        <v>2</v>
      </c>
      <c r="G669" s="434">
        <v>836</v>
      </c>
      <c r="H669" s="434">
        <v>1</v>
      </c>
      <c r="I669" s="434">
        <v>418</v>
      </c>
      <c r="J669" s="434">
        <v>1</v>
      </c>
      <c r="K669" s="434">
        <v>419</v>
      </c>
      <c r="L669" s="434">
        <v>0.50119617224880386</v>
      </c>
      <c r="M669" s="434">
        <v>419</v>
      </c>
      <c r="N669" s="434"/>
      <c r="O669" s="434"/>
      <c r="P669" s="545"/>
      <c r="Q669" s="435"/>
    </row>
    <row r="670" spans="1:17" ht="14.4" customHeight="1" x14ac:dyDescent="0.3">
      <c r="A670" s="430" t="s">
        <v>4315</v>
      </c>
      <c r="B670" s="431" t="s">
        <v>603</v>
      </c>
      <c r="C670" s="431" t="s">
        <v>4104</v>
      </c>
      <c r="D670" s="431" t="s">
        <v>4151</v>
      </c>
      <c r="E670" s="431" t="s">
        <v>4152</v>
      </c>
      <c r="F670" s="434">
        <v>1</v>
      </c>
      <c r="G670" s="434">
        <v>343</v>
      </c>
      <c r="H670" s="434">
        <v>1</v>
      </c>
      <c r="I670" s="434">
        <v>343</v>
      </c>
      <c r="J670" s="434">
        <v>1</v>
      </c>
      <c r="K670" s="434">
        <v>344</v>
      </c>
      <c r="L670" s="434">
        <v>1.0029154518950438</v>
      </c>
      <c r="M670" s="434">
        <v>344</v>
      </c>
      <c r="N670" s="434">
        <v>2</v>
      </c>
      <c r="O670" s="434">
        <v>688</v>
      </c>
      <c r="P670" s="545">
        <v>2.0058309037900877</v>
      </c>
      <c r="Q670" s="435">
        <v>344</v>
      </c>
    </row>
    <row r="671" spans="1:17" ht="14.4" customHeight="1" x14ac:dyDescent="0.3">
      <c r="A671" s="430" t="s">
        <v>4315</v>
      </c>
      <c r="B671" s="431" t="s">
        <v>603</v>
      </c>
      <c r="C671" s="431" t="s">
        <v>4104</v>
      </c>
      <c r="D671" s="431" t="s">
        <v>4161</v>
      </c>
      <c r="E671" s="431" t="s">
        <v>4162</v>
      </c>
      <c r="F671" s="434"/>
      <c r="G671" s="434"/>
      <c r="H671" s="434"/>
      <c r="I671" s="434"/>
      <c r="J671" s="434">
        <v>1</v>
      </c>
      <c r="K671" s="434">
        <v>110</v>
      </c>
      <c r="L671" s="434"/>
      <c r="M671" s="434">
        <v>110</v>
      </c>
      <c r="N671" s="434">
        <v>1</v>
      </c>
      <c r="O671" s="434">
        <v>110</v>
      </c>
      <c r="P671" s="545"/>
      <c r="Q671" s="435">
        <v>110</v>
      </c>
    </row>
    <row r="672" spans="1:17" ht="14.4" customHeight="1" x14ac:dyDescent="0.3">
      <c r="A672" s="430" t="s">
        <v>4315</v>
      </c>
      <c r="B672" s="431" t="s">
        <v>603</v>
      </c>
      <c r="C672" s="431" t="s">
        <v>4104</v>
      </c>
      <c r="D672" s="431" t="s">
        <v>4183</v>
      </c>
      <c r="E672" s="431" t="s">
        <v>4184</v>
      </c>
      <c r="F672" s="434"/>
      <c r="G672" s="434"/>
      <c r="H672" s="434"/>
      <c r="I672" s="434"/>
      <c r="J672" s="434"/>
      <c r="K672" s="434"/>
      <c r="L672" s="434"/>
      <c r="M672" s="434"/>
      <c r="N672" s="434">
        <v>2</v>
      </c>
      <c r="O672" s="434">
        <v>408</v>
      </c>
      <c r="P672" s="545"/>
      <c r="Q672" s="435">
        <v>204</v>
      </c>
    </row>
    <row r="673" spans="1:17" ht="14.4" customHeight="1" x14ac:dyDescent="0.3">
      <c r="A673" s="430" t="s">
        <v>4315</v>
      </c>
      <c r="B673" s="431" t="s">
        <v>603</v>
      </c>
      <c r="C673" s="431" t="s">
        <v>4104</v>
      </c>
      <c r="D673" s="431" t="s">
        <v>4185</v>
      </c>
      <c r="E673" s="431" t="s">
        <v>4186</v>
      </c>
      <c r="F673" s="434">
        <v>1</v>
      </c>
      <c r="G673" s="434">
        <v>38</v>
      </c>
      <c r="H673" s="434">
        <v>1</v>
      </c>
      <c r="I673" s="434">
        <v>38</v>
      </c>
      <c r="J673" s="434">
        <v>1</v>
      </c>
      <c r="K673" s="434">
        <v>38</v>
      </c>
      <c r="L673" s="434">
        <v>1</v>
      </c>
      <c r="M673" s="434">
        <v>38</v>
      </c>
      <c r="N673" s="434">
        <v>1</v>
      </c>
      <c r="O673" s="434">
        <v>38</v>
      </c>
      <c r="P673" s="545">
        <v>1</v>
      </c>
      <c r="Q673" s="435">
        <v>38</v>
      </c>
    </row>
    <row r="674" spans="1:17" ht="14.4" customHeight="1" x14ac:dyDescent="0.3">
      <c r="A674" s="430" t="s">
        <v>4315</v>
      </c>
      <c r="B674" s="431" t="s">
        <v>603</v>
      </c>
      <c r="C674" s="431" t="s">
        <v>4104</v>
      </c>
      <c r="D674" s="431" t="s">
        <v>4187</v>
      </c>
      <c r="E674" s="431" t="s">
        <v>4188</v>
      </c>
      <c r="F674" s="434"/>
      <c r="G674" s="434"/>
      <c r="H674" s="434"/>
      <c r="I674" s="434"/>
      <c r="J674" s="434"/>
      <c r="K674" s="434"/>
      <c r="L674" s="434"/>
      <c r="M674" s="434"/>
      <c r="N674" s="434">
        <v>1</v>
      </c>
      <c r="O674" s="434">
        <v>4993</v>
      </c>
      <c r="P674" s="545"/>
      <c r="Q674" s="435">
        <v>4993</v>
      </c>
    </row>
    <row r="675" spans="1:17" ht="14.4" customHeight="1" x14ac:dyDescent="0.3">
      <c r="A675" s="430" t="s">
        <v>4315</v>
      </c>
      <c r="B675" s="431" t="s">
        <v>603</v>
      </c>
      <c r="C675" s="431" t="s">
        <v>4104</v>
      </c>
      <c r="D675" s="431" t="s">
        <v>4211</v>
      </c>
      <c r="E675" s="431" t="s">
        <v>4212</v>
      </c>
      <c r="F675" s="434"/>
      <c r="G675" s="434"/>
      <c r="H675" s="434"/>
      <c r="I675" s="434"/>
      <c r="J675" s="434"/>
      <c r="K675" s="434"/>
      <c r="L675" s="434"/>
      <c r="M675" s="434"/>
      <c r="N675" s="434">
        <v>1</v>
      </c>
      <c r="O675" s="434">
        <v>674</v>
      </c>
      <c r="P675" s="545"/>
      <c r="Q675" s="435">
        <v>674</v>
      </c>
    </row>
    <row r="676" spans="1:17" ht="14.4" customHeight="1" x14ac:dyDescent="0.3">
      <c r="A676" s="430" t="s">
        <v>4315</v>
      </c>
      <c r="B676" s="431" t="s">
        <v>603</v>
      </c>
      <c r="C676" s="431" t="s">
        <v>4104</v>
      </c>
      <c r="D676" s="431" t="s">
        <v>4213</v>
      </c>
      <c r="E676" s="431" t="s">
        <v>4214</v>
      </c>
      <c r="F676" s="434"/>
      <c r="G676" s="434"/>
      <c r="H676" s="434"/>
      <c r="I676" s="434"/>
      <c r="J676" s="434">
        <v>1</v>
      </c>
      <c r="K676" s="434">
        <v>473</v>
      </c>
      <c r="L676" s="434"/>
      <c r="M676" s="434">
        <v>473</v>
      </c>
      <c r="N676" s="434">
        <v>1</v>
      </c>
      <c r="O676" s="434">
        <v>473</v>
      </c>
      <c r="P676" s="545"/>
      <c r="Q676" s="435">
        <v>473</v>
      </c>
    </row>
    <row r="677" spans="1:17" ht="14.4" customHeight="1" x14ac:dyDescent="0.3">
      <c r="A677" s="430" t="s">
        <v>4315</v>
      </c>
      <c r="B677" s="431" t="s">
        <v>603</v>
      </c>
      <c r="C677" s="431" t="s">
        <v>4104</v>
      </c>
      <c r="D677" s="431" t="s">
        <v>4215</v>
      </c>
      <c r="E677" s="431" t="s">
        <v>4216</v>
      </c>
      <c r="F677" s="434">
        <v>2</v>
      </c>
      <c r="G677" s="434">
        <v>572</v>
      </c>
      <c r="H677" s="434">
        <v>1</v>
      </c>
      <c r="I677" s="434">
        <v>286</v>
      </c>
      <c r="J677" s="434">
        <v>1</v>
      </c>
      <c r="K677" s="434">
        <v>287</v>
      </c>
      <c r="L677" s="434">
        <v>0.50174825174825177</v>
      </c>
      <c r="M677" s="434">
        <v>287</v>
      </c>
      <c r="N677" s="434"/>
      <c r="O677" s="434"/>
      <c r="P677" s="545"/>
      <c r="Q677" s="435"/>
    </row>
    <row r="678" spans="1:17" ht="14.4" customHeight="1" x14ac:dyDescent="0.3">
      <c r="A678" s="430" t="s">
        <v>4315</v>
      </c>
      <c r="B678" s="431" t="s">
        <v>603</v>
      </c>
      <c r="C678" s="431" t="s">
        <v>4104</v>
      </c>
      <c r="D678" s="431" t="s">
        <v>4221</v>
      </c>
      <c r="E678" s="431" t="s">
        <v>4222</v>
      </c>
      <c r="F678" s="434">
        <v>1</v>
      </c>
      <c r="G678" s="434">
        <v>166</v>
      </c>
      <c r="H678" s="434">
        <v>1</v>
      </c>
      <c r="I678" s="434">
        <v>166</v>
      </c>
      <c r="J678" s="434">
        <v>1</v>
      </c>
      <c r="K678" s="434">
        <v>166</v>
      </c>
      <c r="L678" s="434">
        <v>1</v>
      </c>
      <c r="M678" s="434">
        <v>166</v>
      </c>
      <c r="N678" s="434">
        <v>1</v>
      </c>
      <c r="O678" s="434">
        <v>166</v>
      </c>
      <c r="P678" s="545">
        <v>1</v>
      </c>
      <c r="Q678" s="435">
        <v>166</v>
      </c>
    </row>
    <row r="679" spans="1:17" ht="14.4" customHeight="1" x14ac:dyDescent="0.3">
      <c r="A679" s="430" t="s">
        <v>4316</v>
      </c>
      <c r="B679" s="431" t="s">
        <v>603</v>
      </c>
      <c r="C679" s="431" t="s">
        <v>4104</v>
      </c>
      <c r="D679" s="431" t="s">
        <v>4199</v>
      </c>
      <c r="E679" s="431" t="s">
        <v>4200</v>
      </c>
      <c r="F679" s="434">
        <v>4</v>
      </c>
      <c r="G679" s="434">
        <v>1596</v>
      </c>
      <c r="H679" s="434">
        <v>1</v>
      </c>
      <c r="I679" s="434">
        <v>399</v>
      </c>
      <c r="J679" s="434"/>
      <c r="K679" s="434"/>
      <c r="L679" s="434"/>
      <c r="M679" s="434"/>
      <c r="N679" s="434"/>
      <c r="O679" s="434"/>
      <c r="P679" s="545"/>
      <c r="Q679" s="435"/>
    </row>
    <row r="680" spans="1:17" ht="14.4" customHeight="1" x14ac:dyDescent="0.3">
      <c r="A680" s="430" t="s">
        <v>4316</v>
      </c>
      <c r="B680" s="431" t="s">
        <v>603</v>
      </c>
      <c r="C680" s="431" t="s">
        <v>4104</v>
      </c>
      <c r="D680" s="431" t="s">
        <v>4225</v>
      </c>
      <c r="E680" s="431" t="s">
        <v>4226</v>
      </c>
      <c r="F680" s="434">
        <v>1</v>
      </c>
      <c r="G680" s="434">
        <v>572</v>
      </c>
      <c r="H680" s="434">
        <v>1</v>
      </c>
      <c r="I680" s="434">
        <v>572</v>
      </c>
      <c r="J680" s="434"/>
      <c r="K680" s="434"/>
      <c r="L680" s="434"/>
      <c r="M680" s="434"/>
      <c r="N680" s="434"/>
      <c r="O680" s="434"/>
      <c r="P680" s="545"/>
      <c r="Q680" s="435"/>
    </row>
    <row r="681" spans="1:17" ht="14.4" customHeight="1" x14ac:dyDescent="0.3">
      <c r="A681" s="430" t="s">
        <v>4317</v>
      </c>
      <c r="B681" s="431" t="s">
        <v>603</v>
      </c>
      <c r="C681" s="431" t="s">
        <v>4104</v>
      </c>
      <c r="D681" s="431" t="s">
        <v>4105</v>
      </c>
      <c r="E681" s="431" t="s">
        <v>4106</v>
      </c>
      <c r="F681" s="434">
        <v>2</v>
      </c>
      <c r="G681" s="434">
        <v>2356</v>
      </c>
      <c r="H681" s="434">
        <v>1</v>
      </c>
      <c r="I681" s="434">
        <v>1178</v>
      </c>
      <c r="J681" s="434">
        <v>3</v>
      </c>
      <c r="K681" s="434">
        <v>3540</v>
      </c>
      <c r="L681" s="434">
        <v>1.502546689303905</v>
      </c>
      <c r="M681" s="434">
        <v>1180</v>
      </c>
      <c r="N681" s="434">
        <v>5</v>
      </c>
      <c r="O681" s="434">
        <v>5906</v>
      </c>
      <c r="P681" s="545">
        <v>2.5067911714770799</v>
      </c>
      <c r="Q681" s="435">
        <v>1181.2</v>
      </c>
    </row>
    <row r="682" spans="1:17" ht="14.4" customHeight="1" x14ac:dyDescent="0.3">
      <c r="A682" s="430" t="s">
        <v>4317</v>
      </c>
      <c r="B682" s="431" t="s">
        <v>603</v>
      </c>
      <c r="C682" s="431" t="s">
        <v>4104</v>
      </c>
      <c r="D682" s="431" t="s">
        <v>4107</v>
      </c>
      <c r="E682" s="431" t="s">
        <v>4108</v>
      </c>
      <c r="F682" s="434">
        <v>46</v>
      </c>
      <c r="G682" s="434">
        <v>177468</v>
      </c>
      <c r="H682" s="434">
        <v>1</v>
      </c>
      <c r="I682" s="434">
        <v>3858</v>
      </c>
      <c r="J682" s="434">
        <v>26</v>
      </c>
      <c r="K682" s="434">
        <v>100464</v>
      </c>
      <c r="L682" s="434">
        <v>0.56609642301710728</v>
      </c>
      <c r="M682" s="434">
        <v>3864</v>
      </c>
      <c r="N682" s="434">
        <v>74</v>
      </c>
      <c r="O682" s="434">
        <v>286416</v>
      </c>
      <c r="P682" s="545">
        <v>1.6139022246264114</v>
      </c>
      <c r="Q682" s="435">
        <v>3870.4864864864867</v>
      </c>
    </row>
    <row r="683" spans="1:17" ht="14.4" customHeight="1" x14ac:dyDescent="0.3">
      <c r="A683" s="430" t="s">
        <v>4317</v>
      </c>
      <c r="B683" s="431" t="s">
        <v>603</v>
      </c>
      <c r="C683" s="431" t="s">
        <v>4104</v>
      </c>
      <c r="D683" s="431" t="s">
        <v>4109</v>
      </c>
      <c r="E683" s="431" t="s">
        <v>4110</v>
      </c>
      <c r="F683" s="434"/>
      <c r="G683" s="434"/>
      <c r="H683" s="434"/>
      <c r="I683" s="434"/>
      <c r="J683" s="434"/>
      <c r="K683" s="434"/>
      <c r="L683" s="434"/>
      <c r="M683" s="434"/>
      <c r="N683" s="434">
        <v>1</v>
      </c>
      <c r="O683" s="434">
        <v>650</v>
      </c>
      <c r="P683" s="545"/>
      <c r="Q683" s="435">
        <v>650</v>
      </c>
    </row>
    <row r="684" spans="1:17" ht="14.4" customHeight="1" x14ac:dyDescent="0.3">
      <c r="A684" s="430" t="s">
        <v>4317</v>
      </c>
      <c r="B684" s="431" t="s">
        <v>603</v>
      </c>
      <c r="C684" s="431" t="s">
        <v>4104</v>
      </c>
      <c r="D684" s="431" t="s">
        <v>4111</v>
      </c>
      <c r="E684" s="431" t="s">
        <v>4112</v>
      </c>
      <c r="F684" s="434">
        <v>1</v>
      </c>
      <c r="G684" s="434">
        <v>307</v>
      </c>
      <c r="H684" s="434">
        <v>1</v>
      </c>
      <c r="I684" s="434">
        <v>307</v>
      </c>
      <c r="J684" s="434"/>
      <c r="K684" s="434"/>
      <c r="L684" s="434"/>
      <c r="M684" s="434"/>
      <c r="N684" s="434">
        <v>4</v>
      </c>
      <c r="O684" s="434">
        <v>1252</v>
      </c>
      <c r="P684" s="545">
        <v>4.0781758957654723</v>
      </c>
      <c r="Q684" s="435">
        <v>313</v>
      </c>
    </row>
    <row r="685" spans="1:17" ht="14.4" customHeight="1" x14ac:dyDescent="0.3">
      <c r="A685" s="430" t="s">
        <v>4317</v>
      </c>
      <c r="B685" s="431" t="s">
        <v>603</v>
      </c>
      <c r="C685" s="431" t="s">
        <v>4104</v>
      </c>
      <c r="D685" s="431" t="s">
        <v>4113</v>
      </c>
      <c r="E685" s="431" t="s">
        <v>4114</v>
      </c>
      <c r="F685" s="434">
        <v>6</v>
      </c>
      <c r="G685" s="434">
        <v>5874</v>
      </c>
      <c r="H685" s="434">
        <v>1</v>
      </c>
      <c r="I685" s="434">
        <v>979</v>
      </c>
      <c r="J685" s="434">
        <v>1</v>
      </c>
      <c r="K685" s="434">
        <v>989</v>
      </c>
      <c r="L685" s="434">
        <v>0.16836908409942117</v>
      </c>
      <c r="M685" s="434">
        <v>989</v>
      </c>
      <c r="N685" s="434">
        <v>12</v>
      </c>
      <c r="O685" s="434">
        <v>11958</v>
      </c>
      <c r="P685" s="545">
        <v>2.0357507660878449</v>
      </c>
      <c r="Q685" s="435">
        <v>996.5</v>
      </c>
    </row>
    <row r="686" spans="1:17" ht="14.4" customHeight="1" x14ac:dyDescent="0.3">
      <c r="A686" s="430" t="s">
        <v>4317</v>
      </c>
      <c r="B686" s="431" t="s">
        <v>603</v>
      </c>
      <c r="C686" s="431" t="s">
        <v>4104</v>
      </c>
      <c r="D686" s="431" t="s">
        <v>4117</v>
      </c>
      <c r="E686" s="431" t="s">
        <v>4118</v>
      </c>
      <c r="F686" s="434">
        <v>2</v>
      </c>
      <c r="G686" s="434">
        <v>1650</v>
      </c>
      <c r="H686" s="434">
        <v>1</v>
      </c>
      <c r="I686" s="434">
        <v>825</v>
      </c>
      <c r="J686" s="434">
        <v>4</v>
      </c>
      <c r="K686" s="434">
        <v>3304</v>
      </c>
      <c r="L686" s="434">
        <v>2.0024242424242424</v>
      </c>
      <c r="M686" s="434">
        <v>826</v>
      </c>
      <c r="N686" s="434">
        <v>4</v>
      </c>
      <c r="O686" s="434">
        <v>3320</v>
      </c>
      <c r="P686" s="545">
        <v>2.0121212121212122</v>
      </c>
      <c r="Q686" s="435">
        <v>830</v>
      </c>
    </row>
    <row r="687" spans="1:17" ht="14.4" customHeight="1" x14ac:dyDescent="0.3">
      <c r="A687" s="430" t="s">
        <v>4317</v>
      </c>
      <c r="B687" s="431" t="s">
        <v>603</v>
      </c>
      <c r="C687" s="431" t="s">
        <v>4104</v>
      </c>
      <c r="D687" s="431" t="s">
        <v>4121</v>
      </c>
      <c r="E687" s="431" t="s">
        <v>4122</v>
      </c>
      <c r="F687" s="434"/>
      <c r="G687" s="434"/>
      <c r="H687" s="434"/>
      <c r="I687" s="434"/>
      <c r="J687" s="434"/>
      <c r="K687" s="434"/>
      <c r="L687" s="434"/>
      <c r="M687" s="434"/>
      <c r="N687" s="434">
        <v>1</v>
      </c>
      <c r="O687" s="434">
        <v>811</v>
      </c>
      <c r="P687" s="545"/>
      <c r="Q687" s="435">
        <v>811</v>
      </c>
    </row>
    <row r="688" spans="1:17" ht="14.4" customHeight="1" x14ac:dyDescent="0.3">
      <c r="A688" s="430" t="s">
        <v>4317</v>
      </c>
      <c r="B688" s="431" t="s">
        <v>603</v>
      </c>
      <c r="C688" s="431" t="s">
        <v>4104</v>
      </c>
      <c r="D688" s="431" t="s">
        <v>4123</v>
      </c>
      <c r="E688" s="431" t="s">
        <v>4124</v>
      </c>
      <c r="F688" s="434"/>
      <c r="G688" s="434"/>
      <c r="H688" s="434"/>
      <c r="I688" s="434"/>
      <c r="J688" s="434"/>
      <c r="K688" s="434"/>
      <c r="L688" s="434"/>
      <c r="M688" s="434"/>
      <c r="N688" s="434">
        <v>1</v>
      </c>
      <c r="O688" s="434">
        <v>811</v>
      </c>
      <c r="P688" s="545"/>
      <c r="Q688" s="435">
        <v>811</v>
      </c>
    </row>
    <row r="689" spans="1:17" ht="14.4" customHeight="1" x14ac:dyDescent="0.3">
      <c r="A689" s="430" t="s">
        <v>4317</v>
      </c>
      <c r="B689" s="431" t="s">
        <v>603</v>
      </c>
      <c r="C689" s="431" t="s">
        <v>4104</v>
      </c>
      <c r="D689" s="431" t="s">
        <v>4125</v>
      </c>
      <c r="E689" s="431" t="s">
        <v>4126</v>
      </c>
      <c r="F689" s="434">
        <v>2</v>
      </c>
      <c r="G689" s="434">
        <v>332</v>
      </c>
      <c r="H689" s="434">
        <v>1</v>
      </c>
      <c r="I689" s="434">
        <v>166</v>
      </c>
      <c r="J689" s="434"/>
      <c r="K689" s="434"/>
      <c r="L689" s="434"/>
      <c r="M689" s="434"/>
      <c r="N689" s="434">
        <v>1</v>
      </c>
      <c r="O689" s="434">
        <v>167</v>
      </c>
      <c r="P689" s="545">
        <v>0.50301204819277112</v>
      </c>
      <c r="Q689" s="435">
        <v>167</v>
      </c>
    </row>
    <row r="690" spans="1:17" ht="14.4" customHeight="1" x14ac:dyDescent="0.3">
      <c r="A690" s="430" t="s">
        <v>4317</v>
      </c>
      <c r="B690" s="431" t="s">
        <v>603</v>
      </c>
      <c r="C690" s="431" t="s">
        <v>4104</v>
      </c>
      <c r="D690" s="431" t="s">
        <v>4127</v>
      </c>
      <c r="E690" s="431" t="s">
        <v>4128</v>
      </c>
      <c r="F690" s="434">
        <v>1</v>
      </c>
      <c r="G690" s="434">
        <v>172</v>
      </c>
      <c r="H690" s="434">
        <v>1</v>
      </c>
      <c r="I690" s="434">
        <v>172</v>
      </c>
      <c r="J690" s="434">
        <v>1</v>
      </c>
      <c r="K690" s="434">
        <v>172</v>
      </c>
      <c r="L690" s="434">
        <v>1</v>
      </c>
      <c r="M690" s="434">
        <v>172</v>
      </c>
      <c r="N690" s="434"/>
      <c r="O690" s="434"/>
      <c r="P690" s="545"/>
      <c r="Q690" s="435"/>
    </row>
    <row r="691" spans="1:17" ht="14.4" customHeight="1" x14ac:dyDescent="0.3">
      <c r="A691" s="430" t="s">
        <v>4317</v>
      </c>
      <c r="B691" s="431" t="s">
        <v>603</v>
      </c>
      <c r="C691" s="431" t="s">
        <v>4104</v>
      </c>
      <c r="D691" s="431" t="s">
        <v>4129</v>
      </c>
      <c r="E691" s="431" t="s">
        <v>4130</v>
      </c>
      <c r="F691" s="434">
        <v>3</v>
      </c>
      <c r="G691" s="434">
        <v>1047</v>
      </c>
      <c r="H691" s="434">
        <v>1</v>
      </c>
      <c r="I691" s="434">
        <v>349</v>
      </c>
      <c r="J691" s="434">
        <v>6</v>
      </c>
      <c r="K691" s="434">
        <v>2094</v>
      </c>
      <c r="L691" s="434">
        <v>2</v>
      </c>
      <c r="M691" s="434">
        <v>349</v>
      </c>
      <c r="N691" s="434">
        <v>5</v>
      </c>
      <c r="O691" s="434">
        <v>1749</v>
      </c>
      <c r="P691" s="545">
        <v>1.670487106017192</v>
      </c>
      <c r="Q691" s="435">
        <v>349.8</v>
      </c>
    </row>
    <row r="692" spans="1:17" ht="14.4" customHeight="1" x14ac:dyDescent="0.3">
      <c r="A692" s="430" t="s">
        <v>4317</v>
      </c>
      <c r="B692" s="431" t="s">
        <v>603</v>
      </c>
      <c r="C692" s="431" t="s">
        <v>4104</v>
      </c>
      <c r="D692" s="431" t="s">
        <v>4133</v>
      </c>
      <c r="E692" s="431" t="s">
        <v>4134</v>
      </c>
      <c r="F692" s="434">
        <v>1</v>
      </c>
      <c r="G692" s="434">
        <v>188</v>
      </c>
      <c r="H692" s="434">
        <v>1</v>
      </c>
      <c r="I692" s="434">
        <v>188</v>
      </c>
      <c r="J692" s="434">
        <v>4</v>
      </c>
      <c r="K692" s="434">
        <v>752</v>
      </c>
      <c r="L692" s="434">
        <v>4</v>
      </c>
      <c r="M692" s="434">
        <v>188</v>
      </c>
      <c r="N692" s="434">
        <v>4</v>
      </c>
      <c r="O692" s="434">
        <v>754</v>
      </c>
      <c r="P692" s="545">
        <v>4.0106382978723403</v>
      </c>
      <c r="Q692" s="435">
        <v>188.5</v>
      </c>
    </row>
    <row r="693" spans="1:17" ht="14.4" customHeight="1" x14ac:dyDescent="0.3">
      <c r="A693" s="430" t="s">
        <v>4317</v>
      </c>
      <c r="B693" s="431" t="s">
        <v>603</v>
      </c>
      <c r="C693" s="431" t="s">
        <v>4104</v>
      </c>
      <c r="D693" s="431" t="s">
        <v>4139</v>
      </c>
      <c r="E693" s="431" t="s">
        <v>4140</v>
      </c>
      <c r="F693" s="434">
        <v>18</v>
      </c>
      <c r="G693" s="434">
        <v>9792</v>
      </c>
      <c r="H693" s="434">
        <v>1</v>
      </c>
      <c r="I693" s="434">
        <v>544</v>
      </c>
      <c r="J693" s="434">
        <v>7</v>
      </c>
      <c r="K693" s="434">
        <v>3815</v>
      </c>
      <c r="L693" s="434">
        <v>0.38960375816993464</v>
      </c>
      <c r="M693" s="434">
        <v>545</v>
      </c>
      <c r="N693" s="434">
        <v>5</v>
      </c>
      <c r="O693" s="434">
        <v>2727</v>
      </c>
      <c r="P693" s="545">
        <v>0.27849264705882354</v>
      </c>
      <c r="Q693" s="435">
        <v>545.4</v>
      </c>
    </row>
    <row r="694" spans="1:17" ht="14.4" customHeight="1" x14ac:dyDescent="0.3">
      <c r="A694" s="430" t="s">
        <v>4317</v>
      </c>
      <c r="B694" s="431" t="s">
        <v>603</v>
      </c>
      <c r="C694" s="431" t="s">
        <v>4104</v>
      </c>
      <c r="D694" s="431" t="s">
        <v>4141</v>
      </c>
      <c r="E694" s="431" t="s">
        <v>4142</v>
      </c>
      <c r="F694" s="434"/>
      <c r="G694" s="434"/>
      <c r="H694" s="434"/>
      <c r="I694" s="434"/>
      <c r="J694" s="434">
        <v>1</v>
      </c>
      <c r="K694" s="434">
        <v>650</v>
      </c>
      <c r="L694" s="434"/>
      <c r="M694" s="434">
        <v>650</v>
      </c>
      <c r="N694" s="434">
        <v>2</v>
      </c>
      <c r="O694" s="434">
        <v>1300</v>
      </c>
      <c r="P694" s="545"/>
      <c r="Q694" s="435">
        <v>650</v>
      </c>
    </row>
    <row r="695" spans="1:17" ht="14.4" customHeight="1" x14ac:dyDescent="0.3">
      <c r="A695" s="430" t="s">
        <v>4317</v>
      </c>
      <c r="B695" s="431" t="s">
        <v>603</v>
      </c>
      <c r="C695" s="431" t="s">
        <v>4104</v>
      </c>
      <c r="D695" s="431" t="s">
        <v>4143</v>
      </c>
      <c r="E695" s="431" t="s">
        <v>4144</v>
      </c>
      <c r="F695" s="434"/>
      <c r="G695" s="434"/>
      <c r="H695" s="434"/>
      <c r="I695" s="434"/>
      <c r="J695" s="434">
        <v>1</v>
      </c>
      <c r="K695" s="434">
        <v>650</v>
      </c>
      <c r="L695" s="434"/>
      <c r="M695" s="434">
        <v>650</v>
      </c>
      <c r="N695" s="434">
        <v>2</v>
      </c>
      <c r="O695" s="434">
        <v>1300</v>
      </c>
      <c r="P695" s="545"/>
      <c r="Q695" s="435">
        <v>650</v>
      </c>
    </row>
    <row r="696" spans="1:17" ht="14.4" customHeight="1" x14ac:dyDescent="0.3">
      <c r="A696" s="430" t="s">
        <v>4317</v>
      </c>
      <c r="B696" s="431" t="s">
        <v>603</v>
      </c>
      <c r="C696" s="431" t="s">
        <v>4104</v>
      </c>
      <c r="D696" s="431" t="s">
        <v>4145</v>
      </c>
      <c r="E696" s="431" t="s">
        <v>4146</v>
      </c>
      <c r="F696" s="434">
        <v>4</v>
      </c>
      <c r="G696" s="434">
        <v>2692</v>
      </c>
      <c r="H696" s="434">
        <v>1</v>
      </c>
      <c r="I696" s="434">
        <v>673</v>
      </c>
      <c r="J696" s="434">
        <v>3</v>
      </c>
      <c r="K696" s="434">
        <v>2022</v>
      </c>
      <c r="L696" s="434">
        <v>0.75111441307578009</v>
      </c>
      <c r="M696" s="434">
        <v>674</v>
      </c>
      <c r="N696" s="434">
        <v>4</v>
      </c>
      <c r="O696" s="434">
        <v>2697</v>
      </c>
      <c r="P696" s="545">
        <v>1.0018573551263001</v>
      </c>
      <c r="Q696" s="435">
        <v>674.25</v>
      </c>
    </row>
    <row r="697" spans="1:17" ht="14.4" customHeight="1" x14ac:dyDescent="0.3">
      <c r="A697" s="430" t="s">
        <v>4317</v>
      </c>
      <c r="B697" s="431" t="s">
        <v>603</v>
      </c>
      <c r="C697" s="431" t="s">
        <v>4104</v>
      </c>
      <c r="D697" s="431" t="s">
        <v>4147</v>
      </c>
      <c r="E697" s="431" t="s">
        <v>4148</v>
      </c>
      <c r="F697" s="434">
        <v>2</v>
      </c>
      <c r="G697" s="434">
        <v>1016</v>
      </c>
      <c r="H697" s="434">
        <v>1</v>
      </c>
      <c r="I697" s="434">
        <v>508</v>
      </c>
      <c r="J697" s="434">
        <v>2</v>
      </c>
      <c r="K697" s="434">
        <v>1018</v>
      </c>
      <c r="L697" s="434">
        <v>1.0019685039370079</v>
      </c>
      <c r="M697" s="434">
        <v>509</v>
      </c>
      <c r="N697" s="434"/>
      <c r="O697" s="434"/>
      <c r="P697" s="545"/>
      <c r="Q697" s="435"/>
    </row>
    <row r="698" spans="1:17" ht="14.4" customHeight="1" x14ac:dyDescent="0.3">
      <c r="A698" s="430" t="s">
        <v>4317</v>
      </c>
      <c r="B698" s="431" t="s">
        <v>603</v>
      </c>
      <c r="C698" s="431" t="s">
        <v>4104</v>
      </c>
      <c r="D698" s="431" t="s">
        <v>4149</v>
      </c>
      <c r="E698" s="431" t="s">
        <v>4150</v>
      </c>
      <c r="F698" s="434">
        <v>2</v>
      </c>
      <c r="G698" s="434">
        <v>836</v>
      </c>
      <c r="H698" s="434">
        <v>1</v>
      </c>
      <c r="I698" s="434">
        <v>418</v>
      </c>
      <c r="J698" s="434">
        <v>2</v>
      </c>
      <c r="K698" s="434">
        <v>838</v>
      </c>
      <c r="L698" s="434">
        <v>1.0023923444976077</v>
      </c>
      <c r="M698" s="434">
        <v>419</v>
      </c>
      <c r="N698" s="434"/>
      <c r="O698" s="434"/>
      <c r="P698" s="545"/>
      <c r="Q698" s="435"/>
    </row>
    <row r="699" spans="1:17" ht="14.4" customHeight="1" x14ac:dyDescent="0.3">
      <c r="A699" s="430" t="s">
        <v>4317</v>
      </c>
      <c r="B699" s="431" t="s">
        <v>603</v>
      </c>
      <c r="C699" s="431" t="s">
        <v>4104</v>
      </c>
      <c r="D699" s="431" t="s">
        <v>4151</v>
      </c>
      <c r="E699" s="431" t="s">
        <v>4152</v>
      </c>
      <c r="F699" s="434">
        <v>18</v>
      </c>
      <c r="G699" s="434">
        <v>6174</v>
      </c>
      <c r="H699" s="434">
        <v>1</v>
      </c>
      <c r="I699" s="434">
        <v>343</v>
      </c>
      <c r="J699" s="434">
        <v>7</v>
      </c>
      <c r="K699" s="434">
        <v>2408</v>
      </c>
      <c r="L699" s="434">
        <v>0.39002267573696148</v>
      </c>
      <c r="M699" s="434">
        <v>344</v>
      </c>
      <c r="N699" s="434">
        <v>5</v>
      </c>
      <c r="O699" s="434">
        <v>1724</v>
      </c>
      <c r="P699" s="545">
        <v>0.27923550372529965</v>
      </c>
      <c r="Q699" s="435">
        <v>344.8</v>
      </c>
    </row>
    <row r="700" spans="1:17" ht="14.4" customHeight="1" x14ac:dyDescent="0.3">
      <c r="A700" s="430" t="s">
        <v>4317</v>
      </c>
      <c r="B700" s="431" t="s">
        <v>603</v>
      </c>
      <c r="C700" s="431" t="s">
        <v>4104</v>
      </c>
      <c r="D700" s="431" t="s">
        <v>4153</v>
      </c>
      <c r="E700" s="431" t="s">
        <v>4154</v>
      </c>
      <c r="F700" s="434">
        <v>44</v>
      </c>
      <c r="G700" s="434">
        <v>9504</v>
      </c>
      <c r="H700" s="434">
        <v>1</v>
      </c>
      <c r="I700" s="434">
        <v>216</v>
      </c>
      <c r="J700" s="434">
        <v>25</v>
      </c>
      <c r="K700" s="434">
        <v>5425</v>
      </c>
      <c r="L700" s="434">
        <v>0.57081228956228958</v>
      </c>
      <c r="M700" s="434">
        <v>217</v>
      </c>
      <c r="N700" s="434">
        <v>74</v>
      </c>
      <c r="O700" s="434">
        <v>16097</v>
      </c>
      <c r="P700" s="545">
        <v>1.6937079124579124</v>
      </c>
      <c r="Q700" s="435">
        <v>217.52702702702703</v>
      </c>
    </row>
    <row r="701" spans="1:17" ht="14.4" customHeight="1" x14ac:dyDescent="0.3">
      <c r="A701" s="430" t="s">
        <v>4317</v>
      </c>
      <c r="B701" s="431" t="s">
        <v>603</v>
      </c>
      <c r="C701" s="431" t="s">
        <v>4104</v>
      </c>
      <c r="D701" s="431" t="s">
        <v>4155</v>
      </c>
      <c r="E701" s="431" t="s">
        <v>4156</v>
      </c>
      <c r="F701" s="434"/>
      <c r="G701" s="434"/>
      <c r="H701" s="434"/>
      <c r="I701" s="434"/>
      <c r="J701" s="434"/>
      <c r="K701" s="434"/>
      <c r="L701" s="434"/>
      <c r="M701" s="434"/>
      <c r="N701" s="434">
        <v>4</v>
      </c>
      <c r="O701" s="434">
        <v>2004</v>
      </c>
      <c r="P701" s="545"/>
      <c r="Q701" s="435">
        <v>501</v>
      </c>
    </row>
    <row r="702" spans="1:17" ht="14.4" customHeight="1" x14ac:dyDescent="0.3">
      <c r="A702" s="430" t="s">
        <v>4317</v>
      </c>
      <c r="B702" s="431" t="s">
        <v>603</v>
      </c>
      <c r="C702" s="431" t="s">
        <v>4104</v>
      </c>
      <c r="D702" s="431" t="s">
        <v>4159</v>
      </c>
      <c r="E702" s="431" t="s">
        <v>4160</v>
      </c>
      <c r="F702" s="434">
        <v>1</v>
      </c>
      <c r="G702" s="434">
        <v>237</v>
      </c>
      <c r="H702" s="434">
        <v>1</v>
      </c>
      <c r="I702" s="434">
        <v>237</v>
      </c>
      <c r="J702" s="434">
        <v>4</v>
      </c>
      <c r="K702" s="434">
        <v>948</v>
      </c>
      <c r="L702" s="434">
        <v>4</v>
      </c>
      <c r="M702" s="434">
        <v>237</v>
      </c>
      <c r="N702" s="434">
        <v>3</v>
      </c>
      <c r="O702" s="434">
        <v>713</v>
      </c>
      <c r="P702" s="545">
        <v>3.0084388185654007</v>
      </c>
      <c r="Q702" s="435">
        <v>237.66666666666666</v>
      </c>
    </row>
    <row r="703" spans="1:17" ht="14.4" customHeight="1" x14ac:dyDescent="0.3">
      <c r="A703" s="430" t="s">
        <v>4317</v>
      </c>
      <c r="B703" s="431" t="s">
        <v>603</v>
      </c>
      <c r="C703" s="431" t="s">
        <v>4104</v>
      </c>
      <c r="D703" s="431" t="s">
        <v>4161</v>
      </c>
      <c r="E703" s="431" t="s">
        <v>4162</v>
      </c>
      <c r="F703" s="434">
        <v>16</v>
      </c>
      <c r="G703" s="434">
        <v>1760</v>
      </c>
      <c r="H703" s="434">
        <v>1</v>
      </c>
      <c r="I703" s="434">
        <v>110</v>
      </c>
      <c r="J703" s="434">
        <v>7</v>
      </c>
      <c r="K703" s="434">
        <v>770</v>
      </c>
      <c r="L703" s="434">
        <v>0.4375</v>
      </c>
      <c r="M703" s="434">
        <v>110</v>
      </c>
      <c r="N703" s="434">
        <v>7</v>
      </c>
      <c r="O703" s="434">
        <v>773</v>
      </c>
      <c r="P703" s="545">
        <v>0.43920454545454546</v>
      </c>
      <c r="Q703" s="435">
        <v>110.42857142857143</v>
      </c>
    </row>
    <row r="704" spans="1:17" ht="14.4" customHeight="1" x14ac:dyDescent="0.3">
      <c r="A704" s="430" t="s">
        <v>4317</v>
      </c>
      <c r="B704" s="431" t="s">
        <v>603</v>
      </c>
      <c r="C704" s="431" t="s">
        <v>4104</v>
      </c>
      <c r="D704" s="431" t="s">
        <v>4163</v>
      </c>
      <c r="E704" s="431" t="s">
        <v>4164</v>
      </c>
      <c r="F704" s="434"/>
      <c r="G704" s="434"/>
      <c r="H704" s="434"/>
      <c r="I704" s="434"/>
      <c r="J704" s="434">
        <v>4</v>
      </c>
      <c r="K704" s="434">
        <v>1312</v>
      </c>
      <c r="L704" s="434"/>
      <c r="M704" s="434">
        <v>328</v>
      </c>
      <c r="N704" s="434"/>
      <c r="O704" s="434"/>
      <c r="P704" s="545"/>
      <c r="Q704" s="435"/>
    </row>
    <row r="705" spans="1:17" ht="14.4" customHeight="1" x14ac:dyDescent="0.3">
      <c r="A705" s="430" t="s">
        <v>4317</v>
      </c>
      <c r="B705" s="431" t="s">
        <v>603</v>
      </c>
      <c r="C705" s="431" t="s">
        <v>4104</v>
      </c>
      <c r="D705" s="431" t="s">
        <v>4165</v>
      </c>
      <c r="E705" s="431" t="s">
        <v>4166</v>
      </c>
      <c r="F705" s="434">
        <v>4</v>
      </c>
      <c r="G705" s="434">
        <v>1240</v>
      </c>
      <c r="H705" s="434">
        <v>1</v>
      </c>
      <c r="I705" s="434">
        <v>310</v>
      </c>
      <c r="J705" s="434">
        <v>2</v>
      </c>
      <c r="K705" s="434">
        <v>620</v>
      </c>
      <c r="L705" s="434">
        <v>0.5</v>
      </c>
      <c r="M705" s="434">
        <v>310</v>
      </c>
      <c r="N705" s="434">
        <v>4</v>
      </c>
      <c r="O705" s="434">
        <v>1240</v>
      </c>
      <c r="P705" s="545">
        <v>1</v>
      </c>
      <c r="Q705" s="435">
        <v>310</v>
      </c>
    </row>
    <row r="706" spans="1:17" ht="14.4" customHeight="1" x14ac:dyDescent="0.3">
      <c r="A706" s="430" t="s">
        <v>4317</v>
      </c>
      <c r="B706" s="431" t="s">
        <v>603</v>
      </c>
      <c r="C706" s="431" t="s">
        <v>4104</v>
      </c>
      <c r="D706" s="431" t="s">
        <v>4167</v>
      </c>
      <c r="E706" s="431" t="s">
        <v>4168</v>
      </c>
      <c r="F706" s="434">
        <v>141</v>
      </c>
      <c r="G706" s="434">
        <v>3243</v>
      </c>
      <c r="H706" s="434">
        <v>1</v>
      </c>
      <c r="I706" s="434">
        <v>23</v>
      </c>
      <c r="J706" s="434">
        <v>87</v>
      </c>
      <c r="K706" s="434">
        <v>2001</v>
      </c>
      <c r="L706" s="434">
        <v>0.61702127659574468</v>
      </c>
      <c r="M706" s="434">
        <v>23</v>
      </c>
      <c r="N706" s="434">
        <v>220</v>
      </c>
      <c r="O706" s="434">
        <v>5060</v>
      </c>
      <c r="P706" s="545">
        <v>1.5602836879432624</v>
      </c>
      <c r="Q706" s="435">
        <v>23</v>
      </c>
    </row>
    <row r="707" spans="1:17" ht="14.4" customHeight="1" x14ac:dyDescent="0.3">
      <c r="A707" s="430" t="s">
        <v>4317</v>
      </c>
      <c r="B707" s="431" t="s">
        <v>603</v>
      </c>
      <c r="C707" s="431" t="s">
        <v>4104</v>
      </c>
      <c r="D707" s="431" t="s">
        <v>4169</v>
      </c>
      <c r="E707" s="431" t="s">
        <v>4170</v>
      </c>
      <c r="F707" s="434">
        <v>4</v>
      </c>
      <c r="G707" s="434">
        <v>64</v>
      </c>
      <c r="H707" s="434">
        <v>1</v>
      </c>
      <c r="I707" s="434">
        <v>16</v>
      </c>
      <c r="J707" s="434">
        <v>1</v>
      </c>
      <c r="K707" s="434">
        <v>16</v>
      </c>
      <c r="L707" s="434">
        <v>0.25</v>
      </c>
      <c r="M707" s="434">
        <v>16</v>
      </c>
      <c r="N707" s="434">
        <v>2</v>
      </c>
      <c r="O707" s="434">
        <v>32</v>
      </c>
      <c r="P707" s="545">
        <v>0.5</v>
      </c>
      <c r="Q707" s="435">
        <v>16</v>
      </c>
    </row>
    <row r="708" spans="1:17" ht="14.4" customHeight="1" x14ac:dyDescent="0.3">
      <c r="A708" s="430" t="s">
        <v>4317</v>
      </c>
      <c r="B708" s="431" t="s">
        <v>603</v>
      </c>
      <c r="C708" s="431" t="s">
        <v>4104</v>
      </c>
      <c r="D708" s="431" t="s">
        <v>4173</v>
      </c>
      <c r="E708" s="431" t="s">
        <v>4174</v>
      </c>
      <c r="F708" s="434"/>
      <c r="G708" s="434"/>
      <c r="H708" s="434"/>
      <c r="I708" s="434"/>
      <c r="J708" s="434"/>
      <c r="K708" s="434"/>
      <c r="L708" s="434"/>
      <c r="M708" s="434"/>
      <c r="N708" s="434">
        <v>8</v>
      </c>
      <c r="O708" s="434">
        <v>2792</v>
      </c>
      <c r="P708" s="545"/>
      <c r="Q708" s="435">
        <v>349</v>
      </c>
    </row>
    <row r="709" spans="1:17" ht="14.4" customHeight="1" x14ac:dyDescent="0.3">
      <c r="A709" s="430" t="s">
        <v>4317</v>
      </c>
      <c r="B709" s="431" t="s">
        <v>603</v>
      </c>
      <c r="C709" s="431" t="s">
        <v>4104</v>
      </c>
      <c r="D709" s="431" t="s">
        <v>4175</v>
      </c>
      <c r="E709" s="431" t="s">
        <v>4176</v>
      </c>
      <c r="F709" s="434">
        <v>52</v>
      </c>
      <c r="G709" s="434">
        <v>64272</v>
      </c>
      <c r="H709" s="434">
        <v>1</v>
      </c>
      <c r="I709" s="434">
        <v>1236</v>
      </c>
      <c r="J709" s="434">
        <v>26</v>
      </c>
      <c r="K709" s="434">
        <v>32370</v>
      </c>
      <c r="L709" s="434">
        <v>0.50364077669902918</v>
      </c>
      <c r="M709" s="434">
        <v>1245</v>
      </c>
      <c r="N709" s="434">
        <v>83</v>
      </c>
      <c r="O709" s="434">
        <v>104039</v>
      </c>
      <c r="P709" s="545">
        <v>1.6187297734627832</v>
      </c>
      <c r="Q709" s="435">
        <v>1253.4819277108434</v>
      </c>
    </row>
    <row r="710" spans="1:17" ht="14.4" customHeight="1" x14ac:dyDescent="0.3">
      <c r="A710" s="430" t="s">
        <v>4317</v>
      </c>
      <c r="B710" s="431" t="s">
        <v>603</v>
      </c>
      <c r="C710" s="431" t="s">
        <v>4104</v>
      </c>
      <c r="D710" s="431" t="s">
        <v>4177</v>
      </c>
      <c r="E710" s="431" t="s">
        <v>4178</v>
      </c>
      <c r="F710" s="434">
        <v>2</v>
      </c>
      <c r="G710" s="434">
        <v>294</v>
      </c>
      <c r="H710" s="434">
        <v>1</v>
      </c>
      <c r="I710" s="434">
        <v>147</v>
      </c>
      <c r="J710" s="434"/>
      <c r="K710" s="434"/>
      <c r="L710" s="434"/>
      <c r="M710" s="434"/>
      <c r="N710" s="434"/>
      <c r="O710" s="434"/>
      <c r="P710" s="545"/>
      <c r="Q710" s="435"/>
    </row>
    <row r="711" spans="1:17" ht="14.4" customHeight="1" x14ac:dyDescent="0.3">
      <c r="A711" s="430" t="s">
        <v>4317</v>
      </c>
      <c r="B711" s="431" t="s">
        <v>603</v>
      </c>
      <c r="C711" s="431" t="s">
        <v>4104</v>
      </c>
      <c r="D711" s="431" t="s">
        <v>4181</v>
      </c>
      <c r="E711" s="431" t="s">
        <v>4182</v>
      </c>
      <c r="F711" s="434">
        <v>2</v>
      </c>
      <c r="G711" s="434">
        <v>586</v>
      </c>
      <c r="H711" s="434">
        <v>1</v>
      </c>
      <c r="I711" s="434">
        <v>293</v>
      </c>
      <c r="J711" s="434">
        <v>4</v>
      </c>
      <c r="K711" s="434">
        <v>1172</v>
      </c>
      <c r="L711" s="434">
        <v>2</v>
      </c>
      <c r="M711" s="434">
        <v>293</v>
      </c>
      <c r="N711" s="434">
        <v>4</v>
      </c>
      <c r="O711" s="434">
        <v>1174</v>
      </c>
      <c r="P711" s="545">
        <v>2.0034129692832763</v>
      </c>
      <c r="Q711" s="435">
        <v>293.5</v>
      </c>
    </row>
    <row r="712" spans="1:17" ht="14.4" customHeight="1" x14ac:dyDescent="0.3">
      <c r="A712" s="430" t="s">
        <v>4317</v>
      </c>
      <c r="B712" s="431" t="s">
        <v>603</v>
      </c>
      <c r="C712" s="431" t="s">
        <v>4104</v>
      </c>
      <c r="D712" s="431" t="s">
        <v>4183</v>
      </c>
      <c r="E712" s="431" t="s">
        <v>4184</v>
      </c>
      <c r="F712" s="434">
        <v>19</v>
      </c>
      <c r="G712" s="434">
        <v>3857</v>
      </c>
      <c r="H712" s="434">
        <v>1</v>
      </c>
      <c r="I712" s="434">
        <v>203</v>
      </c>
      <c r="J712" s="434">
        <v>8</v>
      </c>
      <c r="K712" s="434">
        <v>1632</v>
      </c>
      <c r="L712" s="434">
        <v>0.42312678247342494</v>
      </c>
      <c r="M712" s="434">
        <v>204</v>
      </c>
      <c r="N712" s="434">
        <v>5</v>
      </c>
      <c r="O712" s="434">
        <v>1024</v>
      </c>
      <c r="P712" s="545">
        <v>0.26549131449312935</v>
      </c>
      <c r="Q712" s="435">
        <v>204.8</v>
      </c>
    </row>
    <row r="713" spans="1:17" ht="14.4" customHeight="1" x14ac:dyDescent="0.3">
      <c r="A713" s="430" t="s">
        <v>4317</v>
      </c>
      <c r="B713" s="431" t="s">
        <v>603</v>
      </c>
      <c r="C713" s="431" t="s">
        <v>4104</v>
      </c>
      <c r="D713" s="431" t="s">
        <v>4185</v>
      </c>
      <c r="E713" s="431" t="s">
        <v>4186</v>
      </c>
      <c r="F713" s="434">
        <v>10</v>
      </c>
      <c r="G713" s="434">
        <v>380</v>
      </c>
      <c r="H713" s="434">
        <v>1</v>
      </c>
      <c r="I713" s="434">
        <v>38</v>
      </c>
      <c r="J713" s="434">
        <v>5</v>
      </c>
      <c r="K713" s="434">
        <v>190</v>
      </c>
      <c r="L713" s="434">
        <v>0.5</v>
      </c>
      <c r="M713" s="434">
        <v>38</v>
      </c>
      <c r="N713" s="434">
        <v>3</v>
      </c>
      <c r="O713" s="434">
        <v>115</v>
      </c>
      <c r="P713" s="545">
        <v>0.30263157894736842</v>
      </c>
      <c r="Q713" s="435">
        <v>38.333333333333336</v>
      </c>
    </row>
    <row r="714" spans="1:17" ht="14.4" customHeight="1" x14ac:dyDescent="0.3">
      <c r="A714" s="430" t="s">
        <v>4317</v>
      </c>
      <c r="B714" s="431" t="s">
        <v>603</v>
      </c>
      <c r="C714" s="431" t="s">
        <v>4104</v>
      </c>
      <c r="D714" s="431" t="s">
        <v>4187</v>
      </c>
      <c r="E714" s="431" t="s">
        <v>4188</v>
      </c>
      <c r="F714" s="434">
        <v>13</v>
      </c>
      <c r="G714" s="434">
        <v>64870</v>
      </c>
      <c r="H714" s="434">
        <v>1</v>
      </c>
      <c r="I714" s="434">
        <v>4990</v>
      </c>
      <c r="J714" s="434">
        <v>8</v>
      </c>
      <c r="K714" s="434">
        <v>39944</v>
      </c>
      <c r="L714" s="434">
        <v>0.61575458609526745</v>
      </c>
      <c r="M714" s="434">
        <v>4993</v>
      </c>
      <c r="N714" s="434">
        <v>9</v>
      </c>
      <c r="O714" s="434">
        <v>44965</v>
      </c>
      <c r="P714" s="545">
        <v>0.6931555418529366</v>
      </c>
      <c r="Q714" s="435">
        <v>4996.1111111111113</v>
      </c>
    </row>
    <row r="715" spans="1:17" ht="14.4" customHeight="1" x14ac:dyDescent="0.3">
      <c r="A715" s="430" t="s">
        <v>4317</v>
      </c>
      <c r="B715" s="431" t="s">
        <v>603</v>
      </c>
      <c r="C715" s="431" t="s">
        <v>4104</v>
      </c>
      <c r="D715" s="431" t="s">
        <v>4189</v>
      </c>
      <c r="E715" s="431" t="s">
        <v>4190</v>
      </c>
      <c r="F715" s="434">
        <v>2</v>
      </c>
      <c r="G715" s="434">
        <v>338</v>
      </c>
      <c r="H715" s="434">
        <v>1</v>
      </c>
      <c r="I715" s="434">
        <v>169</v>
      </c>
      <c r="J715" s="434"/>
      <c r="K715" s="434"/>
      <c r="L715" s="434"/>
      <c r="M715" s="434"/>
      <c r="N715" s="434">
        <v>1</v>
      </c>
      <c r="O715" s="434">
        <v>170</v>
      </c>
      <c r="P715" s="545">
        <v>0.50295857988165682</v>
      </c>
      <c r="Q715" s="435">
        <v>170</v>
      </c>
    </row>
    <row r="716" spans="1:17" ht="14.4" customHeight="1" x14ac:dyDescent="0.3">
      <c r="A716" s="430" t="s">
        <v>4317</v>
      </c>
      <c r="B716" s="431" t="s">
        <v>603</v>
      </c>
      <c r="C716" s="431" t="s">
        <v>4104</v>
      </c>
      <c r="D716" s="431" t="s">
        <v>4191</v>
      </c>
      <c r="E716" s="431" t="s">
        <v>4192</v>
      </c>
      <c r="F716" s="434">
        <v>1</v>
      </c>
      <c r="G716" s="434">
        <v>324</v>
      </c>
      <c r="H716" s="434">
        <v>1</v>
      </c>
      <c r="I716" s="434">
        <v>324</v>
      </c>
      <c r="J716" s="434"/>
      <c r="K716" s="434"/>
      <c r="L716" s="434"/>
      <c r="M716" s="434"/>
      <c r="N716" s="434"/>
      <c r="O716" s="434"/>
      <c r="P716" s="545"/>
      <c r="Q716" s="435"/>
    </row>
    <row r="717" spans="1:17" ht="14.4" customHeight="1" x14ac:dyDescent="0.3">
      <c r="A717" s="430" t="s">
        <v>4317</v>
      </c>
      <c r="B717" s="431" t="s">
        <v>603</v>
      </c>
      <c r="C717" s="431" t="s">
        <v>4104</v>
      </c>
      <c r="D717" s="431" t="s">
        <v>4193</v>
      </c>
      <c r="E717" s="431" t="s">
        <v>4194</v>
      </c>
      <c r="F717" s="434">
        <v>3</v>
      </c>
      <c r="G717" s="434">
        <v>2055</v>
      </c>
      <c r="H717" s="434">
        <v>1</v>
      </c>
      <c r="I717" s="434">
        <v>685</v>
      </c>
      <c r="J717" s="434">
        <v>2</v>
      </c>
      <c r="K717" s="434">
        <v>1372</v>
      </c>
      <c r="L717" s="434">
        <v>0.66763990267639906</v>
      </c>
      <c r="M717" s="434">
        <v>686</v>
      </c>
      <c r="N717" s="434">
        <v>2</v>
      </c>
      <c r="O717" s="434">
        <v>1372</v>
      </c>
      <c r="P717" s="545">
        <v>0.66763990267639906</v>
      </c>
      <c r="Q717" s="435">
        <v>686</v>
      </c>
    </row>
    <row r="718" spans="1:17" ht="14.4" customHeight="1" x14ac:dyDescent="0.3">
      <c r="A718" s="430" t="s">
        <v>4317</v>
      </c>
      <c r="B718" s="431" t="s">
        <v>603</v>
      </c>
      <c r="C718" s="431" t="s">
        <v>4104</v>
      </c>
      <c r="D718" s="431" t="s">
        <v>4195</v>
      </c>
      <c r="E718" s="431" t="s">
        <v>4196</v>
      </c>
      <c r="F718" s="434">
        <v>4</v>
      </c>
      <c r="G718" s="434">
        <v>1388</v>
      </c>
      <c r="H718" s="434">
        <v>1</v>
      </c>
      <c r="I718" s="434">
        <v>347</v>
      </c>
      <c r="J718" s="434"/>
      <c r="K718" s="434"/>
      <c r="L718" s="434"/>
      <c r="M718" s="434"/>
      <c r="N718" s="434">
        <v>1</v>
      </c>
      <c r="O718" s="434">
        <v>348</v>
      </c>
      <c r="P718" s="545">
        <v>0.25072046109510088</v>
      </c>
      <c r="Q718" s="435">
        <v>348</v>
      </c>
    </row>
    <row r="719" spans="1:17" ht="14.4" customHeight="1" x14ac:dyDescent="0.3">
      <c r="A719" s="430" t="s">
        <v>4317</v>
      </c>
      <c r="B719" s="431" t="s">
        <v>603</v>
      </c>
      <c r="C719" s="431" t="s">
        <v>4104</v>
      </c>
      <c r="D719" s="431" t="s">
        <v>4197</v>
      </c>
      <c r="E719" s="431" t="s">
        <v>4198</v>
      </c>
      <c r="F719" s="434">
        <v>2</v>
      </c>
      <c r="G719" s="434">
        <v>344</v>
      </c>
      <c r="H719" s="434">
        <v>1</v>
      </c>
      <c r="I719" s="434">
        <v>172</v>
      </c>
      <c r="J719" s="434"/>
      <c r="K719" s="434"/>
      <c r="L719" s="434"/>
      <c r="M719" s="434"/>
      <c r="N719" s="434">
        <v>2</v>
      </c>
      <c r="O719" s="434">
        <v>346</v>
      </c>
      <c r="P719" s="545">
        <v>1.0058139534883721</v>
      </c>
      <c r="Q719" s="435">
        <v>173</v>
      </c>
    </row>
    <row r="720" spans="1:17" ht="14.4" customHeight="1" x14ac:dyDescent="0.3">
      <c r="A720" s="430" t="s">
        <v>4317</v>
      </c>
      <c r="B720" s="431" t="s">
        <v>603</v>
      </c>
      <c r="C720" s="431" t="s">
        <v>4104</v>
      </c>
      <c r="D720" s="431" t="s">
        <v>4201</v>
      </c>
      <c r="E720" s="431" t="s">
        <v>4202</v>
      </c>
      <c r="F720" s="434"/>
      <c r="G720" s="434"/>
      <c r="H720" s="434"/>
      <c r="I720" s="434"/>
      <c r="J720" s="434">
        <v>1</v>
      </c>
      <c r="K720" s="434">
        <v>650</v>
      </c>
      <c r="L720" s="434"/>
      <c r="M720" s="434">
        <v>650</v>
      </c>
      <c r="N720" s="434">
        <v>2</v>
      </c>
      <c r="O720" s="434">
        <v>1300</v>
      </c>
      <c r="P720" s="545"/>
      <c r="Q720" s="435">
        <v>650</v>
      </c>
    </row>
    <row r="721" spans="1:17" ht="14.4" customHeight="1" x14ac:dyDescent="0.3">
      <c r="A721" s="430" t="s">
        <v>4317</v>
      </c>
      <c r="B721" s="431" t="s">
        <v>603</v>
      </c>
      <c r="C721" s="431" t="s">
        <v>4104</v>
      </c>
      <c r="D721" s="431" t="s">
        <v>4203</v>
      </c>
      <c r="E721" s="431" t="s">
        <v>4204</v>
      </c>
      <c r="F721" s="434"/>
      <c r="G721" s="434"/>
      <c r="H721" s="434"/>
      <c r="I721" s="434"/>
      <c r="J721" s="434">
        <v>1</v>
      </c>
      <c r="K721" s="434">
        <v>650</v>
      </c>
      <c r="L721" s="434"/>
      <c r="M721" s="434">
        <v>650</v>
      </c>
      <c r="N721" s="434">
        <v>2</v>
      </c>
      <c r="O721" s="434">
        <v>1300</v>
      </c>
      <c r="P721" s="545"/>
      <c r="Q721" s="435">
        <v>650</v>
      </c>
    </row>
    <row r="722" spans="1:17" ht="14.4" customHeight="1" x14ac:dyDescent="0.3">
      <c r="A722" s="430" t="s">
        <v>4317</v>
      </c>
      <c r="B722" s="431" t="s">
        <v>603</v>
      </c>
      <c r="C722" s="431" t="s">
        <v>4104</v>
      </c>
      <c r="D722" s="431" t="s">
        <v>4205</v>
      </c>
      <c r="E722" s="431" t="s">
        <v>4206</v>
      </c>
      <c r="F722" s="434">
        <v>1717</v>
      </c>
      <c r="G722" s="434">
        <v>724574</v>
      </c>
      <c r="H722" s="434">
        <v>1</v>
      </c>
      <c r="I722" s="434">
        <v>422</v>
      </c>
      <c r="J722" s="434">
        <v>1378</v>
      </c>
      <c r="K722" s="434">
        <v>584272</v>
      </c>
      <c r="L722" s="434">
        <v>0.806366223463718</v>
      </c>
      <c r="M722" s="434">
        <v>424</v>
      </c>
      <c r="N722" s="434">
        <v>3242</v>
      </c>
      <c r="O722" s="434">
        <v>1386380</v>
      </c>
      <c r="P722" s="545">
        <v>1.913372547179446</v>
      </c>
      <c r="Q722" s="435">
        <v>427.63109191856876</v>
      </c>
    </row>
    <row r="723" spans="1:17" ht="14.4" customHeight="1" x14ac:dyDescent="0.3">
      <c r="A723" s="430" t="s">
        <v>4317</v>
      </c>
      <c r="B723" s="431" t="s">
        <v>603</v>
      </c>
      <c r="C723" s="431" t="s">
        <v>4104</v>
      </c>
      <c r="D723" s="431" t="s">
        <v>4209</v>
      </c>
      <c r="E723" s="431" t="s">
        <v>4210</v>
      </c>
      <c r="F723" s="434">
        <v>4</v>
      </c>
      <c r="G723" s="434">
        <v>2756</v>
      </c>
      <c r="H723" s="434">
        <v>1</v>
      </c>
      <c r="I723" s="434">
        <v>689</v>
      </c>
      <c r="J723" s="434"/>
      <c r="K723" s="434"/>
      <c r="L723" s="434"/>
      <c r="M723" s="434"/>
      <c r="N723" s="434">
        <v>1</v>
      </c>
      <c r="O723" s="434">
        <v>691</v>
      </c>
      <c r="P723" s="545">
        <v>0.25072568940493467</v>
      </c>
      <c r="Q723" s="435">
        <v>691</v>
      </c>
    </row>
    <row r="724" spans="1:17" ht="14.4" customHeight="1" x14ac:dyDescent="0.3">
      <c r="A724" s="430" t="s">
        <v>4317</v>
      </c>
      <c r="B724" s="431" t="s">
        <v>603</v>
      </c>
      <c r="C724" s="431" t="s">
        <v>4104</v>
      </c>
      <c r="D724" s="431" t="s">
        <v>4211</v>
      </c>
      <c r="E724" s="431" t="s">
        <v>4212</v>
      </c>
      <c r="F724" s="434">
        <v>4</v>
      </c>
      <c r="G724" s="434">
        <v>2692</v>
      </c>
      <c r="H724" s="434">
        <v>1</v>
      </c>
      <c r="I724" s="434">
        <v>673</v>
      </c>
      <c r="J724" s="434">
        <v>3</v>
      </c>
      <c r="K724" s="434">
        <v>2022</v>
      </c>
      <c r="L724" s="434">
        <v>0.75111441307578009</v>
      </c>
      <c r="M724" s="434">
        <v>674</v>
      </c>
      <c r="N724" s="434">
        <v>4</v>
      </c>
      <c r="O724" s="434">
        <v>2697</v>
      </c>
      <c r="P724" s="545">
        <v>1.0018573551263001</v>
      </c>
      <c r="Q724" s="435">
        <v>674.25</v>
      </c>
    </row>
    <row r="725" spans="1:17" ht="14.4" customHeight="1" x14ac:dyDescent="0.3">
      <c r="A725" s="430" t="s">
        <v>4317</v>
      </c>
      <c r="B725" s="431" t="s">
        <v>603</v>
      </c>
      <c r="C725" s="431" t="s">
        <v>4104</v>
      </c>
      <c r="D725" s="431" t="s">
        <v>4213</v>
      </c>
      <c r="E725" s="431" t="s">
        <v>4214</v>
      </c>
      <c r="F725" s="434">
        <v>17</v>
      </c>
      <c r="G725" s="434">
        <v>8024</v>
      </c>
      <c r="H725" s="434">
        <v>1</v>
      </c>
      <c r="I725" s="434">
        <v>472</v>
      </c>
      <c r="J725" s="434">
        <v>9</v>
      </c>
      <c r="K725" s="434">
        <v>4257</v>
      </c>
      <c r="L725" s="434">
        <v>0.53053339980059822</v>
      </c>
      <c r="M725" s="434">
        <v>473</v>
      </c>
      <c r="N725" s="434">
        <v>5</v>
      </c>
      <c r="O725" s="434">
        <v>2367</v>
      </c>
      <c r="P725" s="545">
        <v>0.29499002991026918</v>
      </c>
      <c r="Q725" s="435">
        <v>473.4</v>
      </c>
    </row>
    <row r="726" spans="1:17" ht="14.4" customHeight="1" x14ac:dyDescent="0.3">
      <c r="A726" s="430" t="s">
        <v>4317</v>
      </c>
      <c r="B726" s="431" t="s">
        <v>603</v>
      </c>
      <c r="C726" s="431" t="s">
        <v>4104</v>
      </c>
      <c r="D726" s="431" t="s">
        <v>4215</v>
      </c>
      <c r="E726" s="431" t="s">
        <v>4216</v>
      </c>
      <c r="F726" s="434">
        <v>2</v>
      </c>
      <c r="G726" s="434">
        <v>572</v>
      </c>
      <c r="H726" s="434">
        <v>1</v>
      </c>
      <c r="I726" s="434">
        <v>286</v>
      </c>
      <c r="J726" s="434">
        <v>2</v>
      </c>
      <c r="K726" s="434">
        <v>574</v>
      </c>
      <c r="L726" s="434">
        <v>1.0034965034965035</v>
      </c>
      <c r="M726" s="434">
        <v>287</v>
      </c>
      <c r="N726" s="434"/>
      <c r="O726" s="434"/>
      <c r="P726" s="545"/>
      <c r="Q726" s="435"/>
    </row>
    <row r="727" spans="1:17" ht="14.4" customHeight="1" x14ac:dyDescent="0.3">
      <c r="A727" s="430" t="s">
        <v>4317</v>
      </c>
      <c r="B727" s="431" t="s">
        <v>603</v>
      </c>
      <c r="C727" s="431" t="s">
        <v>4104</v>
      </c>
      <c r="D727" s="431" t="s">
        <v>4217</v>
      </c>
      <c r="E727" s="431" t="s">
        <v>4218</v>
      </c>
      <c r="F727" s="434"/>
      <c r="G727" s="434"/>
      <c r="H727" s="434"/>
      <c r="I727" s="434"/>
      <c r="J727" s="434"/>
      <c r="K727" s="434"/>
      <c r="L727" s="434"/>
      <c r="M727" s="434"/>
      <c r="N727" s="434">
        <v>1</v>
      </c>
      <c r="O727" s="434">
        <v>811</v>
      </c>
      <c r="P727" s="545"/>
      <c r="Q727" s="435">
        <v>811</v>
      </c>
    </row>
    <row r="728" spans="1:17" ht="14.4" customHeight="1" x14ac:dyDescent="0.3">
      <c r="A728" s="430" t="s">
        <v>4317</v>
      </c>
      <c r="B728" s="431" t="s">
        <v>603</v>
      </c>
      <c r="C728" s="431" t="s">
        <v>4104</v>
      </c>
      <c r="D728" s="431" t="s">
        <v>4219</v>
      </c>
      <c r="E728" s="431" t="s">
        <v>4220</v>
      </c>
      <c r="F728" s="434">
        <v>1741</v>
      </c>
      <c r="G728" s="434">
        <v>1741000</v>
      </c>
      <c r="H728" s="434">
        <v>1</v>
      </c>
      <c r="I728" s="434">
        <v>1000</v>
      </c>
      <c r="J728" s="434">
        <v>1531</v>
      </c>
      <c r="K728" s="434">
        <v>1534062</v>
      </c>
      <c r="L728" s="434">
        <v>0.88113842619184379</v>
      </c>
      <c r="M728" s="434">
        <v>1002</v>
      </c>
      <c r="N728" s="434">
        <v>3392</v>
      </c>
      <c r="O728" s="434">
        <v>3406748</v>
      </c>
      <c r="P728" s="545">
        <v>1.956776565192418</v>
      </c>
      <c r="Q728" s="435">
        <v>1004.3478773584906</v>
      </c>
    </row>
    <row r="729" spans="1:17" ht="14.4" customHeight="1" x14ac:dyDescent="0.3">
      <c r="A729" s="430" t="s">
        <v>4317</v>
      </c>
      <c r="B729" s="431" t="s">
        <v>603</v>
      </c>
      <c r="C729" s="431" t="s">
        <v>4104</v>
      </c>
      <c r="D729" s="431" t="s">
        <v>4221</v>
      </c>
      <c r="E729" s="431" t="s">
        <v>4222</v>
      </c>
      <c r="F729" s="434">
        <v>1</v>
      </c>
      <c r="G729" s="434">
        <v>166</v>
      </c>
      <c r="H729" s="434">
        <v>1</v>
      </c>
      <c r="I729" s="434">
        <v>166</v>
      </c>
      <c r="J729" s="434">
        <v>1</v>
      </c>
      <c r="K729" s="434">
        <v>166</v>
      </c>
      <c r="L729" s="434">
        <v>1</v>
      </c>
      <c r="M729" s="434">
        <v>166</v>
      </c>
      <c r="N729" s="434"/>
      <c r="O729" s="434"/>
      <c r="P729" s="545"/>
      <c r="Q729" s="435"/>
    </row>
    <row r="730" spans="1:17" ht="14.4" customHeight="1" x14ac:dyDescent="0.3">
      <c r="A730" s="430" t="s">
        <v>4317</v>
      </c>
      <c r="B730" s="431" t="s">
        <v>603</v>
      </c>
      <c r="C730" s="431" t="s">
        <v>4104</v>
      </c>
      <c r="D730" s="431" t="s">
        <v>4229</v>
      </c>
      <c r="E730" s="431" t="s">
        <v>4230</v>
      </c>
      <c r="F730" s="434">
        <v>1</v>
      </c>
      <c r="G730" s="434">
        <v>185</v>
      </c>
      <c r="H730" s="434">
        <v>1</v>
      </c>
      <c r="I730" s="434">
        <v>185</v>
      </c>
      <c r="J730" s="434">
        <v>4</v>
      </c>
      <c r="K730" s="434">
        <v>740</v>
      </c>
      <c r="L730" s="434">
        <v>4</v>
      </c>
      <c r="M730" s="434">
        <v>185</v>
      </c>
      <c r="N730" s="434">
        <v>4</v>
      </c>
      <c r="O730" s="434">
        <v>742</v>
      </c>
      <c r="P730" s="545">
        <v>4.0108108108108107</v>
      </c>
      <c r="Q730" s="435">
        <v>185.5</v>
      </c>
    </row>
    <row r="731" spans="1:17" ht="14.4" customHeight="1" x14ac:dyDescent="0.3">
      <c r="A731" s="430" t="s">
        <v>4317</v>
      </c>
      <c r="B731" s="431" t="s">
        <v>603</v>
      </c>
      <c r="C731" s="431" t="s">
        <v>4104</v>
      </c>
      <c r="D731" s="431" t="s">
        <v>4233</v>
      </c>
      <c r="E731" s="431" t="s">
        <v>4234</v>
      </c>
      <c r="F731" s="434"/>
      <c r="G731" s="434"/>
      <c r="H731" s="434"/>
      <c r="I731" s="434"/>
      <c r="J731" s="434">
        <v>1</v>
      </c>
      <c r="K731" s="434">
        <v>1395</v>
      </c>
      <c r="L731" s="434"/>
      <c r="M731" s="434">
        <v>1395</v>
      </c>
      <c r="N731" s="434">
        <v>2</v>
      </c>
      <c r="O731" s="434">
        <v>2790</v>
      </c>
      <c r="P731" s="545"/>
      <c r="Q731" s="435">
        <v>1395</v>
      </c>
    </row>
    <row r="732" spans="1:17" ht="14.4" customHeight="1" x14ac:dyDescent="0.3">
      <c r="A732" s="430" t="s">
        <v>4317</v>
      </c>
      <c r="B732" s="431" t="s">
        <v>603</v>
      </c>
      <c r="C732" s="431" t="s">
        <v>4104</v>
      </c>
      <c r="D732" s="431" t="s">
        <v>4235</v>
      </c>
      <c r="E732" s="431" t="s">
        <v>4236</v>
      </c>
      <c r="F732" s="434">
        <v>3</v>
      </c>
      <c r="G732" s="434">
        <v>3045</v>
      </c>
      <c r="H732" s="434">
        <v>1</v>
      </c>
      <c r="I732" s="434">
        <v>1015</v>
      </c>
      <c r="J732" s="434">
        <v>5</v>
      </c>
      <c r="K732" s="434">
        <v>5080</v>
      </c>
      <c r="L732" s="434">
        <v>1.6683087027914614</v>
      </c>
      <c r="M732" s="434">
        <v>1016</v>
      </c>
      <c r="N732" s="434">
        <v>2</v>
      </c>
      <c r="O732" s="434">
        <v>2034</v>
      </c>
      <c r="P732" s="545">
        <v>0.66798029556650251</v>
      </c>
      <c r="Q732" s="435">
        <v>1017</v>
      </c>
    </row>
    <row r="733" spans="1:17" ht="14.4" customHeight="1" x14ac:dyDescent="0.3">
      <c r="A733" s="430" t="s">
        <v>4317</v>
      </c>
      <c r="B733" s="431" t="s">
        <v>603</v>
      </c>
      <c r="C733" s="431" t="s">
        <v>4104</v>
      </c>
      <c r="D733" s="431" t="s">
        <v>4239</v>
      </c>
      <c r="E733" s="431" t="s">
        <v>4240</v>
      </c>
      <c r="F733" s="434"/>
      <c r="G733" s="434"/>
      <c r="H733" s="434"/>
      <c r="I733" s="434"/>
      <c r="J733" s="434"/>
      <c r="K733" s="434"/>
      <c r="L733" s="434"/>
      <c r="M733" s="434"/>
      <c r="N733" s="434">
        <v>1</v>
      </c>
      <c r="O733" s="434">
        <v>811</v>
      </c>
      <c r="P733" s="545"/>
      <c r="Q733" s="435">
        <v>811</v>
      </c>
    </row>
    <row r="734" spans="1:17" ht="14.4" customHeight="1" x14ac:dyDescent="0.3">
      <c r="A734" s="430" t="s">
        <v>742</v>
      </c>
      <c r="B734" s="431" t="s">
        <v>603</v>
      </c>
      <c r="C734" s="431" t="s">
        <v>4104</v>
      </c>
      <c r="D734" s="431" t="s">
        <v>4125</v>
      </c>
      <c r="E734" s="431" t="s">
        <v>4126</v>
      </c>
      <c r="F734" s="434"/>
      <c r="G734" s="434"/>
      <c r="H734" s="434"/>
      <c r="I734" s="434"/>
      <c r="J734" s="434">
        <v>1</v>
      </c>
      <c r="K734" s="434">
        <v>166</v>
      </c>
      <c r="L734" s="434"/>
      <c r="M734" s="434">
        <v>166</v>
      </c>
      <c r="N734" s="434"/>
      <c r="O734" s="434"/>
      <c r="P734" s="545"/>
      <c r="Q734" s="435"/>
    </row>
    <row r="735" spans="1:17" ht="14.4" customHeight="1" x14ac:dyDescent="0.3">
      <c r="A735" s="430" t="s">
        <v>742</v>
      </c>
      <c r="B735" s="431" t="s">
        <v>603</v>
      </c>
      <c r="C735" s="431" t="s">
        <v>4104</v>
      </c>
      <c r="D735" s="431" t="s">
        <v>4129</v>
      </c>
      <c r="E735" s="431" t="s">
        <v>4130</v>
      </c>
      <c r="F735" s="434"/>
      <c r="G735" s="434"/>
      <c r="H735" s="434"/>
      <c r="I735" s="434"/>
      <c r="J735" s="434"/>
      <c r="K735" s="434"/>
      <c r="L735" s="434"/>
      <c r="M735" s="434"/>
      <c r="N735" s="434">
        <v>1</v>
      </c>
      <c r="O735" s="434">
        <v>351</v>
      </c>
      <c r="P735" s="545"/>
      <c r="Q735" s="435">
        <v>351</v>
      </c>
    </row>
    <row r="736" spans="1:17" ht="14.4" customHeight="1" x14ac:dyDescent="0.3">
      <c r="A736" s="430" t="s">
        <v>742</v>
      </c>
      <c r="B736" s="431" t="s">
        <v>603</v>
      </c>
      <c r="C736" s="431" t="s">
        <v>4104</v>
      </c>
      <c r="D736" s="431" t="s">
        <v>4133</v>
      </c>
      <c r="E736" s="431" t="s">
        <v>4134</v>
      </c>
      <c r="F736" s="434"/>
      <c r="G736" s="434"/>
      <c r="H736" s="434"/>
      <c r="I736" s="434"/>
      <c r="J736" s="434"/>
      <c r="K736" s="434"/>
      <c r="L736" s="434"/>
      <c r="M736" s="434"/>
      <c r="N736" s="434">
        <v>1</v>
      </c>
      <c r="O736" s="434">
        <v>189</v>
      </c>
      <c r="P736" s="545"/>
      <c r="Q736" s="435">
        <v>189</v>
      </c>
    </row>
    <row r="737" spans="1:17" ht="14.4" customHeight="1" x14ac:dyDescent="0.3">
      <c r="A737" s="430" t="s">
        <v>742</v>
      </c>
      <c r="B737" s="431" t="s">
        <v>603</v>
      </c>
      <c r="C737" s="431" t="s">
        <v>4104</v>
      </c>
      <c r="D737" s="431" t="s">
        <v>4159</v>
      </c>
      <c r="E737" s="431" t="s">
        <v>4160</v>
      </c>
      <c r="F737" s="434"/>
      <c r="G737" s="434"/>
      <c r="H737" s="434"/>
      <c r="I737" s="434"/>
      <c r="J737" s="434"/>
      <c r="K737" s="434"/>
      <c r="L737" s="434"/>
      <c r="M737" s="434"/>
      <c r="N737" s="434">
        <v>1</v>
      </c>
      <c r="O737" s="434">
        <v>238</v>
      </c>
      <c r="P737" s="545"/>
      <c r="Q737" s="435">
        <v>238</v>
      </c>
    </row>
    <row r="738" spans="1:17" ht="14.4" customHeight="1" x14ac:dyDescent="0.3">
      <c r="A738" s="430" t="s">
        <v>742</v>
      </c>
      <c r="B738" s="431" t="s">
        <v>603</v>
      </c>
      <c r="C738" s="431" t="s">
        <v>4104</v>
      </c>
      <c r="D738" s="431" t="s">
        <v>4181</v>
      </c>
      <c r="E738" s="431" t="s">
        <v>4182</v>
      </c>
      <c r="F738" s="434"/>
      <c r="G738" s="434"/>
      <c r="H738" s="434"/>
      <c r="I738" s="434"/>
      <c r="J738" s="434"/>
      <c r="K738" s="434"/>
      <c r="L738" s="434"/>
      <c r="M738" s="434"/>
      <c r="N738" s="434">
        <v>1</v>
      </c>
      <c r="O738" s="434">
        <v>294</v>
      </c>
      <c r="P738" s="545"/>
      <c r="Q738" s="435">
        <v>294</v>
      </c>
    </row>
    <row r="739" spans="1:17" ht="14.4" customHeight="1" x14ac:dyDescent="0.3">
      <c r="A739" s="430" t="s">
        <v>742</v>
      </c>
      <c r="B739" s="431" t="s">
        <v>603</v>
      </c>
      <c r="C739" s="431" t="s">
        <v>4104</v>
      </c>
      <c r="D739" s="431" t="s">
        <v>4189</v>
      </c>
      <c r="E739" s="431" t="s">
        <v>4190</v>
      </c>
      <c r="F739" s="434"/>
      <c r="G739" s="434"/>
      <c r="H739" s="434"/>
      <c r="I739" s="434"/>
      <c r="J739" s="434">
        <v>1</v>
      </c>
      <c r="K739" s="434">
        <v>169</v>
      </c>
      <c r="L739" s="434"/>
      <c r="M739" s="434">
        <v>169</v>
      </c>
      <c r="N739" s="434"/>
      <c r="O739" s="434"/>
      <c r="P739" s="545"/>
      <c r="Q739" s="435"/>
    </row>
    <row r="740" spans="1:17" ht="14.4" customHeight="1" x14ac:dyDescent="0.3">
      <c r="A740" s="430" t="s">
        <v>742</v>
      </c>
      <c r="B740" s="431" t="s">
        <v>603</v>
      </c>
      <c r="C740" s="431" t="s">
        <v>4104</v>
      </c>
      <c r="D740" s="431" t="s">
        <v>4197</v>
      </c>
      <c r="E740" s="431" t="s">
        <v>4198</v>
      </c>
      <c r="F740" s="434"/>
      <c r="G740" s="434"/>
      <c r="H740" s="434"/>
      <c r="I740" s="434"/>
      <c r="J740" s="434">
        <v>1</v>
      </c>
      <c r="K740" s="434">
        <v>172</v>
      </c>
      <c r="L740" s="434"/>
      <c r="M740" s="434">
        <v>172</v>
      </c>
      <c r="N740" s="434"/>
      <c r="O740" s="434"/>
      <c r="P740" s="545"/>
      <c r="Q740" s="435"/>
    </row>
    <row r="741" spans="1:17" ht="14.4" customHeight="1" x14ac:dyDescent="0.3">
      <c r="A741" s="430" t="s">
        <v>742</v>
      </c>
      <c r="B741" s="431" t="s">
        <v>603</v>
      </c>
      <c r="C741" s="431" t="s">
        <v>4104</v>
      </c>
      <c r="D741" s="431" t="s">
        <v>4229</v>
      </c>
      <c r="E741" s="431" t="s">
        <v>4230</v>
      </c>
      <c r="F741" s="434"/>
      <c r="G741" s="434"/>
      <c r="H741" s="434"/>
      <c r="I741" s="434"/>
      <c r="J741" s="434"/>
      <c r="K741" s="434"/>
      <c r="L741" s="434"/>
      <c r="M741" s="434"/>
      <c r="N741" s="434">
        <v>1</v>
      </c>
      <c r="O741" s="434">
        <v>186</v>
      </c>
      <c r="P741" s="545"/>
      <c r="Q741" s="435">
        <v>186</v>
      </c>
    </row>
    <row r="742" spans="1:17" ht="14.4" customHeight="1" x14ac:dyDescent="0.3">
      <c r="A742" s="430" t="s">
        <v>2515</v>
      </c>
      <c r="B742" s="431" t="s">
        <v>603</v>
      </c>
      <c r="C742" s="431" t="s">
        <v>4104</v>
      </c>
      <c r="D742" s="431" t="s">
        <v>4117</v>
      </c>
      <c r="E742" s="431" t="s">
        <v>4118</v>
      </c>
      <c r="F742" s="434">
        <v>2</v>
      </c>
      <c r="G742" s="434">
        <v>1650</v>
      </c>
      <c r="H742" s="434">
        <v>1</v>
      </c>
      <c r="I742" s="434">
        <v>825</v>
      </c>
      <c r="J742" s="434">
        <v>2</v>
      </c>
      <c r="K742" s="434">
        <v>1652</v>
      </c>
      <c r="L742" s="434">
        <v>1.0012121212121212</v>
      </c>
      <c r="M742" s="434">
        <v>826</v>
      </c>
      <c r="N742" s="434"/>
      <c r="O742" s="434"/>
      <c r="P742" s="545"/>
      <c r="Q742" s="435"/>
    </row>
    <row r="743" spans="1:17" ht="14.4" customHeight="1" x14ac:dyDescent="0.3">
      <c r="A743" s="430" t="s">
        <v>2515</v>
      </c>
      <c r="B743" s="431" t="s">
        <v>603</v>
      </c>
      <c r="C743" s="431" t="s">
        <v>4104</v>
      </c>
      <c r="D743" s="431" t="s">
        <v>4125</v>
      </c>
      <c r="E743" s="431" t="s">
        <v>4126</v>
      </c>
      <c r="F743" s="434">
        <v>6</v>
      </c>
      <c r="G743" s="434">
        <v>996</v>
      </c>
      <c r="H743" s="434">
        <v>1</v>
      </c>
      <c r="I743" s="434">
        <v>166</v>
      </c>
      <c r="J743" s="434">
        <v>31</v>
      </c>
      <c r="K743" s="434">
        <v>5146</v>
      </c>
      <c r="L743" s="434">
        <v>5.166666666666667</v>
      </c>
      <c r="M743" s="434">
        <v>166</v>
      </c>
      <c r="N743" s="434">
        <v>14</v>
      </c>
      <c r="O743" s="434">
        <v>2332</v>
      </c>
      <c r="P743" s="545">
        <v>2.3413654618473894</v>
      </c>
      <c r="Q743" s="435">
        <v>166.57142857142858</v>
      </c>
    </row>
    <row r="744" spans="1:17" ht="14.4" customHeight="1" x14ac:dyDescent="0.3">
      <c r="A744" s="430" t="s">
        <v>2515</v>
      </c>
      <c r="B744" s="431" t="s">
        <v>603</v>
      </c>
      <c r="C744" s="431" t="s">
        <v>4104</v>
      </c>
      <c r="D744" s="431" t="s">
        <v>4127</v>
      </c>
      <c r="E744" s="431" t="s">
        <v>4128</v>
      </c>
      <c r="F744" s="434">
        <v>8</v>
      </c>
      <c r="G744" s="434">
        <v>1376</v>
      </c>
      <c r="H744" s="434">
        <v>1</v>
      </c>
      <c r="I744" s="434">
        <v>172</v>
      </c>
      <c r="J744" s="434">
        <v>35</v>
      </c>
      <c r="K744" s="434">
        <v>6020</v>
      </c>
      <c r="L744" s="434">
        <v>4.375</v>
      </c>
      <c r="M744" s="434">
        <v>172</v>
      </c>
      <c r="N744" s="434">
        <v>14</v>
      </c>
      <c r="O744" s="434">
        <v>2416</v>
      </c>
      <c r="P744" s="545">
        <v>1.7558139534883721</v>
      </c>
      <c r="Q744" s="435">
        <v>172.57142857142858</v>
      </c>
    </row>
    <row r="745" spans="1:17" ht="14.4" customHeight="1" x14ac:dyDescent="0.3">
      <c r="A745" s="430" t="s">
        <v>2515</v>
      </c>
      <c r="B745" s="431" t="s">
        <v>603</v>
      </c>
      <c r="C745" s="431" t="s">
        <v>4104</v>
      </c>
      <c r="D745" s="431" t="s">
        <v>4169</v>
      </c>
      <c r="E745" s="431" t="s">
        <v>4170</v>
      </c>
      <c r="F745" s="434">
        <v>1</v>
      </c>
      <c r="G745" s="434">
        <v>16</v>
      </c>
      <c r="H745" s="434">
        <v>1</v>
      </c>
      <c r="I745" s="434">
        <v>16</v>
      </c>
      <c r="J745" s="434"/>
      <c r="K745" s="434"/>
      <c r="L745" s="434"/>
      <c r="M745" s="434"/>
      <c r="N745" s="434"/>
      <c r="O745" s="434"/>
      <c r="P745" s="545"/>
      <c r="Q745" s="435"/>
    </row>
    <row r="746" spans="1:17" ht="14.4" customHeight="1" x14ac:dyDescent="0.3">
      <c r="A746" s="430" t="s">
        <v>2515</v>
      </c>
      <c r="B746" s="431" t="s">
        <v>603</v>
      </c>
      <c r="C746" s="431" t="s">
        <v>4104</v>
      </c>
      <c r="D746" s="431" t="s">
        <v>4173</v>
      </c>
      <c r="E746" s="431" t="s">
        <v>4174</v>
      </c>
      <c r="F746" s="434">
        <v>24</v>
      </c>
      <c r="G746" s="434">
        <v>8328</v>
      </c>
      <c r="H746" s="434">
        <v>1</v>
      </c>
      <c r="I746" s="434">
        <v>347</v>
      </c>
      <c r="J746" s="434">
        <v>104</v>
      </c>
      <c r="K746" s="434">
        <v>36192</v>
      </c>
      <c r="L746" s="434">
        <v>4.3458213256484148</v>
      </c>
      <c r="M746" s="434">
        <v>348</v>
      </c>
      <c r="N746" s="434">
        <v>39</v>
      </c>
      <c r="O746" s="434">
        <v>13593</v>
      </c>
      <c r="P746" s="545">
        <v>1.6322046109510087</v>
      </c>
      <c r="Q746" s="435">
        <v>348.53846153846155</v>
      </c>
    </row>
    <row r="747" spans="1:17" ht="14.4" customHeight="1" x14ac:dyDescent="0.3">
      <c r="A747" s="430" t="s">
        <v>2515</v>
      </c>
      <c r="B747" s="431" t="s">
        <v>603</v>
      </c>
      <c r="C747" s="431" t="s">
        <v>4104</v>
      </c>
      <c r="D747" s="431" t="s">
        <v>4177</v>
      </c>
      <c r="E747" s="431" t="s">
        <v>4178</v>
      </c>
      <c r="F747" s="434">
        <v>1</v>
      </c>
      <c r="G747" s="434">
        <v>147</v>
      </c>
      <c r="H747" s="434">
        <v>1</v>
      </c>
      <c r="I747" s="434">
        <v>147</v>
      </c>
      <c r="J747" s="434"/>
      <c r="K747" s="434"/>
      <c r="L747" s="434"/>
      <c r="M747" s="434"/>
      <c r="N747" s="434">
        <v>1</v>
      </c>
      <c r="O747" s="434">
        <v>147</v>
      </c>
      <c r="P747" s="545">
        <v>1</v>
      </c>
      <c r="Q747" s="435">
        <v>147</v>
      </c>
    </row>
    <row r="748" spans="1:17" ht="14.4" customHeight="1" x14ac:dyDescent="0.3">
      <c r="A748" s="430" t="s">
        <v>2515</v>
      </c>
      <c r="B748" s="431" t="s">
        <v>603</v>
      </c>
      <c r="C748" s="431" t="s">
        <v>4104</v>
      </c>
      <c r="D748" s="431" t="s">
        <v>4185</v>
      </c>
      <c r="E748" s="431" t="s">
        <v>4186</v>
      </c>
      <c r="F748" s="434">
        <v>8</v>
      </c>
      <c r="G748" s="434">
        <v>304</v>
      </c>
      <c r="H748" s="434">
        <v>1</v>
      </c>
      <c r="I748" s="434">
        <v>38</v>
      </c>
      <c r="J748" s="434">
        <v>33</v>
      </c>
      <c r="K748" s="434">
        <v>1254</v>
      </c>
      <c r="L748" s="434">
        <v>4.125</v>
      </c>
      <c r="M748" s="434">
        <v>38</v>
      </c>
      <c r="N748" s="434">
        <v>13</v>
      </c>
      <c r="O748" s="434">
        <v>502</v>
      </c>
      <c r="P748" s="545">
        <v>1.6513157894736843</v>
      </c>
      <c r="Q748" s="435">
        <v>38.615384615384613</v>
      </c>
    </row>
    <row r="749" spans="1:17" ht="14.4" customHeight="1" x14ac:dyDescent="0.3">
      <c r="A749" s="430" t="s">
        <v>2515</v>
      </c>
      <c r="B749" s="431" t="s">
        <v>603</v>
      </c>
      <c r="C749" s="431" t="s">
        <v>4104</v>
      </c>
      <c r="D749" s="431" t="s">
        <v>4189</v>
      </c>
      <c r="E749" s="431" t="s">
        <v>4190</v>
      </c>
      <c r="F749" s="434">
        <v>6</v>
      </c>
      <c r="G749" s="434">
        <v>1014</v>
      </c>
      <c r="H749" s="434">
        <v>1</v>
      </c>
      <c r="I749" s="434">
        <v>169</v>
      </c>
      <c r="J749" s="434">
        <v>31</v>
      </c>
      <c r="K749" s="434">
        <v>5239</v>
      </c>
      <c r="L749" s="434">
        <v>5.166666666666667</v>
      </c>
      <c r="M749" s="434">
        <v>169</v>
      </c>
      <c r="N749" s="434">
        <v>14</v>
      </c>
      <c r="O749" s="434">
        <v>2374</v>
      </c>
      <c r="P749" s="545">
        <v>2.3412228796844183</v>
      </c>
      <c r="Q749" s="435">
        <v>169.57142857142858</v>
      </c>
    </row>
    <row r="750" spans="1:17" ht="14.4" customHeight="1" x14ac:dyDescent="0.3">
      <c r="A750" s="430" t="s">
        <v>2515</v>
      </c>
      <c r="B750" s="431" t="s">
        <v>603</v>
      </c>
      <c r="C750" s="431" t="s">
        <v>4104</v>
      </c>
      <c r="D750" s="431" t="s">
        <v>4195</v>
      </c>
      <c r="E750" s="431" t="s">
        <v>4196</v>
      </c>
      <c r="F750" s="434">
        <v>3</v>
      </c>
      <c r="G750" s="434">
        <v>1041</v>
      </c>
      <c r="H750" s="434">
        <v>1</v>
      </c>
      <c r="I750" s="434">
        <v>347</v>
      </c>
      <c r="J750" s="434">
        <v>2</v>
      </c>
      <c r="K750" s="434">
        <v>694</v>
      </c>
      <c r="L750" s="434">
        <v>0.66666666666666663</v>
      </c>
      <c r="M750" s="434">
        <v>347</v>
      </c>
      <c r="N750" s="434"/>
      <c r="O750" s="434"/>
      <c r="P750" s="545"/>
      <c r="Q750" s="435"/>
    </row>
    <row r="751" spans="1:17" ht="14.4" customHeight="1" x14ac:dyDescent="0.3">
      <c r="A751" s="430" t="s">
        <v>2515</v>
      </c>
      <c r="B751" s="431" t="s">
        <v>603</v>
      </c>
      <c r="C751" s="431" t="s">
        <v>4104</v>
      </c>
      <c r="D751" s="431" t="s">
        <v>4197</v>
      </c>
      <c r="E751" s="431" t="s">
        <v>4198</v>
      </c>
      <c r="F751" s="434">
        <v>6</v>
      </c>
      <c r="G751" s="434">
        <v>1032</v>
      </c>
      <c r="H751" s="434">
        <v>1</v>
      </c>
      <c r="I751" s="434">
        <v>172</v>
      </c>
      <c r="J751" s="434">
        <v>31</v>
      </c>
      <c r="K751" s="434">
        <v>5332</v>
      </c>
      <c r="L751" s="434">
        <v>5.166666666666667</v>
      </c>
      <c r="M751" s="434">
        <v>172</v>
      </c>
      <c r="N751" s="434">
        <v>14</v>
      </c>
      <c r="O751" s="434">
        <v>2416</v>
      </c>
      <c r="P751" s="545">
        <v>2.3410852713178296</v>
      </c>
      <c r="Q751" s="435">
        <v>172.57142857142858</v>
      </c>
    </row>
    <row r="752" spans="1:17" ht="14.4" customHeight="1" thickBot="1" x14ac:dyDescent="0.35">
      <c r="A752" s="492" t="s">
        <v>2515</v>
      </c>
      <c r="B752" s="437" t="s">
        <v>603</v>
      </c>
      <c r="C752" s="437" t="s">
        <v>4104</v>
      </c>
      <c r="D752" s="437" t="s">
        <v>4221</v>
      </c>
      <c r="E752" s="437" t="s">
        <v>4222</v>
      </c>
      <c r="F752" s="440">
        <v>8</v>
      </c>
      <c r="G752" s="440">
        <v>1328</v>
      </c>
      <c r="H752" s="440">
        <v>1</v>
      </c>
      <c r="I752" s="440">
        <v>166</v>
      </c>
      <c r="J752" s="440">
        <v>34</v>
      </c>
      <c r="K752" s="440">
        <v>5644</v>
      </c>
      <c r="L752" s="440">
        <v>4.25</v>
      </c>
      <c r="M752" s="440">
        <v>166</v>
      </c>
      <c r="N752" s="440">
        <v>14</v>
      </c>
      <c r="O752" s="440">
        <v>2332</v>
      </c>
      <c r="P752" s="450">
        <v>1.7560240963855422</v>
      </c>
      <c r="Q752" s="497">
        <v>166.57142857142858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9" bestFit="1" customWidth="1"/>
    <col min="2" max="3" width="9.5546875" style="119" customWidth="1"/>
    <col min="4" max="4" width="2.21875" style="119" customWidth="1"/>
    <col min="5" max="8" width="9.5546875" style="119" customWidth="1"/>
    <col min="9" max="16384" width="8.88671875" style="119"/>
  </cols>
  <sheetData>
    <row r="1" spans="1:8" ht="18.600000000000001" customHeight="1" thickBot="1" x14ac:dyDescent="0.4">
      <c r="A1" s="307" t="s">
        <v>131</v>
      </c>
      <c r="B1" s="307"/>
      <c r="C1" s="307"/>
      <c r="D1" s="307"/>
      <c r="E1" s="307"/>
      <c r="F1" s="307"/>
      <c r="G1" s="308"/>
      <c r="H1" s="308"/>
    </row>
    <row r="2" spans="1:8" ht="14.4" customHeight="1" thickBot="1" x14ac:dyDescent="0.35">
      <c r="A2" s="224" t="s">
        <v>265</v>
      </c>
      <c r="B2" s="100"/>
      <c r="C2" s="100"/>
      <c r="D2" s="100"/>
      <c r="E2" s="100"/>
      <c r="F2" s="100"/>
    </row>
    <row r="3" spans="1:8" ht="14.4" customHeight="1" x14ac:dyDescent="0.3">
      <c r="A3" s="309"/>
      <c r="B3" s="96">
        <v>2012</v>
      </c>
      <c r="C3" s="40">
        <v>2013</v>
      </c>
      <c r="D3" s="7"/>
      <c r="E3" s="313">
        <v>2014</v>
      </c>
      <c r="F3" s="314"/>
      <c r="G3" s="314"/>
      <c r="H3" s="315"/>
    </row>
    <row r="4" spans="1:8" ht="14.4" customHeight="1" thickBot="1" x14ac:dyDescent="0.35">
      <c r="A4" s="310"/>
      <c r="B4" s="311" t="s">
        <v>73</v>
      </c>
      <c r="C4" s="312"/>
      <c r="D4" s="7"/>
      <c r="E4" s="117" t="s">
        <v>73</v>
      </c>
      <c r="F4" s="98" t="s">
        <v>74</v>
      </c>
      <c r="G4" s="98" t="s">
        <v>68</v>
      </c>
      <c r="H4" s="99" t="s">
        <v>75</v>
      </c>
    </row>
    <row r="5" spans="1:8" ht="14.4" customHeight="1" x14ac:dyDescent="0.3">
      <c r="A5" s="101" t="str">
        <f>HYPERLINK("#'Léky Žádanky'!A1","Léky (Kč)")</f>
        <v>Léky (Kč)</v>
      </c>
      <c r="B5" s="27">
        <v>14.925660000000001</v>
      </c>
      <c r="C5" s="29">
        <v>40.140810000000002</v>
      </c>
      <c r="D5" s="8"/>
      <c r="E5" s="106">
        <v>12.983879999999999</v>
      </c>
      <c r="F5" s="28">
        <v>31.931711849647002</v>
      </c>
      <c r="G5" s="105">
        <f>E5-F5</f>
        <v>-18.947831849647002</v>
      </c>
      <c r="H5" s="111">
        <f>IF(F5&lt;0.00000001,"",E5/F5)</f>
        <v>0.40661396611417605</v>
      </c>
    </row>
    <row r="6" spans="1:8" ht="14.4" customHeight="1" x14ac:dyDescent="0.3">
      <c r="A6" s="101" t="str">
        <f>HYPERLINK("#'Materiál Žádanky'!A1","Materiál - SZM (Kč)")</f>
        <v>Materiál - SZM (Kč)</v>
      </c>
      <c r="B6" s="10">
        <v>10151.134599999998</v>
      </c>
      <c r="C6" s="31">
        <v>9647.2982700000011</v>
      </c>
      <c r="D6" s="8"/>
      <c r="E6" s="107">
        <v>12026.650990000011</v>
      </c>
      <c r="F6" s="30">
        <v>10994.03265815655</v>
      </c>
      <c r="G6" s="108">
        <f>E6-F6</f>
        <v>1032.6183318434614</v>
      </c>
      <c r="H6" s="112">
        <f>IF(F6&lt;0.00000001,"",E6/F6)</f>
        <v>1.0939253469542274</v>
      </c>
    </row>
    <row r="7" spans="1:8" ht="14.4" customHeight="1" x14ac:dyDescent="0.3">
      <c r="A7" s="101" t="str">
        <f>HYPERLINK("#'Osobní náklady'!A1","Osobní náklady (Kč) *")</f>
        <v>Osobní náklady (Kč) *</v>
      </c>
      <c r="B7" s="10">
        <v>6021.5007599999999</v>
      </c>
      <c r="C7" s="31">
        <v>5981.4415499999996</v>
      </c>
      <c r="D7" s="8"/>
      <c r="E7" s="107">
        <v>6415.1989900000099</v>
      </c>
      <c r="F7" s="30">
        <v>6712.532502789024</v>
      </c>
      <c r="G7" s="108">
        <f>E7-F7</f>
        <v>-297.33351278901409</v>
      </c>
      <c r="H7" s="112">
        <f>IF(F7&lt;0.00000001,"",E7/F7)</f>
        <v>0.95570471909588917</v>
      </c>
    </row>
    <row r="8" spans="1:8" ht="14.4" customHeight="1" thickBot="1" x14ac:dyDescent="0.35">
      <c r="A8" s="1" t="s">
        <v>76</v>
      </c>
      <c r="B8" s="11">
        <v>1124.5484300000026</v>
      </c>
      <c r="C8" s="33">
        <v>1360.6490099999992</v>
      </c>
      <c r="D8" s="8"/>
      <c r="E8" s="109">
        <v>1034.4635199999902</v>
      </c>
      <c r="F8" s="32">
        <v>1475.6861861068501</v>
      </c>
      <c r="G8" s="110">
        <f>E8-F8</f>
        <v>-441.22266610685983</v>
      </c>
      <c r="H8" s="113">
        <f>IF(F8&lt;0.00000001,"",E8/F8)</f>
        <v>0.70100508477964962</v>
      </c>
    </row>
    <row r="9" spans="1:8" ht="14.4" customHeight="1" thickBot="1" x14ac:dyDescent="0.35">
      <c r="A9" s="2" t="s">
        <v>77</v>
      </c>
      <c r="B9" s="3">
        <v>17312.10945</v>
      </c>
      <c r="C9" s="35">
        <v>17029.529640000001</v>
      </c>
      <c r="D9" s="8"/>
      <c r="E9" s="3">
        <v>19489.297380000011</v>
      </c>
      <c r="F9" s="34">
        <v>19214.183058902072</v>
      </c>
      <c r="G9" s="34">
        <f>E9-F9</f>
        <v>275.11432109793896</v>
      </c>
      <c r="H9" s="114">
        <f>IF(F9&lt;0.00000001,"",E9/F9)</f>
        <v>1.0143182939526787</v>
      </c>
    </row>
    <row r="10" spans="1:8" ht="14.4" customHeight="1" thickBot="1" x14ac:dyDescent="0.35">
      <c r="A10" s="12"/>
      <c r="B10" s="12"/>
      <c r="C10" s="97"/>
      <c r="D10" s="8"/>
      <c r="E10" s="12"/>
      <c r="F10" s="13"/>
    </row>
    <row r="11" spans="1:8" ht="14.4" customHeight="1" x14ac:dyDescent="0.3">
      <c r="A11" s="122" t="str">
        <f>HYPERLINK("#'ZV Vykáz.-A'!A1","Ambulance *")</f>
        <v>Ambulance *</v>
      </c>
      <c r="B11" s="9">
        <f>IF(ISERROR(VLOOKUP("Celkem:",'ZV Vykáz.-A'!A:F,2,0)),0,VLOOKUP("Celkem:",'ZV Vykáz.-A'!A:F,2,0)/1000)</f>
        <v>26111.285</v>
      </c>
      <c r="C11" s="29">
        <f>IF(ISERROR(VLOOKUP("Celkem:",'ZV Vykáz.-A'!A:F,4,0)),0,VLOOKUP("Celkem:",'ZV Vykáz.-A'!A:F,4,0)/1000)</f>
        <v>25316.315999999999</v>
      </c>
      <c r="D11" s="8"/>
      <c r="E11" s="106">
        <f>IF(ISERROR(VLOOKUP("Celkem:",'ZV Vykáz.-A'!A:F,6,0)),0,VLOOKUP("Celkem:",'ZV Vykáz.-A'!A:F,6,0)/1000)</f>
        <v>29716.955000000002</v>
      </c>
      <c r="F11" s="28">
        <f>B11</f>
        <v>26111.285</v>
      </c>
      <c r="G11" s="105">
        <f>E11-F11</f>
        <v>3605.6700000000019</v>
      </c>
      <c r="H11" s="111">
        <f>IF(F11&lt;0.00000001,"",E11/F11)</f>
        <v>1.1380885697505887</v>
      </c>
    </row>
    <row r="12" spans="1:8" ht="14.4" customHeight="1" thickBot="1" x14ac:dyDescent="0.35">
      <c r="A12" s="12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B12</f>
        <v>0</v>
      </c>
      <c r="G12" s="110">
        <f>E12-F12</f>
        <v>0</v>
      </c>
      <c r="H12" s="113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26111.285</v>
      </c>
      <c r="C13" s="37">
        <f>SUM(C11:C12)</f>
        <v>25316.315999999999</v>
      </c>
      <c r="D13" s="8"/>
      <c r="E13" s="5">
        <f>SUM(E11:E12)</f>
        <v>29716.955000000002</v>
      </c>
      <c r="F13" s="36">
        <f>SUM(F11:F12)</f>
        <v>26111.285</v>
      </c>
      <c r="G13" s="36">
        <f>E13-F13</f>
        <v>3605.6700000000019</v>
      </c>
      <c r="H13" s="115">
        <f>IF(F13&lt;0.00000001,"",E13/F13)</f>
        <v>1.1380885697505887</v>
      </c>
    </row>
    <row r="14" spans="1:8" ht="14.4" customHeight="1" thickBot="1" x14ac:dyDescent="0.35">
      <c r="A14" s="12"/>
      <c r="B14" s="12"/>
      <c r="C14" s="97"/>
      <c r="D14" s="8"/>
      <c r="E14" s="12"/>
      <c r="F14" s="13"/>
    </row>
    <row r="15" spans="1:8" ht="14.4" customHeight="1" thickBot="1" x14ac:dyDescent="0.35">
      <c r="A15" s="124" t="str">
        <f>HYPERLINK("#'HI Graf'!A1","Hospodářský index (Výnosy / Náklady) *")</f>
        <v>Hospodářský index (Výnosy / Náklady) *</v>
      </c>
      <c r="B15" s="6">
        <f>IF(B9=0,"",B13/B9)</f>
        <v>1.5082670933552815</v>
      </c>
      <c r="C15" s="39">
        <f>IF(C9=0,"",C13/C9)</f>
        <v>1.4866127564988929</v>
      </c>
      <c r="D15" s="8"/>
      <c r="E15" s="6">
        <f>IF(E9=0,"",E13/E9)</f>
        <v>1.5247832910844519</v>
      </c>
      <c r="F15" s="38">
        <f>IF(F9=0,"",F13/F9)</f>
        <v>1.3589588961422145</v>
      </c>
      <c r="G15" s="38">
        <f>IF(ISERROR(F15-E15),"",E15-F15)</f>
        <v>0.16582439494223733</v>
      </c>
      <c r="H15" s="116">
        <f>IF(ISERROR(F15-E15),"",IF(F15&lt;0.00000001,"",E15/F15))</f>
        <v>1.1220231129969982</v>
      </c>
    </row>
    <row r="17" spans="1:8" ht="14.4" customHeight="1" x14ac:dyDescent="0.3">
      <c r="A17" s="102" t="s">
        <v>150</v>
      </c>
    </row>
    <row r="18" spans="1:8" ht="14.4" customHeight="1" x14ac:dyDescent="0.3">
      <c r="A18" s="277" t="s">
        <v>210</v>
      </c>
      <c r="B18" s="278"/>
      <c r="C18" s="278"/>
      <c r="D18" s="278"/>
      <c r="E18" s="278"/>
      <c r="F18" s="278"/>
      <c r="G18" s="278"/>
      <c r="H18" s="278"/>
    </row>
    <row r="19" spans="1:8" x14ac:dyDescent="0.3">
      <c r="A19" s="276" t="s">
        <v>209</v>
      </c>
      <c r="B19" s="278"/>
      <c r="C19" s="278"/>
      <c r="D19" s="278"/>
      <c r="E19" s="278"/>
      <c r="F19" s="278"/>
      <c r="G19" s="278"/>
      <c r="H19" s="278"/>
    </row>
    <row r="20" spans="1:8" ht="14.4" customHeight="1" x14ac:dyDescent="0.3">
      <c r="A20" s="103" t="s">
        <v>264</v>
      </c>
    </row>
    <row r="21" spans="1:8" ht="14.4" customHeight="1" x14ac:dyDescent="0.3">
      <c r="A21" s="103" t="s">
        <v>151</v>
      </c>
    </row>
    <row r="22" spans="1:8" ht="14.4" customHeight="1" x14ac:dyDescent="0.3">
      <c r="A22" s="104" t="s">
        <v>152</v>
      </c>
    </row>
    <row r="23" spans="1:8" ht="14.4" customHeight="1" x14ac:dyDescent="0.3">
      <c r="A23" s="104" t="s">
        <v>153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3" priority="4" operator="greaterThan">
      <formula>0</formula>
    </cfRule>
  </conditionalFormatting>
  <conditionalFormatting sqref="G11:G13 G15">
    <cfRule type="cellIs" dxfId="52" priority="3" operator="lessThan">
      <formula>0</formula>
    </cfRule>
  </conditionalFormatting>
  <conditionalFormatting sqref="H5:H9">
    <cfRule type="cellIs" dxfId="51" priority="2" operator="greaterThan">
      <formula>1</formula>
    </cfRule>
  </conditionalFormatting>
  <conditionalFormatting sqref="H11:H13 H15">
    <cfRule type="cellIs" dxfId="5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9"/>
    <col min="2" max="13" width="8.88671875" style="119" customWidth="1"/>
    <col min="14" max="16384" width="8.88671875" style="119"/>
  </cols>
  <sheetData>
    <row r="1" spans="1:13" ht="18.600000000000001" customHeight="1" thickBot="1" x14ac:dyDescent="0.4">
      <c r="A1" s="307" t="s">
        <v>105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ht="14.4" customHeight="1" x14ac:dyDescent="0.3">
      <c r="A2" s="224" t="s">
        <v>265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14.4" customHeight="1" x14ac:dyDescent="0.3">
      <c r="A3" s="188"/>
      <c r="B3" s="189" t="s">
        <v>82</v>
      </c>
      <c r="C3" s="190" t="s">
        <v>83</v>
      </c>
      <c r="D3" s="190" t="s">
        <v>84</v>
      </c>
      <c r="E3" s="189" t="s">
        <v>85</v>
      </c>
      <c r="F3" s="190" t="s">
        <v>86</v>
      </c>
      <c r="G3" s="190" t="s">
        <v>87</v>
      </c>
      <c r="H3" s="190" t="s">
        <v>88</v>
      </c>
      <c r="I3" s="190" t="s">
        <v>89</v>
      </c>
      <c r="J3" s="190" t="s">
        <v>90</v>
      </c>
      <c r="K3" s="190" t="s">
        <v>91</v>
      </c>
      <c r="L3" s="190" t="s">
        <v>92</v>
      </c>
      <c r="M3" s="190" t="s">
        <v>93</v>
      </c>
    </row>
    <row r="4" spans="1:13" ht="14.4" customHeight="1" x14ac:dyDescent="0.3">
      <c r="A4" s="188" t="s">
        <v>81</v>
      </c>
      <c r="B4" s="191">
        <f>(B10+B8)/B6</f>
        <v>2.075695476406588</v>
      </c>
      <c r="C4" s="191">
        <f t="shared" ref="C4:M4" si="0">(C10+C8)/C6</f>
        <v>1.7488257553366884</v>
      </c>
      <c r="D4" s="191">
        <f t="shared" si="0"/>
        <v>1.6900033615890031</v>
      </c>
      <c r="E4" s="191">
        <f t="shared" si="0"/>
        <v>1.7472973430876348</v>
      </c>
      <c r="F4" s="191">
        <f t="shared" si="0"/>
        <v>1.6967074857266813</v>
      </c>
      <c r="G4" s="191">
        <f t="shared" si="0"/>
        <v>1.5247832910844519</v>
      </c>
      <c r="H4" s="191">
        <f t="shared" si="0"/>
        <v>1.5247832910844519</v>
      </c>
      <c r="I4" s="191">
        <f t="shared" si="0"/>
        <v>1.5247832910844519</v>
      </c>
      <c r="J4" s="191">
        <f t="shared" si="0"/>
        <v>1.5247832910844519</v>
      </c>
      <c r="K4" s="191">
        <f t="shared" si="0"/>
        <v>1.5247832910844519</v>
      </c>
      <c r="L4" s="191">
        <f t="shared" si="0"/>
        <v>1.5247832910844519</v>
      </c>
      <c r="M4" s="191">
        <f t="shared" si="0"/>
        <v>1.5247832910844519</v>
      </c>
    </row>
    <row r="5" spans="1:13" ht="14.4" customHeight="1" x14ac:dyDescent="0.3">
      <c r="A5" s="192" t="s">
        <v>53</v>
      </c>
      <c r="B5" s="191">
        <f>IF(ISERROR(VLOOKUP($A5,'Man Tab'!$A:$Q,COLUMN()+2,0)),0,VLOOKUP($A5,'Man Tab'!$A:$Q,COLUMN()+2,0))</f>
        <v>2875.3948100000098</v>
      </c>
      <c r="C5" s="191">
        <f>IF(ISERROR(VLOOKUP($A5,'Man Tab'!$A:$Q,COLUMN()+2,0)),0,VLOOKUP($A5,'Man Tab'!$A:$Q,COLUMN()+2,0))</f>
        <v>3228.8462599999998</v>
      </c>
      <c r="D5" s="191">
        <f>IF(ISERROR(VLOOKUP($A5,'Man Tab'!$A:$Q,COLUMN()+2,0)),0,VLOOKUP($A5,'Man Tab'!$A:$Q,COLUMN()+2,0))</f>
        <v>3322.5508300000001</v>
      </c>
      <c r="E5" s="191">
        <f>IF(ISERROR(VLOOKUP($A5,'Man Tab'!$A:$Q,COLUMN()+2,0)),0,VLOOKUP($A5,'Man Tab'!$A:$Q,COLUMN()+2,0))</f>
        <v>3261.1790900000001</v>
      </c>
      <c r="F5" s="191">
        <f>IF(ISERROR(VLOOKUP($A5,'Man Tab'!$A:$Q,COLUMN()+2,0)),0,VLOOKUP($A5,'Man Tab'!$A:$Q,COLUMN()+2,0))</f>
        <v>3190.49199</v>
      </c>
      <c r="G5" s="191">
        <f>IF(ISERROR(VLOOKUP($A5,'Man Tab'!$A:$Q,COLUMN()+2,0)),0,VLOOKUP($A5,'Man Tab'!$A:$Q,COLUMN()+2,0))</f>
        <v>3610.8344000000002</v>
      </c>
      <c r="H5" s="191">
        <f>IF(ISERROR(VLOOKUP($A5,'Man Tab'!$A:$Q,COLUMN()+2,0)),0,VLOOKUP($A5,'Man Tab'!$A:$Q,COLUMN()+2,0))</f>
        <v>4.9406564584124654E-324</v>
      </c>
      <c r="I5" s="191">
        <f>IF(ISERROR(VLOOKUP($A5,'Man Tab'!$A:$Q,COLUMN()+2,0)),0,VLOOKUP($A5,'Man Tab'!$A:$Q,COLUMN()+2,0))</f>
        <v>4.9406564584124654E-324</v>
      </c>
      <c r="J5" s="191">
        <f>IF(ISERROR(VLOOKUP($A5,'Man Tab'!$A:$Q,COLUMN()+2,0)),0,VLOOKUP($A5,'Man Tab'!$A:$Q,COLUMN()+2,0))</f>
        <v>4.9406564584124654E-324</v>
      </c>
      <c r="K5" s="191">
        <f>IF(ISERROR(VLOOKUP($A5,'Man Tab'!$A:$Q,COLUMN()+2,0)),0,VLOOKUP($A5,'Man Tab'!$A:$Q,COLUMN()+2,0))</f>
        <v>4.9406564584124654E-324</v>
      </c>
      <c r="L5" s="191">
        <f>IF(ISERROR(VLOOKUP($A5,'Man Tab'!$A:$Q,COLUMN()+2,0)),0,VLOOKUP($A5,'Man Tab'!$A:$Q,COLUMN()+2,0))</f>
        <v>4.9406564584124654E-324</v>
      </c>
      <c r="M5" s="191">
        <f>IF(ISERROR(VLOOKUP($A5,'Man Tab'!$A:$Q,COLUMN()+2,0)),0,VLOOKUP($A5,'Man Tab'!$A:$Q,COLUMN()+2,0))</f>
        <v>4.9406564584124654E-324</v>
      </c>
    </row>
    <row r="6" spans="1:13" ht="14.4" customHeight="1" x14ac:dyDescent="0.3">
      <c r="A6" s="192" t="s">
        <v>77</v>
      </c>
      <c r="B6" s="193">
        <f>B5</f>
        <v>2875.3948100000098</v>
      </c>
      <c r="C6" s="193">
        <f t="shared" ref="C6:M6" si="1">C5+B6</f>
        <v>6104.2410700000091</v>
      </c>
      <c r="D6" s="193">
        <f t="shared" si="1"/>
        <v>9426.7919000000093</v>
      </c>
      <c r="E6" s="193">
        <f t="shared" si="1"/>
        <v>12687.970990000009</v>
      </c>
      <c r="F6" s="193">
        <f t="shared" si="1"/>
        <v>15878.462980000009</v>
      </c>
      <c r="G6" s="193">
        <f t="shared" si="1"/>
        <v>19489.297380000011</v>
      </c>
      <c r="H6" s="193">
        <f t="shared" si="1"/>
        <v>19489.297380000011</v>
      </c>
      <c r="I6" s="193">
        <f t="shared" si="1"/>
        <v>19489.297380000011</v>
      </c>
      <c r="J6" s="193">
        <f t="shared" si="1"/>
        <v>19489.297380000011</v>
      </c>
      <c r="K6" s="193">
        <f t="shared" si="1"/>
        <v>19489.297380000011</v>
      </c>
      <c r="L6" s="193">
        <f t="shared" si="1"/>
        <v>19489.297380000011</v>
      </c>
      <c r="M6" s="193">
        <f t="shared" si="1"/>
        <v>19489.297380000011</v>
      </c>
    </row>
    <row r="7" spans="1:13" ht="14.4" customHeight="1" x14ac:dyDescent="0.3">
      <c r="A7" s="192" t="s">
        <v>103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</row>
    <row r="8" spans="1:13" ht="14.4" customHeight="1" x14ac:dyDescent="0.3">
      <c r="A8" s="192" t="s">
        <v>78</v>
      </c>
      <c r="B8" s="193">
        <f>B7*30</f>
        <v>0</v>
      </c>
      <c r="C8" s="193">
        <f t="shared" ref="C8:M8" si="2">C7*30</f>
        <v>0</v>
      </c>
      <c r="D8" s="193">
        <f t="shared" si="2"/>
        <v>0</v>
      </c>
      <c r="E8" s="193">
        <f t="shared" si="2"/>
        <v>0</v>
      </c>
      <c r="F8" s="193">
        <f t="shared" si="2"/>
        <v>0</v>
      </c>
      <c r="G8" s="193">
        <f t="shared" si="2"/>
        <v>0</v>
      </c>
      <c r="H8" s="193">
        <f t="shared" si="2"/>
        <v>0</v>
      </c>
      <c r="I8" s="193">
        <f t="shared" si="2"/>
        <v>0</v>
      </c>
      <c r="J8" s="193">
        <f t="shared" si="2"/>
        <v>0</v>
      </c>
      <c r="K8" s="193">
        <f t="shared" si="2"/>
        <v>0</v>
      </c>
      <c r="L8" s="193">
        <f t="shared" si="2"/>
        <v>0</v>
      </c>
      <c r="M8" s="193">
        <f t="shared" si="2"/>
        <v>0</v>
      </c>
    </row>
    <row r="9" spans="1:13" ht="14.4" customHeight="1" x14ac:dyDescent="0.3">
      <c r="A9" s="192" t="s">
        <v>104</v>
      </c>
      <c r="B9" s="192">
        <v>5968444</v>
      </c>
      <c r="C9" s="192">
        <v>4706810</v>
      </c>
      <c r="D9" s="192">
        <v>5256056</v>
      </c>
      <c r="E9" s="192">
        <v>6238348</v>
      </c>
      <c r="F9" s="192">
        <v>4771449</v>
      </c>
      <c r="G9" s="192">
        <v>2775848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</row>
    <row r="10" spans="1:13" ht="14.4" customHeight="1" x14ac:dyDescent="0.3">
      <c r="A10" s="192" t="s">
        <v>79</v>
      </c>
      <c r="B10" s="193">
        <f>B9/1000</f>
        <v>5968.4440000000004</v>
      </c>
      <c r="C10" s="193">
        <f t="shared" ref="C10:M10" si="3">C9/1000+B10</f>
        <v>10675.254000000001</v>
      </c>
      <c r="D10" s="193">
        <f t="shared" si="3"/>
        <v>15931.310000000001</v>
      </c>
      <c r="E10" s="193">
        <f t="shared" si="3"/>
        <v>22169.658000000003</v>
      </c>
      <c r="F10" s="193">
        <f t="shared" si="3"/>
        <v>26941.107000000004</v>
      </c>
      <c r="G10" s="193">
        <f t="shared" si="3"/>
        <v>29716.955000000002</v>
      </c>
      <c r="H10" s="193">
        <f t="shared" si="3"/>
        <v>29716.955000000002</v>
      </c>
      <c r="I10" s="193">
        <f t="shared" si="3"/>
        <v>29716.955000000002</v>
      </c>
      <c r="J10" s="193">
        <f t="shared" si="3"/>
        <v>29716.955000000002</v>
      </c>
      <c r="K10" s="193">
        <f t="shared" si="3"/>
        <v>29716.955000000002</v>
      </c>
      <c r="L10" s="193">
        <f t="shared" si="3"/>
        <v>29716.955000000002</v>
      </c>
      <c r="M10" s="193">
        <f t="shared" si="3"/>
        <v>29716.955000000002</v>
      </c>
    </row>
    <row r="11" spans="1:13" ht="14.4" customHeight="1" x14ac:dyDescent="0.3">
      <c r="A11" s="188"/>
      <c r="B11" s="188" t="s">
        <v>94</v>
      </c>
      <c r="C11" s="188">
        <f ca="1">IF(MONTH(TODAY())=1,12,MONTH(TODAY())-1)</f>
        <v>6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</row>
    <row r="12" spans="1:13" ht="14.4" customHeight="1" x14ac:dyDescent="0.3">
      <c r="A12" s="188">
        <v>0</v>
      </c>
      <c r="B12" s="191">
        <f>IF(ISERROR(HI!F15),#REF!,HI!F15)</f>
        <v>1.3589588961422145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ht="14.4" customHeight="1" x14ac:dyDescent="0.3">
      <c r="A13" s="188">
        <v>1</v>
      </c>
      <c r="B13" s="191">
        <f>IF(ISERROR(HI!F15),#REF!,HI!F15)</f>
        <v>1.3589588961422145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9" bestFit="1" customWidth="1"/>
    <col min="2" max="2" width="12.77734375" style="119" bestFit="1" customWidth="1"/>
    <col min="3" max="3" width="13.6640625" style="119" bestFit="1" customWidth="1"/>
    <col min="4" max="15" width="7.77734375" style="119" bestFit="1" customWidth="1"/>
    <col min="16" max="16" width="8.88671875" style="119" customWidth="1"/>
    <col min="17" max="17" width="6.6640625" style="119" bestFit="1" customWidth="1"/>
    <col min="18" max="16384" width="8.88671875" style="119"/>
  </cols>
  <sheetData>
    <row r="1" spans="1:17" s="194" customFormat="1" ht="18.600000000000001" customHeight="1" thickBot="1" x14ac:dyDescent="0.4">
      <c r="A1" s="316" t="s">
        <v>267</v>
      </c>
      <c r="B1" s="316"/>
      <c r="C1" s="316"/>
      <c r="D1" s="316"/>
      <c r="E1" s="316"/>
      <c r="F1" s="316"/>
      <c r="G1" s="316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s="194" customFormat="1" ht="14.4" customHeight="1" thickBot="1" x14ac:dyDescent="0.3">
      <c r="A2" s="224" t="s">
        <v>265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4.4" customHeight="1" x14ac:dyDescent="0.3">
      <c r="A3" s="68"/>
      <c r="B3" s="317" t="s">
        <v>29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7"/>
      <c r="Q3" s="129"/>
    </row>
    <row r="4" spans="1:17" ht="14.4" customHeight="1" x14ac:dyDescent="0.3">
      <c r="A4" s="69"/>
      <c r="B4" s="20">
        <v>2014</v>
      </c>
      <c r="C4" s="128" t="s">
        <v>30</v>
      </c>
      <c r="D4" s="118" t="s">
        <v>155</v>
      </c>
      <c r="E4" s="118" t="s">
        <v>156</v>
      </c>
      <c r="F4" s="118" t="s">
        <v>157</v>
      </c>
      <c r="G4" s="118" t="s">
        <v>158</v>
      </c>
      <c r="H4" s="118" t="s">
        <v>159</v>
      </c>
      <c r="I4" s="118" t="s">
        <v>160</v>
      </c>
      <c r="J4" s="118" t="s">
        <v>161</v>
      </c>
      <c r="K4" s="118" t="s">
        <v>162</v>
      </c>
      <c r="L4" s="118" t="s">
        <v>163</v>
      </c>
      <c r="M4" s="118" t="s">
        <v>164</v>
      </c>
      <c r="N4" s="118" t="s">
        <v>165</v>
      </c>
      <c r="O4" s="118" t="s">
        <v>166</v>
      </c>
      <c r="P4" s="319" t="s">
        <v>3</v>
      </c>
      <c r="Q4" s="320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2.9643938750474793E-323</v>
      </c>
      <c r="Q6" s="84" t="s">
        <v>266</v>
      </c>
    </row>
    <row r="7" spans="1:17" ht="14.4" customHeight="1" x14ac:dyDescent="0.3">
      <c r="A7" s="15" t="s">
        <v>35</v>
      </c>
      <c r="B7" s="46">
        <v>63.863423699294003</v>
      </c>
      <c r="C7" s="47">
        <v>5.3219519749410003</v>
      </c>
      <c r="D7" s="47">
        <v>1.5177</v>
      </c>
      <c r="E7" s="47">
        <v>1.21261</v>
      </c>
      <c r="F7" s="47">
        <v>2.94834</v>
      </c>
      <c r="G7" s="47">
        <v>2.6176699999999999</v>
      </c>
      <c r="H7" s="47">
        <v>1.4219999999999999</v>
      </c>
      <c r="I7" s="47">
        <v>3.2655599999999998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12.983879999999999</v>
      </c>
      <c r="Q7" s="85">
        <v>0.40661396611400002</v>
      </c>
    </row>
    <row r="8" spans="1:17" ht="14.4" customHeight="1" x14ac:dyDescent="0.3">
      <c r="A8" s="15" t="s">
        <v>36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2.9643938750474793E-323</v>
      </c>
      <c r="Q8" s="85" t="s">
        <v>266</v>
      </c>
    </row>
    <row r="9" spans="1:17" ht="14.4" customHeight="1" x14ac:dyDescent="0.3">
      <c r="A9" s="15" t="s">
        <v>37</v>
      </c>
      <c r="B9" s="46">
        <v>21988.065316313099</v>
      </c>
      <c r="C9" s="47">
        <v>1832.3387763594201</v>
      </c>
      <c r="D9" s="47">
        <v>1613.4215200000101</v>
      </c>
      <c r="E9" s="47">
        <v>1950.9186999999999</v>
      </c>
      <c r="F9" s="47">
        <v>1990.0014900000001</v>
      </c>
      <c r="G9" s="47">
        <v>2043.25207</v>
      </c>
      <c r="H9" s="47">
        <v>1987.3369499999999</v>
      </c>
      <c r="I9" s="47">
        <v>2441.7202600000001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12026.65099</v>
      </c>
      <c r="Q9" s="85">
        <v>1.093925346954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0.53608999999999996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0.53608999999999996</v>
      </c>
      <c r="Q10" s="85" t="s">
        <v>266</v>
      </c>
    </row>
    <row r="11" spans="1:17" ht="14.4" customHeight="1" x14ac:dyDescent="0.3">
      <c r="A11" s="15" t="s">
        <v>39</v>
      </c>
      <c r="B11" s="46">
        <v>182.58919986717601</v>
      </c>
      <c r="C11" s="47">
        <v>15.215766655597999</v>
      </c>
      <c r="D11" s="47">
        <v>13.914350000000001</v>
      </c>
      <c r="E11" s="47">
        <v>14.8934</v>
      </c>
      <c r="F11" s="47">
        <v>13.304550000000001</v>
      </c>
      <c r="G11" s="47">
        <v>16.075099999999999</v>
      </c>
      <c r="H11" s="47">
        <v>17.32751</v>
      </c>
      <c r="I11" s="47">
        <v>12.304069999999999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87.818979999999996</v>
      </c>
      <c r="Q11" s="85">
        <v>0.96192962194700005</v>
      </c>
    </row>
    <row r="12" spans="1:17" ht="14.4" customHeight="1" x14ac:dyDescent="0.3">
      <c r="A12" s="15" t="s">
        <v>40</v>
      </c>
      <c r="B12" s="46">
        <v>3.9588886377430001</v>
      </c>
      <c r="C12" s="47">
        <v>0.329907386478</v>
      </c>
      <c r="D12" s="47">
        <v>1.14E-2</v>
      </c>
      <c r="E12" s="47">
        <v>0.15210000000000001</v>
      </c>
      <c r="F12" s="47">
        <v>1.8140000000000001</v>
      </c>
      <c r="G12" s="47">
        <v>1.9E-2</v>
      </c>
      <c r="H12" s="47">
        <v>4.9406564584124654E-324</v>
      </c>
      <c r="I12" s="47">
        <v>0.108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2.1044999999999998</v>
      </c>
      <c r="Q12" s="85">
        <v>1.0631771653969999</v>
      </c>
    </row>
    <row r="13" spans="1:17" ht="14.4" customHeight="1" x14ac:dyDescent="0.3">
      <c r="A13" s="15" t="s">
        <v>41</v>
      </c>
      <c r="B13" s="46">
        <v>17.827665258052001</v>
      </c>
      <c r="C13" s="47">
        <v>1.485638771504</v>
      </c>
      <c r="D13" s="47">
        <v>0.49042999999999998</v>
      </c>
      <c r="E13" s="47">
        <v>0.41221999999999998</v>
      </c>
      <c r="F13" s="47">
        <v>5.4909499999999998</v>
      </c>
      <c r="G13" s="47">
        <v>0.18719</v>
      </c>
      <c r="H13" s="47">
        <v>0.46992</v>
      </c>
      <c r="I13" s="47">
        <v>5.0529500000000001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12.10366</v>
      </c>
      <c r="Q13" s="85">
        <v>1.357851387133</v>
      </c>
    </row>
    <row r="14" spans="1:17" ht="14.4" customHeight="1" x14ac:dyDescent="0.3">
      <c r="A14" s="15" t="s">
        <v>42</v>
      </c>
      <c r="B14" s="46">
        <v>610.39313456412697</v>
      </c>
      <c r="C14" s="47">
        <v>50.86609454701</v>
      </c>
      <c r="D14" s="47">
        <v>65.731999999999999</v>
      </c>
      <c r="E14" s="47">
        <v>55.262</v>
      </c>
      <c r="F14" s="47">
        <v>50.177</v>
      </c>
      <c r="G14" s="47">
        <v>43.441000000000003</v>
      </c>
      <c r="H14" s="47">
        <v>37.707999999999998</v>
      </c>
      <c r="I14" s="47">
        <v>35.076999999999998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287.39699999999999</v>
      </c>
      <c r="Q14" s="85">
        <v>0.94167835031500002</v>
      </c>
    </row>
    <row r="15" spans="1:17" ht="14.4" customHeight="1" x14ac:dyDescent="0.3">
      <c r="A15" s="15" t="s">
        <v>43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2.9643938750474793E-323</v>
      </c>
      <c r="Q15" s="85" t="s">
        <v>266</v>
      </c>
    </row>
    <row r="16" spans="1:17" ht="14.4" customHeight="1" x14ac:dyDescent="0.3">
      <c r="A16" s="15" t="s">
        <v>44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2.9643938750474793E-323</v>
      </c>
      <c r="Q16" s="85" t="s">
        <v>266</v>
      </c>
    </row>
    <row r="17" spans="1:17" ht="14.4" customHeight="1" x14ac:dyDescent="0.3">
      <c r="A17" s="15" t="s">
        <v>45</v>
      </c>
      <c r="B17" s="46">
        <v>313.26111480791701</v>
      </c>
      <c r="C17" s="47">
        <v>26.105092900658999</v>
      </c>
      <c r="D17" s="47">
        <v>4.9406564584124654E-324</v>
      </c>
      <c r="E17" s="47">
        <v>4.3837900000000003</v>
      </c>
      <c r="F17" s="47">
        <v>10.799810000000001</v>
      </c>
      <c r="G17" s="47">
        <v>1.8496999999999999</v>
      </c>
      <c r="H17" s="47">
        <v>3.1561400000000002</v>
      </c>
      <c r="I17" s="47">
        <v>9.7680900000000008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29.957529999999998</v>
      </c>
      <c r="Q17" s="85">
        <v>0.19126235963400001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0.67600000000000005</v>
      </c>
      <c r="E18" s="47">
        <v>4.9406564584124654E-324</v>
      </c>
      <c r="F18" s="47">
        <v>3.34</v>
      </c>
      <c r="G18" s="47">
        <v>5.2880000000000003</v>
      </c>
      <c r="H18" s="47">
        <v>0.437</v>
      </c>
      <c r="I18" s="47">
        <v>0.93799999999999994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10.679</v>
      </c>
      <c r="Q18" s="85" t="s">
        <v>266</v>
      </c>
    </row>
    <row r="19" spans="1:17" ht="14.4" customHeight="1" x14ac:dyDescent="0.3">
      <c r="A19" s="15" t="s">
        <v>47</v>
      </c>
      <c r="B19" s="46">
        <v>1189.3438078778499</v>
      </c>
      <c r="C19" s="47">
        <v>99.111983989820004</v>
      </c>
      <c r="D19" s="47">
        <v>39.865139999999997</v>
      </c>
      <c r="E19" s="47">
        <v>83.690039999999996</v>
      </c>
      <c r="F19" s="47">
        <v>102.98569999999999</v>
      </c>
      <c r="G19" s="47">
        <v>19.69415</v>
      </c>
      <c r="H19" s="47">
        <v>69.524870000000007</v>
      </c>
      <c r="I19" s="47">
        <v>62.971739999999997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378.73164000000003</v>
      </c>
      <c r="Q19" s="85">
        <v>0.63687495153399998</v>
      </c>
    </row>
    <row r="20" spans="1:17" ht="14.4" customHeight="1" x14ac:dyDescent="0.3">
      <c r="A20" s="15" t="s">
        <v>48</v>
      </c>
      <c r="B20" s="46">
        <v>13425.065005578001</v>
      </c>
      <c r="C20" s="47">
        <v>1118.7554171315001</v>
      </c>
      <c r="D20" s="47">
        <v>1106.17822000001</v>
      </c>
      <c r="E20" s="47">
        <v>1084.3334</v>
      </c>
      <c r="F20" s="47">
        <v>1102.62904</v>
      </c>
      <c r="G20" s="47">
        <v>1094.01901</v>
      </c>
      <c r="H20" s="47">
        <v>1038.6940500000001</v>
      </c>
      <c r="I20" s="47">
        <v>989.34527000000003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6415.1989900000099</v>
      </c>
      <c r="Q20" s="85">
        <v>0.95570471909499999</v>
      </c>
    </row>
    <row r="21" spans="1:17" ht="14.4" customHeight="1" x14ac:dyDescent="0.3">
      <c r="A21" s="16" t="s">
        <v>49</v>
      </c>
      <c r="B21" s="46">
        <v>402.99856120085298</v>
      </c>
      <c r="C21" s="47">
        <v>33.583213433403998</v>
      </c>
      <c r="D21" s="47">
        <v>33.588000000000001</v>
      </c>
      <c r="E21" s="47">
        <v>33.588000000000001</v>
      </c>
      <c r="F21" s="47">
        <v>33.588000000000001</v>
      </c>
      <c r="G21" s="47">
        <v>33.588000000000001</v>
      </c>
      <c r="H21" s="47">
        <v>33.588000000000001</v>
      </c>
      <c r="I21" s="47">
        <v>38.36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206.3</v>
      </c>
      <c r="Q21" s="85">
        <v>1.023824995232</v>
      </c>
    </row>
    <row r="22" spans="1:17" ht="14.4" customHeight="1" x14ac:dyDescent="0.3">
      <c r="A22" s="15" t="s">
        <v>50</v>
      </c>
      <c r="B22" s="46">
        <v>231</v>
      </c>
      <c r="C22" s="47">
        <v>19.25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2.9643938750474793E-323</v>
      </c>
      <c r="Q22" s="85">
        <v>0</v>
      </c>
    </row>
    <row r="23" spans="1:17" ht="14.4" customHeight="1" x14ac:dyDescent="0.3">
      <c r="A23" s="16" t="s">
        <v>51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1.1857575500189917E-322</v>
      </c>
      <c r="Q23" s="85" t="s">
        <v>266</v>
      </c>
    </row>
    <row r="24" spans="1:17" ht="14.4" customHeight="1" x14ac:dyDescent="0.3">
      <c r="A24" s="16" t="s">
        <v>52</v>
      </c>
      <c r="B24" s="46">
        <v>-7.2759576141834308E-12</v>
      </c>
      <c r="C24" s="47">
        <v>-9.0949470177292804E-13</v>
      </c>
      <c r="D24" s="47">
        <v>5.0000000101135797E-5</v>
      </c>
      <c r="E24" s="47">
        <v>-4.5474735088646402E-13</v>
      </c>
      <c r="F24" s="47">
        <v>5.4719499999989996</v>
      </c>
      <c r="G24" s="47">
        <v>1.1482000000000001</v>
      </c>
      <c r="H24" s="47">
        <v>0.82754999999900003</v>
      </c>
      <c r="I24" s="47">
        <v>11.387369999998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18.835119999996</v>
      </c>
      <c r="Q24" s="85"/>
    </row>
    <row r="25" spans="1:17" ht="14.4" customHeight="1" x14ac:dyDescent="0.3">
      <c r="A25" s="17" t="s">
        <v>53</v>
      </c>
      <c r="B25" s="49">
        <v>38428.3661178041</v>
      </c>
      <c r="C25" s="50">
        <v>3202.36384315034</v>
      </c>
      <c r="D25" s="50">
        <v>2875.3948100000098</v>
      </c>
      <c r="E25" s="50">
        <v>3228.8462599999998</v>
      </c>
      <c r="F25" s="50">
        <v>3322.5508300000001</v>
      </c>
      <c r="G25" s="50">
        <v>3261.1790900000001</v>
      </c>
      <c r="H25" s="50">
        <v>3190.49199</v>
      </c>
      <c r="I25" s="50">
        <v>3610.8344000000002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19489.29738</v>
      </c>
      <c r="Q25" s="86">
        <v>1.0143182939519999</v>
      </c>
    </row>
    <row r="26" spans="1:17" ht="14.4" customHeight="1" x14ac:dyDescent="0.3">
      <c r="A26" s="15" t="s">
        <v>54</v>
      </c>
      <c r="B26" s="46">
        <v>2302.0076552310702</v>
      </c>
      <c r="C26" s="47">
        <v>191.83397126925601</v>
      </c>
      <c r="D26" s="47">
        <v>177.23201</v>
      </c>
      <c r="E26" s="47">
        <v>162.06037000000001</v>
      </c>
      <c r="F26" s="47">
        <v>183.09996000000001</v>
      </c>
      <c r="G26" s="47">
        <v>176.56369000000001</v>
      </c>
      <c r="H26" s="47">
        <v>175.7577</v>
      </c>
      <c r="I26" s="47">
        <v>148.42323999999999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1023.13697</v>
      </c>
      <c r="Q26" s="85">
        <v>0.88890839930499999</v>
      </c>
    </row>
    <row r="27" spans="1:17" ht="14.4" customHeight="1" x14ac:dyDescent="0.3">
      <c r="A27" s="18" t="s">
        <v>55</v>
      </c>
      <c r="B27" s="49">
        <v>40730.3737730352</v>
      </c>
      <c r="C27" s="50">
        <v>3394.1978144196</v>
      </c>
      <c r="D27" s="50">
        <v>3052.62682000002</v>
      </c>
      <c r="E27" s="50">
        <v>3390.90663</v>
      </c>
      <c r="F27" s="50">
        <v>3505.6507900000001</v>
      </c>
      <c r="G27" s="50">
        <v>3437.74278</v>
      </c>
      <c r="H27" s="50">
        <v>3366.2496900000001</v>
      </c>
      <c r="I27" s="50">
        <v>3759.2576399999998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20512.43435</v>
      </c>
      <c r="Q27" s="86">
        <v>1.007230351692</v>
      </c>
    </row>
    <row r="28" spans="1:17" ht="14.4" customHeight="1" x14ac:dyDescent="0.3">
      <c r="A28" s="16" t="s">
        <v>56</v>
      </c>
      <c r="B28" s="46">
        <v>2310.05078201376</v>
      </c>
      <c r="C28" s="47">
        <v>192.50423183448001</v>
      </c>
      <c r="D28" s="47">
        <v>407.2</v>
      </c>
      <c r="E28" s="47">
        <v>290.60000000000002</v>
      </c>
      <c r="F28" s="47">
        <v>413.36527999999998</v>
      </c>
      <c r="G28" s="47">
        <v>290</v>
      </c>
      <c r="H28" s="47">
        <v>138.9</v>
      </c>
      <c r="I28" s="47">
        <v>152.6223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1692.68758</v>
      </c>
      <c r="Q28" s="85">
        <v>1.465498155433</v>
      </c>
    </row>
    <row r="29" spans="1:17" ht="14.4" customHeight="1" x14ac:dyDescent="0.3">
      <c r="A29" s="16" t="s">
        <v>57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5.9287877500949585E-323</v>
      </c>
      <c r="Q29" s="85" t="s">
        <v>266</v>
      </c>
    </row>
    <row r="30" spans="1:17" ht="14.4" customHeight="1" x14ac:dyDescent="0.3">
      <c r="A30" s="16" t="s">
        <v>58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2.9643938750474793E-322</v>
      </c>
      <c r="Q30" s="85">
        <v>0</v>
      </c>
    </row>
    <row r="31" spans="1:17" ht="14.4" customHeight="1" thickBot="1" x14ac:dyDescent="0.35">
      <c r="A31" s="19" t="s">
        <v>59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1.4821969375237396E-322</v>
      </c>
      <c r="Q31" s="87" t="s">
        <v>266</v>
      </c>
    </row>
    <row r="32" spans="1:17" ht="14.4" customHeight="1" x14ac:dyDescent="0.3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ht="14.4" customHeight="1" x14ac:dyDescent="0.3">
      <c r="A33" s="102" t="s">
        <v>150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4" customHeight="1" x14ac:dyDescent="0.3">
      <c r="A34" s="125" t="s">
        <v>175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14.4" customHeight="1" x14ac:dyDescent="0.3">
      <c r="A35" s="126" t="s">
        <v>60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9" customWidth="1"/>
    <col min="2" max="11" width="10" style="119" customWidth="1"/>
    <col min="12" max="16384" width="8.88671875" style="119"/>
  </cols>
  <sheetData>
    <row r="1" spans="1:11" s="55" customFormat="1" ht="18.600000000000001" customHeight="1" thickBot="1" x14ac:dyDescent="0.4">
      <c r="A1" s="316" t="s">
        <v>61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55" customFormat="1" ht="14.4" customHeight="1" thickBot="1" x14ac:dyDescent="0.35">
      <c r="A2" s="224" t="s">
        <v>265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17" t="s">
        <v>62</v>
      </c>
      <c r="C3" s="318"/>
      <c r="D3" s="318"/>
      <c r="E3" s="318"/>
      <c r="F3" s="324" t="s">
        <v>63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171</v>
      </c>
      <c r="G4" s="328" t="s">
        <v>64</v>
      </c>
      <c r="H4" s="130" t="s">
        <v>136</v>
      </c>
      <c r="I4" s="326" t="s">
        <v>65</v>
      </c>
      <c r="J4" s="328" t="s">
        <v>173</v>
      </c>
      <c r="K4" s="329" t="s">
        <v>174</v>
      </c>
    </row>
    <row r="5" spans="1:11" ht="42" thickBot="1" x14ac:dyDescent="0.35">
      <c r="A5" s="70"/>
      <c r="B5" s="24" t="s">
        <v>167</v>
      </c>
      <c r="C5" s="25" t="s">
        <v>168</v>
      </c>
      <c r="D5" s="26" t="s">
        <v>169</v>
      </c>
      <c r="E5" s="26" t="s">
        <v>170</v>
      </c>
      <c r="F5" s="327"/>
      <c r="G5" s="327"/>
      <c r="H5" s="25" t="s">
        <v>172</v>
      </c>
      <c r="I5" s="327"/>
      <c r="J5" s="327"/>
      <c r="K5" s="330"/>
    </row>
    <row r="6" spans="1:11" ht="14.4" customHeight="1" thickBot="1" x14ac:dyDescent="0.35">
      <c r="A6" s="403" t="s">
        <v>268</v>
      </c>
      <c r="B6" s="385">
        <v>35673.782161940399</v>
      </c>
      <c r="C6" s="385">
        <v>37429.799229999997</v>
      </c>
      <c r="D6" s="386">
        <v>1756.01706805957</v>
      </c>
      <c r="E6" s="387">
        <v>1.049224303161</v>
      </c>
      <c r="F6" s="385">
        <v>38428.3661178041</v>
      </c>
      <c r="G6" s="386">
        <v>19214.183058902101</v>
      </c>
      <c r="H6" s="388">
        <v>3610.8344000000002</v>
      </c>
      <c r="I6" s="385">
        <v>19489.29738</v>
      </c>
      <c r="J6" s="386">
        <v>275.11432109795402</v>
      </c>
      <c r="K6" s="389">
        <v>0.50715914697599995</v>
      </c>
    </row>
    <row r="7" spans="1:11" ht="14.4" customHeight="1" thickBot="1" x14ac:dyDescent="0.35">
      <c r="A7" s="404" t="s">
        <v>269</v>
      </c>
      <c r="B7" s="385">
        <v>21150.1380091434</v>
      </c>
      <c r="C7" s="385">
        <v>21894.46862</v>
      </c>
      <c r="D7" s="386">
        <v>744.33061085664997</v>
      </c>
      <c r="E7" s="387">
        <v>1.0351927070419999</v>
      </c>
      <c r="F7" s="385">
        <v>22866.697628339502</v>
      </c>
      <c r="G7" s="386">
        <v>11433.3488141697</v>
      </c>
      <c r="H7" s="388">
        <v>2498.0643799999998</v>
      </c>
      <c r="I7" s="385">
        <v>12429.59642</v>
      </c>
      <c r="J7" s="386">
        <v>996.24760583027501</v>
      </c>
      <c r="K7" s="389">
        <v>0.54356762056399999</v>
      </c>
    </row>
    <row r="8" spans="1:11" ht="14.4" customHeight="1" thickBot="1" x14ac:dyDescent="0.35">
      <c r="A8" s="405" t="s">
        <v>270</v>
      </c>
      <c r="B8" s="385">
        <v>20529.961606859699</v>
      </c>
      <c r="C8" s="385">
        <v>21287.783619999998</v>
      </c>
      <c r="D8" s="386">
        <v>757.82201314035797</v>
      </c>
      <c r="E8" s="387">
        <v>1.0369129776099999</v>
      </c>
      <c r="F8" s="385">
        <v>22256.3044937753</v>
      </c>
      <c r="G8" s="386">
        <v>11128.152246887699</v>
      </c>
      <c r="H8" s="388">
        <v>2462.98738</v>
      </c>
      <c r="I8" s="385">
        <v>12142.199420000001</v>
      </c>
      <c r="J8" s="386">
        <v>1014.04717311234</v>
      </c>
      <c r="K8" s="389">
        <v>0.54556224387499996</v>
      </c>
    </row>
    <row r="9" spans="1:11" ht="14.4" customHeight="1" thickBot="1" x14ac:dyDescent="0.35">
      <c r="A9" s="406" t="s">
        <v>271</v>
      </c>
      <c r="B9" s="390">
        <v>4.9406564584124654E-324</v>
      </c>
      <c r="C9" s="390">
        <v>2.9E-4</v>
      </c>
      <c r="D9" s="391">
        <v>2.9E-4</v>
      </c>
      <c r="E9" s="392" t="s">
        <v>272</v>
      </c>
      <c r="F9" s="390">
        <v>0</v>
      </c>
      <c r="G9" s="391">
        <v>0</v>
      </c>
      <c r="H9" s="393">
        <v>4.4999999999999999E-4</v>
      </c>
      <c r="I9" s="390">
        <v>1.32E-3</v>
      </c>
      <c r="J9" s="391">
        <v>1.32E-3</v>
      </c>
      <c r="K9" s="394" t="s">
        <v>266</v>
      </c>
    </row>
    <row r="10" spans="1:11" ht="14.4" customHeight="1" thickBot="1" x14ac:dyDescent="0.35">
      <c r="A10" s="407" t="s">
        <v>273</v>
      </c>
      <c r="B10" s="385">
        <v>4.9406564584124654E-324</v>
      </c>
      <c r="C10" s="385">
        <v>2.9E-4</v>
      </c>
      <c r="D10" s="386">
        <v>2.9E-4</v>
      </c>
      <c r="E10" s="395" t="s">
        <v>272</v>
      </c>
      <c r="F10" s="385">
        <v>0</v>
      </c>
      <c r="G10" s="386">
        <v>0</v>
      </c>
      <c r="H10" s="388">
        <v>4.4999999999999999E-4</v>
      </c>
      <c r="I10" s="385">
        <v>1.32E-3</v>
      </c>
      <c r="J10" s="386">
        <v>1.32E-3</v>
      </c>
      <c r="K10" s="396" t="s">
        <v>266</v>
      </c>
    </row>
    <row r="11" spans="1:11" ht="14.4" customHeight="1" thickBot="1" x14ac:dyDescent="0.35">
      <c r="A11" s="406" t="s">
        <v>274</v>
      </c>
      <c r="B11" s="390">
        <v>79.537355494208995</v>
      </c>
      <c r="C11" s="390">
        <v>66.58775</v>
      </c>
      <c r="D11" s="391">
        <v>-12.949605494209001</v>
      </c>
      <c r="E11" s="397">
        <v>0.83718838256799999</v>
      </c>
      <c r="F11" s="390">
        <v>63.863423699294003</v>
      </c>
      <c r="G11" s="391">
        <v>31.931711849647002</v>
      </c>
      <c r="H11" s="393">
        <v>3.2655599999999998</v>
      </c>
      <c r="I11" s="390">
        <v>12.983879999999999</v>
      </c>
      <c r="J11" s="391">
        <v>-18.947831849646999</v>
      </c>
      <c r="K11" s="398">
        <v>0.20330698305700001</v>
      </c>
    </row>
    <row r="12" spans="1:11" ht="14.4" customHeight="1" thickBot="1" x14ac:dyDescent="0.35">
      <c r="A12" s="407" t="s">
        <v>275</v>
      </c>
      <c r="B12" s="385">
        <v>76.169931414855995</v>
      </c>
      <c r="C12" s="385">
        <v>23.119910000000001</v>
      </c>
      <c r="D12" s="386">
        <v>-53.050021414855998</v>
      </c>
      <c r="E12" s="387">
        <v>0.30353066584799998</v>
      </c>
      <c r="F12" s="385">
        <v>23.137423115832998</v>
      </c>
      <c r="G12" s="386">
        <v>11.568711557916</v>
      </c>
      <c r="H12" s="388">
        <v>1.4219999999999999</v>
      </c>
      <c r="I12" s="385">
        <v>10.35431</v>
      </c>
      <c r="J12" s="386">
        <v>-1.2144015579159999</v>
      </c>
      <c r="K12" s="389">
        <v>0.44751353459499998</v>
      </c>
    </row>
    <row r="13" spans="1:11" ht="14.4" customHeight="1" thickBot="1" x14ac:dyDescent="0.35">
      <c r="A13" s="407" t="s">
        <v>276</v>
      </c>
      <c r="B13" s="385">
        <v>3.3674240793529999</v>
      </c>
      <c r="C13" s="385">
        <v>42.681820000000002</v>
      </c>
      <c r="D13" s="386">
        <v>39.314395920646</v>
      </c>
      <c r="E13" s="387">
        <v>12.674916789273</v>
      </c>
      <c r="F13" s="385">
        <v>39.973998597399003</v>
      </c>
      <c r="G13" s="386">
        <v>19.986999298699001</v>
      </c>
      <c r="H13" s="388">
        <v>1.8435600000000001</v>
      </c>
      <c r="I13" s="385">
        <v>1.8435600000000001</v>
      </c>
      <c r="J13" s="386">
        <v>-18.143439298699001</v>
      </c>
      <c r="K13" s="389">
        <v>4.6118978953000003E-2</v>
      </c>
    </row>
    <row r="14" spans="1:11" ht="14.4" customHeight="1" thickBot="1" x14ac:dyDescent="0.35">
      <c r="A14" s="407" t="s">
        <v>277</v>
      </c>
      <c r="B14" s="385">
        <v>4.9406564584124654E-324</v>
      </c>
      <c r="C14" s="385">
        <v>0.78602000000000005</v>
      </c>
      <c r="D14" s="386">
        <v>0.78602000000000005</v>
      </c>
      <c r="E14" s="395" t="s">
        <v>272</v>
      </c>
      <c r="F14" s="385">
        <v>0.75200198606199997</v>
      </c>
      <c r="G14" s="386">
        <v>0.37600099303099999</v>
      </c>
      <c r="H14" s="388">
        <v>4.9406564584124654E-324</v>
      </c>
      <c r="I14" s="385">
        <v>0.78600999999999999</v>
      </c>
      <c r="J14" s="386">
        <v>0.41000900696800002</v>
      </c>
      <c r="K14" s="389">
        <v>1.0452233033530001</v>
      </c>
    </row>
    <row r="15" spans="1:11" ht="14.4" customHeight="1" thickBot="1" x14ac:dyDescent="0.35">
      <c r="A15" s="406" t="s">
        <v>278</v>
      </c>
      <c r="B15" s="390">
        <v>20243.500778194099</v>
      </c>
      <c r="C15" s="390">
        <v>20986.848839999999</v>
      </c>
      <c r="D15" s="391">
        <v>743.34806180589703</v>
      </c>
      <c r="E15" s="397">
        <v>1.0367203316239999</v>
      </c>
      <c r="F15" s="390">
        <v>21988.065316313099</v>
      </c>
      <c r="G15" s="391">
        <v>10994.0326581565</v>
      </c>
      <c r="H15" s="393">
        <v>2441.7202600000001</v>
      </c>
      <c r="I15" s="390">
        <v>12026.65099</v>
      </c>
      <c r="J15" s="391">
        <v>1032.6183318434701</v>
      </c>
      <c r="K15" s="398">
        <v>0.54696267347700001</v>
      </c>
    </row>
    <row r="16" spans="1:11" ht="14.4" customHeight="1" thickBot="1" x14ac:dyDescent="0.35">
      <c r="A16" s="407" t="s">
        <v>279</v>
      </c>
      <c r="B16" s="385">
        <v>19790</v>
      </c>
      <c r="C16" s="385">
        <v>20537.82547</v>
      </c>
      <c r="D16" s="386">
        <v>747.82547</v>
      </c>
      <c r="E16" s="387">
        <v>1.037788048004</v>
      </c>
      <c r="F16" s="385">
        <v>21537.8068144686</v>
      </c>
      <c r="G16" s="386">
        <v>10768.9034072343</v>
      </c>
      <c r="H16" s="388">
        <v>2373.0201699999998</v>
      </c>
      <c r="I16" s="385">
        <v>11805.570470000001</v>
      </c>
      <c r="J16" s="386">
        <v>1036.6670627656999</v>
      </c>
      <c r="K16" s="389">
        <v>0.54813243389599997</v>
      </c>
    </row>
    <row r="17" spans="1:11" ht="14.4" customHeight="1" thickBot="1" x14ac:dyDescent="0.35">
      <c r="A17" s="407" t="s">
        <v>280</v>
      </c>
      <c r="B17" s="385">
        <v>163.50728103632099</v>
      </c>
      <c r="C17" s="385">
        <v>162.24053000000001</v>
      </c>
      <c r="D17" s="386">
        <v>-1.2667510363209999</v>
      </c>
      <c r="E17" s="387">
        <v>0.992252632247</v>
      </c>
      <c r="F17" s="385">
        <v>190.008391870368</v>
      </c>
      <c r="G17" s="386">
        <v>95.004195935184001</v>
      </c>
      <c r="H17" s="388">
        <v>16.044699999999999</v>
      </c>
      <c r="I17" s="385">
        <v>103.45583999999999</v>
      </c>
      <c r="J17" s="386">
        <v>8.4516440648159996</v>
      </c>
      <c r="K17" s="389">
        <v>0.54448037258500004</v>
      </c>
    </row>
    <row r="18" spans="1:11" ht="14.4" customHeight="1" thickBot="1" x14ac:dyDescent="0.35">
      <c r="A18" s="407" t="s">
        <v>281</v>
      </c>
      <c r="B18" s="385">
        <v>19.995590312931</v>
      </c>
      <c r="C18" s="385">
        <v>19.983000000000001</v>
      </c>
      <c r="D18" s="386">
        <v>-1.2590312931E-2</v>
      </c>
      <c r="E18" s="387">
        <v>0.99937034552399995</v>
      </c>
      <c r="F18" s="385">
        <v>20.028442370392</v>
      </c>
      <c r="G18" s="386">
        <v>10.014221185196</v>
      </c>
      <c r="H18" s="388">
        <v>1.86538</v>
      </c>
      <c r="I18" s="385">
        <v>8.8546200000000006</v>
      </c>
      <c r="J18" s="386">
        <v>-1.159601185196</v>
      </c>
      <c r="K18" s="389">
        <v>0.44210227816199998</v>
      </c>
    </row>
    <row r="19" spans="1:11" ht="14.4" customHeight="1" thickBot="1" x14ac:dyDescent="0.35">
      <c r="A19" s="407" t="s">
        <v>282</v>
      </c>
      <c r="B19" s="385">
        <v>239.99943618663801</v>
      </c>
      <c r="C19" s="385">
        <v>236.88133999999999</v>
      </c>
      <c r="D19" s="386">
        <v>-3.1180961866370001</v>
      </c>
      <c r="E19" s="387">
        <v>0.98700790203400002</v>
      </c>
      <c r="F19" s="385">
        <v>209.879806426237</v>
      </c>
      <c r="G19" s="386">
        <v>104.939903213119</v>
      </c>
      <c r="H19" s="388">
        <v>48.79401</v>
      </c>
      <c r="I19" s="385">
        <v>94.168059999999997</v>
      </c>
      <c r="J19" s="386">
        <v>-10.771843213118</v>
      </c>
      <c r="K19" s="389">
        <v>0.448676133275</v>
      </c>
    </row>
    <row r="20" spans="1:11" ht="14.4" customHeight="1" thickBot="1" x14ac:dyDescent="0.35">
      <c r="A20" s="407" t="s">
        <v>283</v>
      </c>
      <c r="B20" s="385">
        <v>0</v>
      </c>
      <c r="C20" s="385">
        <v>4.9406564584124654E-324</v>
      </c>
      <c r="D20" s="386">
        <v>4.9406564584124654E-324</v>
      </c>
      <c r="E20" s="395" t="s">
        <v>266</v>
      </c>
      <c r="F20" s="385">
        <v>4.9406564584124654E-324</v>
      </c>
      <c r="G20" s="386">
        <v>0</v>
      </c>
      <c r="H20" s="388">
        <v>4.9406564584124654E-324</v>
      </c>
      <c r="I20" s="385">
        <v>0.35199999999999998</v>
      </c>
      <c r="J20" s="386">
        <v>0.35199999999999998</v>
      </c>
      <c r="K20" s="396" t="s">
        <v>272</v>
      </c>
    </row>
    <row r="21" spans="1:11" ht="14.4" customHeight="1" thickBot="1" x14ac:dyDescent="0.35">
      <c r="A21" s="407" t="s">
        <v>284</v>
      </c>
      <c r="B21" s="385">
        <v>29.998470658214998</v>
      </c>
      <c r="C21" s="385">
        <v>29.918500000000002</v>
      </c>
      <c r="D21" s="386">
        <v>-7.9970658215000004E-2</v>
      </c>
      <c r="E21" s="387">
        <v>0.99733417549400005</v>
      </c>
      <c r="F21" s="385">
        <v>30.341861177468999</v>
      </c>
      <c r="G21" s="386">
        <v>15.170930588734</v>
      </c>
      <c r="H21" s="388">
        <v>1.996</v>
      </c>
      <c r="I21" s="385">
        <v>14.25</v>
      </c>
      <c r="J21" s="386">
        <v>-0.92093058873400002</v>
      </c>
      <c r="K21" s="389">
        <v>0.469648183961</v>
      </c>
    </row>
    <row r="22" spans="1:11" ht="14.4" customHeight="1" thickBot="1" x14ac:dyDescent="0.35">
      <c r="A22" s="406" t="s">
        <v>285</v>
      </c>
      <c r="B22" s="390">
        <v>0</v>
      </c>
      <c r="C22" s="390">
        <v>1.9092100000000001</v>
      </c>
      <c r="D22" s="391">
        <v>1.9092100000000001</v>
      </c>
      <c r="E22" s="392" t="s">
        <v>266</v>
      </c>
      <c r="F22" s="390">
        <v>0</v>
      </c>
      <c r="G22" s="391">
        <v>0</v>
      </c>
      <c r="H22" s="393">
        <v>0.53608999999999996</v>
      </c>
      <c r="I22" s="390">
        <v>0.53608999999999996</v>
      </c>
      <c r="J22" s="391">
        <v>0.53608999999999996</v>
      </c>
      <c r="K22" s="394" t="s">
        <v>266</v>
      </c>
    </row>
    <row r="23" spans="1:11" ht="14.4" customHeight="1" thickBot="1" x14ac:dyDescent="0.35">
      <c r="A23" s="407" t="s">
        <v>286</v>
      </c>
      <c r="B23" s="385">
        <v>0</v>
      </c>
      <c r="C23" s="385">
        <v>1.9092100000000001</v>
      </c>
      <c r="D23" s="386">
        <v>1.9092100000000001</v>
      </c>
      <c r="E23" s="395" t="s">
        <v>266</v>
      </c>
      <c r="F23" s="385">
        <v>0</v>
      </c>
      <c r="G23" s="386">
        <v>0</v>
      </c>
      <c r="H23" s="388">
        <v>0.53608999999999996</v>
      </c>
      <c r="I23" s="385">
        <v>0.53608999999999996</v>
      </c>
      <c r="J23" s="386">
        <v>0.53608999999999996</v>
      </c>
      <c r="K23" s="396" t="s">
        <v>266</v>
      </c>
    </row>
    <row r="24" spans="1:11" ht="14.4" customHeight="1" thickBot="1" x14ac:dyDescent="0.35">
      <c r="A24" s="406" t="s">
        <v>287</v>
      </c>
      <c r="B24" s="390">
        <v>159.217510250033</v>
      </c>
      <c r="C24" s="390">
        <v>204.78363999999999</v>
      </c>
      <c r="D24" s="391">
        <v>45.566129749966997</v>
      </c>
      <c r="E24" s="397">
        <v>1.2861879304499999</v>
      </c>
      <c r="F24" s="390">
        <v>182.58919986717601</v>
      </c>
      <c r="G24" s="391">
        <v>91.294599933586994</v>
      </c>
      <c r="H24" s="393">
        <v>12.304069999999999</v>
      </c>
      <c r="I24" s="390">
        <v>87.818979999999996</v>
      </c>
      <c r="J24" s="391">
        <v>-3.4756199335870002</v>
      </c>
      <c r="K24" s="398">
        <v>0.48096481097299998</v>
      </c>
    </row>
    <row r="25" spans="1:11" ht="14.4" customHeight="1" thickBot="1" x14ac:dyDescent="0.35">
      <c r="A25" s="407" t="s">
        <v>288</v>
      </c>
      <c r="B25" s="385">
        <v>29.001176974618001</v>
      </c>
      <c r="C25" s="385">
        <v>-0.44999999999899998</v>
      </c>
      <c r="D25" s="386">
        <v>-29.451176974618001</v>
      </c>
      <c r="E25" s="387">
        <v>-1.5516611632000001E-2</v>
      </c>
      <c r="F25" s="385">
        <v>0</v>
      </c>
      <c r="G25" s="386">
        <v>0</v>
      </c>
      <c r="H25" s="388">
        <v>4.9406564584124654E-324</v>
      </c>
      <c r="I25" s="385">
        <v>1.3180000000000001</v>
      </c>
      <c r="J25" s="386">
        <v>1.3180000000000001</v>
      </c>
      <c r="K25" s="396" t="s">
        <v>266</v>
      </c>
    </row>
    <row r="26" spans="1:11" ht="14.4" customHeight="1" thickBot="1" x14ac:dyDescent="0.35">
      <c r="A26" s="407" t="s">
        <v>289</v>
      </c>
      <c r="B26" s="385">
        <v>12.425621419022001</v>
      </c>
      <c r="C26" s="385">
        <v>12.37764</v>
      </c>
      <c r="D26" s="386">
        <v>-4.7981419022000003E-2</v>
      </c>
      <c r="E26" s="387">
        <v>0.99613850950299998</v>
      </c>
      <c r="F26" s="385">
        <v>9.9990508539820002</v>
      </c>
      <c r="G26" s="386">
        <v>4.9995254269910001</v>
      </c>
      <c r="H26" s="388">
        <v>0.29364000000000001</v>
      </c>
      <c r="I26" s="385">
        <v>3.0522200000000002</v>
      </c>
      <c r="J26" s="386">
        <v>-1.947305426991</v>
      </c>
      <c r="K26" s="389">
        <v>0.30525097277399998</v>
      </c>
    </row>
    <row r="27" spans="1:11" ht="14.4" customHeight="1" thickBot="1" x14ac:dyDescent="0.35">
      <c r="A27" s="407" t="s">
        <v>290</v>
      </c>
      <c r="B27" s="385">
        <v>34</v>
      </c>
      <c r="C27" s="385">
        <v>27.961459999999999</v>
      </c>
      <c r="D27" s="386">
        <v>-6.0385400000000002</v>
      </c>
      <c r="E27" s="387">
        <v>0.82239588235200001</v>
      </c>
      <c r="F27" s="385">
        <v>28.762504122012999</v>
      </c>
      <c r="G27" s="386">
        <v>14.381252061006</v>
      </c>
      <c r="H27" s="388">
        <v>0.61880999999999997</v>
      </c>
      <c r="I27" s="385">
        <v>12.010579999999999</v>
      </c>
      <c r="J27" s="386">
        <v>-2.3706720610060001</v>
      </c>
      <c r="K27" s="389">
        <v>0.41757768896000003</v>
      </c>
    </row>
    <row r="28" spans="1:11" ht="14.4" customHeight="1" thickBot="1" x14ac:dyDescent="0.35">
      <c r="A28" s="407" t="s">
        <v>291</v>
      </c>
      <c r="B28" s="385">
        <v>41.338990230942997</v>
      </c>
      <c r="C28" s="385">
        <v>37.642499999999998</v>
      </c>
      <c r="D28" s="386">
        <v>-3.6964902309430001</v>
      </c>
      <c r="E28" s="387">
        <v>0.91058102265399998</v>
      </c>
      <c r="F28" s="385">
        <v>41.312266911317003</v>
      </c>
      <c r="G28" s="386">
        <v>20.656133455658001</v>
      </c>
      <c r="H28" s="388">
        <v>3.07816</v>
      </c>
      <c r="I28" s="385">
        <v>18.85707</v>
      </c>
      <c r="J28" s="386">
        <v>-1.7990634556580001</v>
      </c>
      <c r="K28" s="389">
        <v>0.45645207609799998</v>
      </c>
    </row>
    <row r="29" spans="1:11" ht="14.4" customHeight="1" thickBot="1" x14ac:dyDescent="0.35">
      <c r="A29" s="407" t="s">
        <v>292</v>
      </c>
      <c r="B29" s="385">
        <v>4.9517753450640001</v>
      </c>
      <c r="C29" s="385">
        <v>4.2482699999999998</v>
      </c>
      <c r="D29" s="386">
        <v>-0.70350534506399998</v>
      </c>
      <c r="E29" s="387">
        <v>0.85792866274400004</v>
      </c>
      <c r="F29" s="385">
        <v>1.999837947781</v>
      </c>
      <c r="G29" s="386">
        <v>0.99991897388999995</v>
      </c>
      <c r="H29" s="388">
        <v>2.2378</v>
      </c>
      <c r="I29" s="385">
        <v>4.79718</v>
      </c>
      <c r="J29" s="386">
        <v>3.7972610261090001</v>
      </c>
      <c r="K29" s="389">
        <v>2.3987843641639999</v>
      </c>
    </row>
    <row r="30" spans="1:11" ht="14.4" customHeight="1" thickBot="1" x14ac:dyDescent="0.35">
      <c r="A30" s="407" t="s">
        <v>293</v>
      </c>
      <c r="B30" s="385">
        <v>4.9406564584124654E-324</v>
      </c>
      <c r="C30" s="385">
        <v>0.08</v>
      </c>
      <c r="D30" s="386">
        <v>0.08</v>
      </c>
      <c r="E30" s="395" t="s">
        <v>272</v>
      </c>
      <c r="F30" s="385">
        <v>0.13892295395400001</v>
      </c>
      <c r="G30" s="386">
        <v>6.9461476977000003E-2</v>
      </c>
      <c r="H30" s="388">
        <v>4.9406564584124654E-324</v>
      </c>
      <c r="I30" s="385">
        <v>0.504</v>
      </c>
      <c r="J30" s="386">
        <v>0.43453852302200002</v>
      </c>
      <c r="K30" s="389">
        <v>3.627910188</v>
      </c>
    </row>
    <row r="31" spans="1:11" ht="14.4" customHeight="1" thickBot="1" x14ac:dyDescent="0.35">
      <c r="A31" s="407" t="s">
        <v>294</v>
      </c>
      <c r="B31" s="385">
        <v>9.5154304969509997</v>
      </c>
      <c r="C31" s="385">
        <v>18.298459999999999</v>
      </c>
      <c r="D31" s="386">
        <v>8.7830295030480006</v>
      </c>
      <c r="E31" s="387">
        <v>1.9230301777579999</v>
      </c>
      <c r="F31" s="385">
        <v>20.459341022509999</v>
      </c>
      <c r="G31" s="386">
        <v>10.229670511255</v>
      </c>
      <c r="H31" s="388">
        <v>1.01074</v>
      </c>
      <c r="I31" s="385">
        <v>12.26746</v>
      </c>
      <c r="J31" s="386">
        <v>2.037789488744</v>
      </c>
      <c r="K31" s="389">
        <v>0.59960191222600001</v>
      </c>
    </row>
    <row r="32" spans="1:11" ht="14.4" customHeight="1" thickBot="1" x14ac:dyDescent="0.35">
      <c r="A32" s="407" t="s">
        <v>295</v>
      </c>
      <c r="B32" s="385">
        <v>4.9406564584124654E-324</v>
      </c>
      <c r="C32" s="385">
        <v>3.6850000000000001</v>
      </c>
      <c r="D32" s="386">
        <v>3.6850000000000001</v>
      </c>
      <c r="E32" s="395" t="s">
        <v>272</v>
      </c>
      <c r="F32" s="385">
        <v>0</v>
      </c>
      <c r="G32" s="386">
        <v>0</v>
      </c>
      <c r="H32" s="388">
        <v>4.9406564584124654E-324</v>
      </c>
      <c r="I32" s="385">
        <v>2.9643938750474793E-323</v>
      </c>
      <c r="J32" s="386">
        <v>2.9643938750474793E-323</v>
      </c>
      <c r="K32" s="396" t="s">
        <v>266</v>
      </c>
    </row>
    <row r="33" spans="1:11" ht="14.4" customHeight="1" thickBot="1" x14ac:dyDescent="0.35">
      <c r="A33" s="407" t="s">
        <v>296</v>
      </c>
      <c r="B33" s="385">
        <v>4.9406564584124654E-324</v>
      </c>
      <c r="C33" s="385">
        <v>0.21779999999999999</v>
      </c>
      <c r="D33" s="386">
        <v>0.21779999999999999</v>
      </c>
      <c r="E33" s="395" t="s">
        <v>272</v>
      </c>
      <c r="F33" s="385">
        <v>0</v>
      </c>
      <c r="G33" s="386">
        <v>0</v>
      </c>
      <c r="H33" s="388">
        <v>4.9406564584124654E-324</v>
      </c>
      <c r="I33" s="385">
        <v>2.9643938750474793E-323</v>
      </c>
      <c r="J33" s="386">
        <v>2.9643938750474793E-323</v>
      </c>
      <c r="K33" s="396" t="s">
        <v>266</v>
      </c>
    </row>
    <row r="34" spans="1:11" ht="14.4" customHeight="1" thickBot="1" x14ac:dyDescent="0.35">
      <c r="A34" s="407" t="s">
        <v>297</v>
      </c>
      <c r="B34" s="385">
        <v>4.9406564584124654E-324</v>
      </c>
      <c r="C34" s="385">
        <v>1.575</v>
      </c>
      <c r="D34" s="386">
        <v>1.575</v>
      </c>
      <c r="E34" s="395" t="s">
        <v>272</v>
      </c>
      <c r="F34" s="385">
        <v>0</v>
      </c>
      <c r="G34" s="386">
        <v>0</v>
      </c>
      <c r="H34" s="388">
        <v>4.9406564584124654E-324</v>
      </c>
      <c r="I34" s="385">
        <v>2.9643938750474793E-323</v>
      </c>
      <c r="J34" s="386">
        <v>2.9643938750474793E-323</v>
      </c>
      <c r="K34" s="396" t="s">
        <v>266</v>
      </c>
    </row>
    <row r="35" spans="1:11" ht="14.4" customHeight="1" thickBot="1" x14ac:dyDescent="0.35">
      <c r="A35" s="407" t="s">
        <v>298</v>
      </c>
      <c r="B35" s="385">
        <v>4.9406564584124654E-324</v>
      </c>
      <c r="C35" s="385">
        <v>62.398449999999997</v>
      </c>
      <c r="D35" s="386">
        <v>62.398449999999997</v>
      </c>
      <c r="E35" s="395" t="s">
        <v>272</v>
      </c>
      <c r="F35" s="385">
        <v>39.996604190188997</v>
      </c>
      <c r="G35" s="386">
        <v>19.998302095094001</v>
      </c>
      <c r="H35" s="388">
        <v>1.13486</v>
      </c>
      <c r="I35" s="385">
        <v>13.79013</v>
      </c>
      <c r="J35" s="386">
        <v>-6.2081720950939996</v>
      </c>
      <c r="K35" s="389">
        <v>0.34478252039599999</v>
      </c>
    </row>
    <row r="36" spans="1:11" ht="14.4" customHeight="1" thickBot="1" x14ac:dyDescent="0.35">
      <c r="A36" s="407" t="s">
        <v>299</v>
      </c>
      <c r="B36" s="385">
        <v>27.984515783431998</v>
      </c>
      <c r="C36" s="385">
        <v>36.74906</v>
      </c>
      <c r="D36" s="386">
        <v>8.7645442165669998</v>
      </c>
      <c r="E36" s="387">
        <v>1.313192634255</v>
      </c>
      <c r="F36" s="385">
        <v>39.920671865426002</v>
      </c>
      <c r="G36" s="386">
        <v>19.960335932713001</v>
      </c>
      <c r="H36" s="388">
        <v>3.9300600000000001</v>
      </c>
      <c r="I36" s="385">
        <v>21.222339999999999</v>
      </c>
      <c r="J36" s="386">
        <v>1.262004067286</v>
      </c>
      <c r="K36" s="389">
        <v>0.531612796286</v>
      </c>
    </row>
    <row r="37" spans="1:11" ht="14.4" customHeight="1" thickBot="1" x14ac:dyDescent="0.35">
      <c r="A37" s="406" t="s">
        <v>300</v>
      </c>
      <c r="B37" s="390">
        <v>29.250955744283001</v>
      </c>
      <c r="C37" s="390">
        <v>6.2692399999999999</v>
      </c>
      <c r="D37" s="391">
        <v>-22.981715744283001</v>
      </c>
      <c r="E37" s="397">
        <v>0.21432598834700001</v>
      </c>
      <c r="F37" s="390">
        <v>3.9588886377430001</v>
      </c>
      <c r="G37" s="391">
        <v>1.979444318871</v>
      </c>
      <c r="H37" s="393">
        <v>0.108</v>
      </c>
      <c r="I37" s="390">
        <v>2.1044999999999998</v>
      </c>
      <c r="J37" s="391">
        <v>0.125055681128</v>
      </c>
      <c r="K37" s="398">
        <v>0.53158858269800002</v>
      </c>
    </row>
    <row r="38" spans="1:11" ht="14.4" customHeight="1" thickBot="1" x14ac:dyDescent="0.35">
      <c r="A38" s="407" t="s">
        <v>301</v>
      </c>
      <c r="B38" s="385">
        <v>4.9406564584124654E-324</v>
      </c>
      <c r="C38" s="385">
        <v>4.4385500000000002</v>
      </c>
      <c r="D38" s="386">
        <v>4.4385500000000002</v>
      </c>
      <c r="E38" s="395" t="s">
        <v>272</v>
      </c>
      <c r="F38" s="385">
        <v>2.958702139728</v>
      </c>
      <c r="G38" s="386">
        <v>1.479351069864</v>
      </c>
      <c r="H38" s="388">
        <v>4.9406564584124654E-324</v>
      </c>
      <c r="I38" s="385">
        <v>1.7544999999999999</v>
      </c>
      <c r="J38" s="386">
        <v>0.27514893013500002</v>
      </c>
      <c r="K38" s="389">
        <v>0.59299649547</v>
      </c>
    </row>
    <row r="39" spans="1:11" ht="14.4" customHeight="1" thickBot="1" x14ac:dyDescent="0.35">
      <c r="A39" s="407" t="s">
        <v>302</v>
      </c>
      <c r="B39" s="385">
        <v>4.9406564584124654E-324</v>
      </c>
      <c r="C39" s="385">
        <v>4.9406564584124654E-324</v>
      </c>
      <c r="D39" s="386">
        <v>0</v>
      </c>
      <c r="E39" s="387">
        <v>1</v>
      </c>
      <c r="F39" s="385">
        <v>4.9406564584124654E-324</v>
      </c>
      <c r="G39" s="386">
        <v>0</v>
      </c>
      <c r="H39" s="388">
        <v>0.108</v>
      </c>
      <c r="I39" s="385">
        <v>0.108</v>
      </c>
      <c r="J39" s="386">
        <v>0.108</v>
      </c>
      <c r="K39" s="396" t="s">
        <v>272</v>
      </c>
    </row>
    <row r="40" spans="1:11" ht="14.4" customHeight="1" thickBot="1" x14ac:dyDescent="0.35">
      <c r="A40" s="407" t="s">
        <v>303</v>
      </c>
      <c r="B40" s="385">
        <v>4.721045325115</v>
      </c>
      <c r="C40" s="385">
        <v>1.8306899999999999</v>
      </c>
      <c r="D40" s="386">
        <v>-2.8903553251149998</v>
      </c>
      <c r="E40" s="387">
        <v>0.38777217203499997</v>
      </c>
      <c r="F40" s="385">
        <v>1.0001864980149999</v>
      </c>
      <c r="G40" s="386">
        <v>0.50009324900700003</v>
      </c>
      <c r="H40" s="388">
        <v>4.9406564584124654E-324</v>
      </c>
      <c r="I40" s="385">
        <v>0.24199999999999999</v>
      </c>
      <c r="J40" s="386">
        <v>-0.25809324900699998</v>
      </c>
      <c r="K40" s="389">
        <v>0.241954875895</v>
      </c>
    </row>
    <row r="41" spans="1:11" ht="14.4" customHeight="1" thickBot="1" x14ac:dyDescent="0.35">
      <c r="A41" s="406" t="s">
        <v>304</v>
      </c>
      <c r="B41" s="390">
        <v>18.45500717701</v>
      </c>
      <c r="C41" s="390">
        <v>21.384650000000001</v>
      </c>
      <c r="D41" s="391">
        <v>2.9296428229889999</v>
      </c>
      <c r="E41" s="397">
        <v>1.1587451467709999</v>
      </c>
      <c r="F41" s="390">
        <v>17.827665258052001</v>
      </c>
      <c r="G41" s="391">
        <v>8.9138326290260004</v>
      </c>
      <c r="H41" s="393">
        <v>5.0529500000000001</v>
      </c>
      <c r="I41" s="390">
        <v>12.10366</v>
      </c>
      <c r="J41" s="391">
        <v>3.1898273709730001</v>
      </c>
      <c r="K41" s="398">
        <v>0.67892569356599997</v>
      </c>
    </row>
    <row r="42" spans="1:11" ht="14.4" customHeight="1" thickBot="1" x14ac:dyDescent="0.35">
      <c r="A42" s="407" t="s">
        <v>305</v>
      </c>
      <c r="B42" s="385">
        <v>18</v>
      </c>
      <c r="C42" s="385">
        <v>17.694130000000001</v>
      </c>
      <c r="D42" s="386">
        <v>-0.305869999999</v>
      </c>
      <c r="E42" s="387">
        <v>0.98300722222199999</v>
      </c>
      <c r="F42" s="385">
        <v>15.827937078731001</v>
      </c>
      <c r="G42" s="386">
        <v>7.9139685393650003</v>
      </c>
      <c r="H42" s="388">
        <v>5.0529500000000001</v>
      </c>
      <c r="I42" s="385">
        <v>12.04824</v>
      </c>
      <c r="J42" s="386">
        <v>4.1342714606340003</v>
      </c>
      <c r="K42" s="389">
        <v>0.76120090319199996</v>
      </c>
    </row>
    <row r="43" spans="1:11" ht="14.4" customHeight="1" thickBot="1" x14ac:dyDescent="0.35">
      <c r="A43" s="407" t="s">
        <v>306</v>
      </c>
      <c r="B43" s="385">
        <v>4.9406564584124654E-324</v>
      </c>
      <c r="C43" s="385">
        <v>1.8514299999999999</v>
      </c>
      <c r="D43" s="386">
        <v>1.8514299999999999</v>
      </c>
      <c r="E43" s="395" t="s">
        <v>272</v>
      </c>
      <c r="F43" s="385">
        <v>0</v>
      </c>
      <c r="G43" s="386">
        <v>0</v>
      </c>
      <c r="H43" s="388">
        <v>4.9406564584124654E-324</v>
      </c>
      <c r="I43" s="385">
        <v>2.9643938750474793E-323</v>
      </c>
      <c r="J43" s="386">
        <v>2.9643938750474793E-323</v>
      </c>
      <c r="K43" s="396" t="s">
        <v>266</v>
      </c>
    </row>
    <row r="44" spans="1:11" ht="14.4" customHeight="1" thickBot="1" x14ac:dyDescent="0.35">
      <c r="A44" s="407" t="s">
        <v>307</v>
      </c>
      <c r="B44" s="385">
        <v>0.45500717700999999</v>
      </c>
      <c r="C44" s="385">
        <v>1.8390899999999999</v>
      </c>
      <c r="D44" s="386">
        <v>1.3840828229890001</v>
      </c>
      <c r="E44" s="387">
        <v>4.041892288563</v>
      </c>
      <c r="F44" s="385">
        <v>0</v>
      </c>
      <c r="G44" s="386">
        <v>0</v>
      </c>
      <c r="H44" s="388">
        <v>4.9406564584124654E-324</v>
      </c>
      <c r="I44" s="385">
        <v>2.9643938750474793E-323</v>
      </c>
      <c r="J44" s="386">
        <v>2.9643938750474793E-323</v>
      </c>
      <c r="K44" s="396" t="s">
        <v>266</v>
      </c>
    </row>
    <row r="45" spans="1:11" ht="14.4" customHeight="1" thickBot="1" x14ac:dyDescent="0.35">
      <c r="A45" s="407" t="s">
        <v>308</v>
      </c>
      <c r="B45" s="385">
        <v>4.9406564584124654E-324</v>
      </c>
      <c r="C45" s="385">
        <v>4.9406564584124654E-324</v>
      </c>
      <c r="D45" s="386">
        <v>0</v>
      </c>
      <c r="E45" s="387">
        <v>1</v>
      </c>
      <c r="F45" s="385">
        <v>0</v>
      </c>
      <c r="G45" s="386">
        <v>0</v>
      </c>
      <c r="H45" s="388">
        <v>4.9406564584124654E-324</v>
      </c>
      <c r="I45" s="385">
        <v>5.5419999999999997E-2</v>
      </c>
      <c r="J45" s="386">
        <v>5.5419999999999997E-2</v>
      </c>
      <c r="K45" s="396" t="s">
        <v>266</v>
      </c>
    </row>
    <row r="46" spans="1:11" ht="14.4" customHeight="1" thickBot="1" x14ac:dyDescent="0.35">
      <c r="A46" s="407" t="s">
        <v>309</v>
      </c>
      <c r="B46" s="385">
        <v>4.9406564584124654E-324</v>
      </c>
      <c r="C46" s="385">
        <v>4.9406564584124654E-324</v>
      </c>
      <c r="D46" s="386">
        <v>0</v>
      </c>
      <c r="E46" s="387">
        <v>1</v>
      </c>
      <c r="F46" s="385">
        <v>1.999728179321</v>
      </c>
      <c r="G46" s="386">
        <v>0.99986408965999996</v>
      </c>
      <c r="H46" s="388">
        <v>4.9406564584124654E-324</v>
      </c>
      <c r="I46" s="385">
        <v>2.9643938750474793E-323</v>
      </c>
      <c r="J46" s="386">
        <v>-0.99986408965999996</v>
      </c>
      <c r="K46" s="389">
        <v>1.4821969375237396E-323</v>
      </c>
    </row>
    <row r="47" spans="1:11" ht="14.4" customHeight="1" thickBot="1" x14ac:dyDescent="0.35">
      <c r="A47" s="405" t="s">
        <v>42</v>
      </c>
      <c r="B47" s="385">
        <v>620.17640228370306</v>
      </c>
      <c r="C47" s="385">
        <v>606.68499999999995</v>
      </c>
      <c r="D47" s="386">
        <v>-13.491402283702</v>
      </c>
      <c r="E47" s="387">
        <v>0.978245863218</v>
      </c>
      <c r="F47" s="385">
        <v>610.39313456412697</v>
      </c>
      <c r="G47" s="386">
        <v>305.196567282064</v>
      </c>
      <c r="H47" s="388">
        <v>35.076999999999998</v>
      </c>
      <c r="I47" s="385">
        <v>287.39699999999999</v>
      </c>
      <c r="J47" s="386">
        <v>-17.799567282062998</v>
      </c>
      <c r="K47" s="389">
        <v>0.47083917515700002</v>
      </c>
    </row>
    <row r="48" spans="1:11" ht="14.4" customHeight="1" thickBot="1" x14ac:dyDescent="0.35">
      <c r="A48" s="406" t="s">
        <v>310</v>
      </c>
      <c r="B48" s="390">
        <v>620.17640228370306</v>
      </c>
      <c r="C48" s="390">
        <v>606.68499999999995</v>
      </c>
      <c r="D48" s="391">
        <v>-13.491402283702</v>
      </c>
      <c r="E48" s="397">
        <v>0.978245863218</v>
      </c>
      <c r="F48" s="390">
        <v>610.39313456412697</v>
      </c>
      <c r="G48" s="391">
        <v>305.196567282064</v>
      </c>
      <c r="H48" s="393">
        <v>35.076999999999998</v>
      </c>
      <c r="I48" s="390">
        <v>287.39699999999999</v>
      </c>
      <c r="J48" s="391">
        <v>-17.799567282062998</v>
      </c>
      <c r="K48" s="398">
        <v>0.47083917515700002</v>
      </c>
    </row>
    <row r="49" spans="1:11" ht="14.4" customHeight="1" thickBot="1" x14ac:dyDescent="0.35">
      <c r="A49" s="407" t="s">
        <v>311</v>
      </c>
      <c r="B49" s="385">
        <v>245.15022442359799</v>
      </c>
      <c r="C49" s="385">
        <v>247.86799999999999</v>
      </c>
      <c r="D49" s="386">
        <v>2.7177755764009999</v>
      </c>
      <c r="E49" s="387">
        <v>1.011086163933</v>
      </c>
      <c r="F49" s="385">
        <v>246.015486981989</v>
      </c>
      <c r="G49" s="386">
        <v>123.007743490995</v>
      </c>
      <c r="H49" s="388">
        <v>19.86</v>
      </c>
      <c r="I49" s="385">
        <v>103.16800000000001</v>
      </c>
      <c r="J49" s="386">
        <v>-19.839743490994</v>
      </c>
      <c r="K49" s="389">
        <v>0.41935571319300002</v>
      </c>
    </row>
    <row r="50" spans="1:11" ht="14.4" customHeight="1" thickBot="1" x14ac:dyDescent="0.35">
      <c r="A50" s="407" t="s">
        <v>312</v>
      </c>
      <c r="B50" s="385">
        <v>75.003223495873002</v>
      </c>
      <c r="C50" s="385">
        <v>73.430000000000007</v>
      </c>
      <c r="D50" s="386">
        <v>-1.573223495873</v>
      </c>
      <c r="E50" s="387">
        <v>0.97902458824299998</v>
      </c>
      <c r="F50" s="385">
        <v>75.000508042921993</v>
      </c>
      <c r="G50" s="386">
        <v>37.500254021460997</v>
      </c>
      <c r="H50" s="388">
        <v>5.5970000000000004</v>
      </c>
      <c r="I50" s="385">
        <v>35.656999999999996</v>
      </c>
      <c r="J50" s="386">
        <v>-1.843254021461</v>
      </c>
      <c r="K50" s="389">
        <v>0.47542344619299998</v>
      </c>
    </row>
    <row r="51" spans="1:11" ht="14.4" customHeight="1" thickBot="1" x14ac:dyDescent="0.35">
      <c r="A51" s="407" t="s">
        <v>313</v>
      </c>
      <c r="B51" s="385">
        <v>300.02295436422997</v>
      </c>
      <c r="C51" s="385">
        <v>285.387</v>
      </c>
      <c r="D51" s="386">
        <v>-14.635954364230001</v>
      </c>
      <c r="E51" s="387">
        <v>0.95121721804500003</v>
      </c>
      <c r="F51" s="385">
        <v>289.37713953921502</v>
      </c>
      <c r="G51" s="386">
        <v>144.68856976960799</v>
      </c>
      <c r="H51" s="388">
        <v>9.6199999999999992</v>
      </c>
      <c r="I51" s="385">
        <v>148.572</v>
      </c>
      <c r="J51" s="386">
        <v>3.8834302303919999</v>
      </c>
      <c r="K51" s="389">
        <v>0.513419962048</v>
      </c>
    </row>
    <row r="52" spans="1:11" ht="14.4" customHeight="1" thickBot="1" x14ac:dyDescent="0.35">
      <c r="A52" s="408" t="s">
        <v>314</v>
      </c>
      <c r="B52" s="390">
        <v>1509.6441527971101</v>
      </c>
      <c r="C52" s="390">
        <v>1404.8811800000001</v>
      </c>
      <c r="D52" s="391">
        <v>-104.76297279710801</v>
      </c>
      <c r="E52" s="397">
        <v>0.93060419397299998</v>
      </c>
      <c r="F52" s="390">
        <v>1502.6049226857699</v>
      </c>
      <c r="G52" s="391">
        <v>751.30246134288302</v>
      </c>
      <c r="H52" s="393">
        <v>73.67783</v>
      </c>
      <c r="I52" s="390">
        <v>419.36817000000002</v>
      </c>
      <c r="J52" s="391">
        <v>-331.934291342883</v>
      </c>
      <c r="K52" s="398">
        <v>0.27909410096300002</v>
      </c>
    </row>
    <row r="53" spans="1:11" ht="14.4" customHeight="1" thickBot="1" x14ac:dyDescent="0.35">
      <c r="A53" s="405" t="s">
        <v>45</v>
      </c>
      <c r="B53" s="385">
        <v>471.01079399311197</v>
      </c>
      <c r="C53" s="385">
        <v>402.59215</v>
      </c>
      <c r="D53" s="386">
        <v>-68.418643993111004</v>
      </c>
      <c r="E53" s="387">
        <v>0.854740815145</v>
      </c>
      <c r="F53" s="385">
        <v>313.26111480791701</v>
      </c>
      <c r="G53" s="386">
        <v>156.63055740395799</v>
      </c>
      <c r="H53" s="388">
        <v>9.7680900000000008</v>
      </c>
      <c r="I53" s="385">
        <v>29.957529999999998</v>
      </c>
      <c r="J53" s="386">
        <v>-126.673027403958</v>
      </c>
      <c r="K53" s="389">
        <v>9.5631179817000006E-2</v>
      </c>
    </row>
    <row r="54" spans="1:11" ht="14.4" customHeight="1" thickBot="1" x14ac:dyDescent="0.35">
      <c r="A54" s="409" t="s">
        <v>315</v>
      </c>
      <c r="B54" s="385">
        <v>471.01079399311197</v>
      </c>
      <c r="C54" s="385">
        <v>402.59215</v>
      </c>
      <c r="D54" s="386">
        <v>-68.418643993111004</v>
      </c>
      <c r="E54" s="387">
        <v>0.854740815145</v>
      </c>
      <c r="F54" s="385">
        <v>313.26111480791701</v>
      </c>
      <c r="G54" s="386">
        <v>156.63055740395799</v>
      </c>
      <c r="H54" s="388">
        <v>9.7680900000000008</v>
      </c>
      <c r="I54" s="385">
        <v>29.957529999999998</v>
      </c>
      <c r="J54" s="386">
        <v>-126.673027403958</v>
      </c>
      <c r="K54" s="389">
        <v>9.5631179817000006E-2</v>
      </c>
    </row>
    <row r="55" spans="1:11" ht="14.4" customHeight="1" thickBot="1" x14ac:dyDescent="0.35">
      <c r="A55" s="407" t="s">
        <v>316</v>
      </c>
      <c r="B55" s="385">
        <v>354.73623727630599</v>
      </c>
      <c r="C55" s="385">
        <v>290.99259999999998</v>
      </c>
      <c r="D55" s="386">
        <v>-63.743637276305002</v>
      </c>
      <c r="E55" s="387">
        <v>0.82030694759</v>
      </c>
      <c r="F55" s="385">
        <v>228.74011241387601</v>
      </c>
      <c r="G55" s="386">
        <v>114.370056206938</v>
      </c>
      <c r="H55" s="388">
        <v>4.9406564584124654E-324</v>
      </c>
      <c r="I55" s="385">
        <v>5.5297000000000001</v>
      </c>
      <c r="J55" s="386">
        <v>-108.840356206938</v>
      </c>
      <c r="K55" s="389">
        <v>2.4174596845E-2</v>
      </c>
    </row>
    <row r="56" spans="1:11" ht="14.4" customHeight="1" thickBot="1" x14ac:dyDescent="0.35">
      <c r="A56" s="407" t="s">
        <v>317</v>
      </c>
      <c r="B56" s="385">
        <v>49.109799639732003</v>
      </c>
      <c r="C56" s="385">
        <v>18.98855</v>
      </c>
      <c r="D56" s="386">
        <v>-30.121249639732</v>
      </c>
      <c r="E56" s="387">
        <v>0.386655008558</v>
      </c>
      <c r="F56" s="385">
        <v>24.690713958751001</v>
      </c>
      <c r="G56" s="386">
        <v>12.345356979375</v>
      </c>
      <c r="H56" s="388">
        <v>2.41</v>
      </c>
      <c r="I56" s="385">
        <v>2.41</v>
      </c>
      <c r="J56" s="386">
        <v>-9.9353569793749994</v>
      </c>
      <c r="K56" s="389">
        <v>9.7607546059999994E-2</v>
      </c>
    </row>
    <row r="57" spans="1:11" ht="14.4" customHeight="1" thickBot="1" x14ac:dyDescent="0.35">
      <c r="A57" s="407" t="s">
        <v>318</v>
      </c>
      <c r="B57" s="385">
        <v>21.998225899514999</v>
      </c>
      <c r="C57" s="385">
        <v>45.00506</v>
      </c>
      <c r="D57" s="386">
        <v>23.006834100483999</v>
      </c>
      <c r="E57" s="387">
        <v>2.0458495246649999</v>
      </c>
      <c r="F57" s="385">
        <v>9.9999831169649998</v>
      </c>
      <c r="G57" s="386">
        <v>4.9999915584819998</v>
      </c>
      <c r="H57" s="388">
        <v>0.30249999999999999</v>
      </c>
      <c r="I57" s="385">
        <v>6.2785799999999998</v>
      </c>
      <c r="J57" s="386">
        <v>1.2785884415169999</v>
      </c>
      <c r="K57" s="389">
        <v>0.627859060016</v>
      </c>
    </row>
    <row r="58" spans="1:11" ht="14.4" customHeight="1" thickBot="1" x14ac:dyDescent="0.35">
      <c r="A58" s="407" t="s">
        <v>319</v>
      </c>
      <c r="B58" s="385">
        <v>43.996754578217001</v>
      </c>
      <c r="C58" s="385">
        <v>47.605939999999997</v>
      </c>
      <c r="D58" s="386">
        <v>3.6091854217820001</v>
      </c>
      <c r="E58" s="387">
        <v>1.0820329921230001</v>
      </c>
      <c r="F58" s="385">
        <v>49.830305318322999</v>
      </c>
      <c r="G58" s="386">
        <v>24.915152659160999</v>
      </c>
      <c r="H58" s="388">
        <v>7.0555899999999996</v>
      </c>
      <c r="I58" s="385">
        <v>15.73925</v>
      </c>
      <c r="J58" s="386">
        <v>-9.1759026591610002</v>
      </c>
      <c r="K58" s="389">
        <v>0.31585698500999998</v>
      </c>
    </row>
    <row r="59" spans="1:11" ht="14.4" customHeight="1" thickBot="1" x14ac:dyDescent="0.35">
      <c r="A59" s="410" t="s">
        <v>46</v>
      </c>
      <c r="B59" s="390">
        <v>0</v>
      </c>
      <c r="C59" s="390">
        <v>21.22</v>
      </c>
      <c r="D59" s="391">
        <v>21.22</v>
      </c>
      <c r="E59" s="392" t="s">
        <v>266</v>
      </c>
      <c r="F59" s="390">
        <v>0</v>
      </c>
      <c r="G59" s="391">
        <v>0</v>
      </c>
      <c r="H59" s="393">
        <v>0.93799999999999994</v>
      </c>
      <c r="I59" s="390">
        <v>10.679</v>
      </c>
      <c r="J59" s="391">
        <v>10.679</v>
      </c>
      <c r="K59" s="394" t="s">
        <v>266</v>
      </c>
    </row>
    <row r="60" spans="1:11" ht="14.4" customHeight="1" thickBot="1" x14ac:dyDescent="0.35">
      <c r="A60" s="406" t="s">
        <v>320</v>
      </c>
      <c r="B60" s="390">
        <v>0</v>
      </c>
      <c r="C60" s="390">
        <v>21.22</v>
      </c>
      <c r="D60" s="391">
        <v>21.22</v>
      </c>
      <c r="E60" s="392" t="s">
        <v>266</v>
      </c>
      <c r="F60" s="390">
        <v>0</v>
      </c>
      <c r="G60" s="391">
        <v>0</v>
      </c>
      <c r="H60" s="393">
        <v>0.93799999999999994</v>
      </c>
      <c r="I60" s="390">
        <v>10.679</v>
      </c>
      <c r="J60" s="391">
        <v>10.679</v>
      </c>
      <c r="K60" s="394" t="s">
        <v>266</v>
      </c>
    </row>
    <row r="61" spans="1:11" ht="14.4" customHeight="1" thickBot="1" x14ac:dyDescent="0.35">
      <c r="A61" s="407" t="s">
        <v>321</v>
      </c>
      <c r="B61" s="385">
        <v>0</v>
      </c>
      <c r="C61" s="385">
        <v>20.45</v>
      </c>
      <c r="D61" s="386">
        <v>20.45</v>
      </c>
      <c r="E61" s="395" t="s">
        <v>266</v>
      </c>
      <c r="F61" s="385">
        <v>0</v>
      </c>
      <c r="G61" s="386">
        <v>0</v>
      </c>
      <c r="H61" s="388">
        <v>0.16800000000000001</v>
      </c>
      <c r="I61" s="385">
        <v>9.9090000000000007</v>
      </c>
      <c r="J61" s="386">
        <v>9.9090000000000007</v>
      </c>
      <c r="K61" s="396" t="s">
        <v>266</v>
      </c>
    </row>
    <row r="62" spans="1:11" ht="14.4" customHeight="1" thickBot="1" x14ac:dyDescent="0.35">
      <c r="A62" s="407" t="s">
        <v>322</v>
      </c>
      <c r="B62" s="385">
        <v>0</v>
      </c>
      <c r="C62" s="385">
        <v>0.77</v>
      </c>
      <c r="D62" s="386">
        <v>0.77</v>
      </c>
      <c r="E62" s="395" t="s">
        <v>266</v>
      </c>
      <c r="F62" s="385">
        <v>0</v>
      </c>
      <c r="G62" s="386">
        <v>0</v>
      </c>
      <c r="H62" s="388">
        <v>0.77</v>
      </c>
      <c r="I62" s="385">
        <v>0.77</v>
      </c>
      <c r="J62" s="386">
        <v>0.77</v>
      </c>
      <c r="K62" s="396" t="s">
        <v>266</v>
      </c>
    </row>
    <row r="63" spans="1:11" ht="14.4" customHeight="1" thickBot="1" x14ac:dyDescent="0.35">
      <c r="A63" s="405" t="s">
        <v>47</v>
      </c>
      <c r="B63" s="385">
        <v>1038.633358804</v>
      </c>
      <c r="C63" s="385">
        <v>981.06903000000102</v>
      </c>
      <c r="D63" s="386">
        <v>-57.564328803995998</v>
      </c>
      <c r="E63" s="387">
        <v>0.94457685349999998</v>
      </c>
      <c r="F63" s="385">
        <v>1189.3438078778499</v>
      </c>
      <c r="G63" s="386">
        <v>594.67190393892497</v>
      </c>
      <c r="H63" s="388">
        <v>62.971739999999997</v>
      </c>
      <c r="I63" s="385">
        <v>378.73164000000003</v>
      </c>
      <c r="J63" s="386">
        <v>-215.940263938925</v>
      </c>
      <c r="K63" s="389">
        <v>0.31843747576699999</v>
      </c>
    </row>
    <row r="64" spans="1:11" ht="14.4" customHeight="1" thickBot="1" x14ac:dyDescent="0.35">
      <c r="A64" s="406" t="s">
        <v>323</v>
      </c>
      <c r="B64" s="390">
        <v>2.2900258942749998</v>
      </c>
      <c r="C64" s="390">
        <v>11.02538</v>
      </c>
      <c r="D64" s="391">
        <v>8.7353541057239994</v>
      </c>
      <c r="E64" s="397">
        <v>4.8145219787959999</v>
      </c>
      <c r="F64" s="390">
        <v>4.4068309945350004</v>
      </c>
      <c r="G64" s="391">
        <v>2.2034154972670001</v>
      </c>
      <c r="H64" s="393">
        <v>4.9406564584124654E-324</v>
      </c>
      <c r="I64" s="390">
        <v>3.0287999999999999</v>
      </c>
      <c r="J64" s="391">
        <v>0.82538450273200004</v>
      </c>
      <c r="K64" s="398">
        <v>0.687296609231</v>
      </c>
    </row>
    <row r="65" spans="1:11" ht="14.4" customHeight="1" thickBot="1" x14ac:dyDescent="0.35">
      <c r="A65" s="407" t="s">
        <v>324</v>
      </c>
      <c r="B65" s="385">
        <v>2.2900258942749998</v>
      </c>
      <c r="C65" s="385">
        <v>11.02538</v>
      </c>
      <c r="D65" s="386">
        <v>8.7353541057239994</v>
      </c>
      <c r="E65" s="387">
        <v>4.8145219787959999</v>
      </c>
      <c r="F65" s="385">
        <v>4.4068309945350004</v>
      </c>
      <c r="G65" s="386">
        <v>2.2034154972670001</v>
      </c>
      <c r="H65" s="388">
        <v>4.9406564584124654E-324</v>
      </c>
      <c r="I65" s="385">
        <v>3.0287999999999999</v>
      </c>
      <c r="J65" s="386">
        <v>0.82538450273200004</v>
      </c>
      <c r="K65" s="389">
        <v>0.687296609231</v>
      </c>
    </row>
    <row r="66" spans="1:11" ht="14.4" customHeight="1" thickBot="1" x14ac:dyDescent="0.35">
      <c r="A66" s="406" t="s">
        <v>325</v>
      </c>
      <c r="B66" s="390">
        <v>23.709889095215001</v>
      </c>
      <c r="C66" s="390">
        <v>22.443629999999999</v>
      </c>
      <c r="D66" s="391">
        <v>-1.2662590952149999</v>
      </c>
      <c r="E66" s="397">
        <v>0.94659363060900004</v>
      </c>
      <c r="F66" s="390">
        <v>22.168887367724</v>
      </c>
      <c r="G66" s="391">
        <v>11.084443683862</v>
      </c>
      <c r="H66" s="393">
        <v>1.7424599999999999</v>
      </c>
      <c r="I66" s="390">
        <v>11.018610000000001</v>
      </c>
      <c r="J66" s="391">
        <v>-6.5833683862000003E-2</v>
      </c>
      <c r="K66" s="398">
        <v>0.49703035687899999</v>
      </c>
    </row>
    <row r="67" spans="1:11" ht="14.4" customHeight="1" thickBot="1" x14ac:dyDescent="0.35">
      <c r="A67" s="407" t="s">
        <v>326</v>
      </c>
      <c r="B67" s="385">
        <v>13.46365863324</v>
      </c>
      <c r="C67" s="385">
        <v>13.0082</v>
      </c>
      <c r="D67" s="386">
        <v>-0.45545863324000002</v>
      </c>
      <c r="E67" s="387">
        <v>0.96617125807699999</v>
      </c>
      <c r="F67" s="385">
        <v>13.3072094477</v>
      </c>
      <c r="G67" s="386">
        <v>6.65360472385</v>
      </c>
      <c r="H67" s="388">
        <v>0.90920000000000001</v>
      </c>
      <c r="I67" s="385">
        <v>6.1462000000000003</v>
      </c>
      <c r="J67" s="386">
        <v>-0.50740472385000002</v>
      </c>
      <c r="K67" s="389">
        <v>0.46186993780699998</v>
      </c>
    </row>
    <row r="68" spans="1:11" ht="14.4" customHeight="1" thickBot="1" x14ac:dyDescent="0.35">
      <c r="A68" s="407" t="s">
        <v>327</v>
      </c>
      <c r="B68" s="385">
        <v>10.246230461973999</v>
      </c>
      <c r="C68" s="385">
        <v>9.4354300000000002</v>
      </c>
      <c r="D68" s="386">
        <v>-0.81080046197400002</v>
      </c>
      <c r="E68" s="387">
        <v>0.92086841448800005</v>
      </c>
      <c r="F68" s="385">
        <v>8.8616779200240003</v>
      </c>
      <c r="G68" s="386">
        <v>4.4308389600120002</v>
      </c>
      <c r="H68" s="388">
        <v>0.83326</v>
      </c>
      <c r="I68" s="385">
        <v>4.8724100000000004</v>
      </c>
      <c r="J68" s="386">
        <v>0.44157103998699998</v>
      </c>
      <c r="K68" s="389">
        <v>0.54982928108700002</v>
      </c>
    </row>
    <row r="69" spans="1:11" ht="14.4" customHeight="1" thickBot="1" x14ac:dyDescent="0.35">
      <c r="A69" s="406" t="s">
        <v>328</v>
      </c>
      <c r="B69" s="390">
        <v>13.024997164850999</v>
      </c>
      <c r="C69" s="390">
        <v>10.630269999999999</v>
      </c>
      <c r="D69" s="391">
        <v>-2.394727164851</v>
      </c>
      <c r="E69" s="397">
        <v>0.81614374770700004</v>
      </c>
      <c r="F69" s="390">
        <v>10.186104709266999</v>
      </c>
      <c r="G69" s="391">
        <v>5.0930523546330004</v>
      </c>
      <c r="H69" s="393">
        <v>0.78942999999999997</v>
      </c>
      <c r="I69" s="390">
        <v>6.4775</v>
      </c>
      <c r="J69" s="391">
        <v>1.384447645366</v>
      </c>
      <c r="K69" s="398">
        <v>0.63591531648999999</v>
      </c>
    </row>
    <row r="70" spans="1:11" ht="14.4" customHeight="1" thickBot="1" x14ac:dyDescent="0.35">
      <c r="A70" s="407" t="s">
        <v>329</v>
      </c>
      <c r="B70" s="385">
        <v>4.1326318384169998</v>
      </c>
      <c r="C70" s="385">
        <v>3.78</v>
      </c>
      <c r="D70" s="386">
        <v>-0.35263183841700002</v>
      </c>
      <c r="E70" s="387">
        <v>0.91467136386500003</v>
      </c>
      <c r="F70" s="385">
        <v>3.915363845471</v>
      </c>
      <c r="G70" s="386">
        <v>1.957681922735</v>
      </c>
      <c r="H70" s="388">
        <v>4.9406564584124654E-324</v>
      </c>
      <c r="I70" s="385">
        <v>1.89</v>
      </c>
      <c r="J70" s="386">
        <v>-6.7681922734999997E-2</v>
      </c>
      <c r="K70" s="389">
        <v>0.482713759076</v>
      </c>
    </row>
    <row r="71" spans="1:11" ht="14.4" customHeight="1" thickBot="1" x14ac:dyDescent="0.35">
      <c r="A71" s="407" t="s">
        <v>330</v>
      </c>
      <c r="B71" s="385">
        <v>8.3450006539690005</v>
      </c>
      <c r="C71" s="385">
        <v>6.8502700000000001</v>
      </c>
      <c r="D71" s="386">
        <v>-1.494730653969</v>
      </c>
      <c r="E71" s="387">
        <v>0.820883099241</v>
      </c>
      <c r="F71" s="385">
        <v>6.270740863795</v>
      </c>
      <c r="G71" s="386">
        <v>3.1353704318969999</v>
      </c>
      <c r="H71" s="388">
        <v>0.78942999999999997</v>
      </c>
      <c r="I71" s="385">
        <v>4.5875000000000004</v>
      </c>
      <c r="J71" s="386">
        <v>1.4521295681019999</v>
      </c>
      <c r="K71" s="389">
        <v>0.73157224953800004</v>
      </c>
    </row>
    <row r="72" spans="1:11" ht="14.4" customHeight="1" thickBot="1" x14ac:dyDescent="0.35">
      <c r="A72" s="406" t="s">
        <v>331</v>
      </c>
      <c r="B72" s="390">
        <v>242.085690691103</v>
      </c>
      <c r="C72" s="390">
        <v>254.09022999999999</v>
      </c>
      <c r="D72" s="391">
        <v>12.004539308897</v>
      </c>
      <c r="E72" s="397">
        <v>1.049587975541</v>
      </c>
      <c r="F72" s="390">
        <v>252.95039771019299</v>
      </c>
      <c r="G72" s="391">
        <v>126.47519885509701</v>
      </c>
      <c r="H72" s="393">
        <v>25.863569999999999</v>
      </c>
      <c r="I72" s="390">
        <v>111.94239</v>
      </c>
      <c r="J72" s="391">
        <v>-14.532808855096</v>
      </c>
      <c r="K72" s="398">
        <v>0.44254680369400001</v>
      </c>
    </row>
    <row r="73" spans="1:11" ht="14.4" customHeight="1" thickBot="1" x14ac:dyDescent="0.35">
      <c r="A73" s="407" t="s">
        <v>332</v>
      </c>
      <c r="B73" s="385">
        <v>184.00018683724201</v>
      </c>
      <c r="C73" s="385">
        <v>194.2766</v>
      </c>
      <c r="D73" s="386">
        <v>10.276413162757001</v>
      </c>
      <c r="E73" s="387">
        <v>1.0558500148250001</v>
      </c>
      <c r="F73" s="385">
        <v>194.22593540181501</v>
      </c>
      <c r="G73" s="386">
        <v>97.112967700907006</v>
      </c>
      <c r="H73" s="388">
        <v>20.023890000000002</v>
      </c>
      <c r="I73" s="385">
        <v>84.366609999999994</v>
      </c>
      <c r="J73" s="386">
        <v>-12.746357700907</v>
      </c>
      <c r="K73" s="389">
        <v>0.43437355482599999</v>
      </c>
    </row>
    <row r="74" spans="1:11" ht="14.4" customHeight="1" thickBot="1" x14ac:dyDescent="0.35">
      <c r="A74" s="407" t="s">
        <v>333</v>
      </c>
      <c r="B74" s="385">
        <v>1.0595010982199999</v>
      </c>
      <c r="C74" s="385">
        <v>4.7919999999999998</v>
      </c>
      <c r="D74" s="386">
        <v>3.732498901779</v>
      </c>
      <c r="E74" s="387">
        <v>4.5228834666140001</v>
      </c>
      <c r="F74" s="385">
        <v>4.1043519492070004</v>
      </c>
      <c r="G74" s="386">
        <v>2.0521759746030002</v>
      </c>
      <c r="H74" s="388">
        <v>4.9406564584124654E-324</v>
      </c>
      <c r="I74" s="385">
        <v>2.9643938750474793E-323</v>
      </c>
      <c r="J74" s="386">
        <v>-2.0521759746030002</v>
      </c>
      <c r="K74" s="389">
        <v>4.9406564584124654E-324</v>
      </c>
    </row>
    <row r="75" spans="1:11" ht="14.4" customHeight="1" thickBot="1" x14ac:dyDescent="0.35">
      <c r="A75" s="407" t="s">
        <v>334</v>
      </c>
      <c r="B75" s="385">
        <v>57.02600275564</v>
      </c>
      <c r="C75" s="385">
        <v>55.021630000000002</v>
      </c>
      <c r="D75" s="386">
        <v>-2.0043727556399999</v>
      </c>
      <c r="E75" s="387">
        <v>0.96485159999299996</v>
      </c>
      <c r="F75" s="385">
        <v>54.620110359169999</v>
      </c>
      <c r="G75" s="386">
        <v>27.310055179585</v>
      </c>
      <c r="H75" s="388">
        <v>5.8396800000000004</v>
      </c>
      <c r="I75" s="385">
        <v>27.575780000000002</v>
      </c>
      <c r="J75" s="386">
        <v>0.26572482041399997</v>
      </c>
      <c r="K75" s="389">
        <v>0.50486496308100004</v>
      </c>
    </row>
    <row r="76" spans="1:11" ht="14.4" customHeight="1" thickBot="1" x14ac:dyDescent="0.35">
      <c r="A76" s="406" t="s">
        <v>335</v>
      </c>
      <c r="B76" s="390">
        <v>757.52275595855201</v>
      </c>
      <c r="C76" s="390">
        <v>592.31430999999998</v>
      </c>
      <c r="D76" s="391">
        <v>-165.20844595855201</v>
      </c>
      <c r="E76" s="397">
        <v>0.781909593264</v>
      </c>
      <c r="F76" s="390">
        <v>577.578336189531</v>
      </c>
      <c r="G76" s="391">
        <v>288.78916809476499</v>
      </c>
      <c r="H76" s="393">
        <v>34.204279999999997</v>
      </c>
      <c r="I76" s="390">
        <v>213.99078</v>
      </c>
      <c r="J76" s="391">
        <v>-74.798388094765002</v>
      </c>
      <c r="K76" s="398">
        <v>0.37049654841899998</v>
      </c>
    </row>
    <row r="77" spans="1:11" ht="14.4" customHeight="1" thickBot="1" x14ac:dyDescent="0.35">
      <c r="A77" s="407" t="s">
        <v>336</v>
      </c>
      <c r="B77" s="385">
        <v>17.0222152497</v>
      </c>
      <c r="C77" s="385">
        <v>14.39</v>
      </c>
      <c r="D77" s="386">
        <v>-2.6322152497000002</v>
      </c>
      <c r="E77" s="387">
        <v>0.84536588152000003</v>
      </c>
      <c r="F77" s="385">
        <v>14.768695056143001</v>
      </c>
      <c r="G77" s="386">
        <v>7.3843475280710003</v>
      </c>
      <c r="H77" s="388">
        <v>4.9406564584124654E-324</v>
      </c>
      <c r="I77" s="385">
        <v>2.9643938750474793E-323</v>
      </c>
      <c r="J77" s="386">
        <v>-7.3843475280710003</v>
      </c>
      <c r="K77" s="389">
        <v>0</v>
      </c>
    </row>
    <row r="78" spans="1:11" ht="14.4" customHeight="1" thickBot="1" x14ac:dyDescent="0.35">
      <c r="A78" s="407" t="s">
        <v>337</v>
      </c>
      <c r="B78" s="385">
        <v>313.057840645748</v>
      </c>
      <c r="C78" s="385">
        <v>327.71940999999998</v>
      </c>
      <c r="D78" s="386">
        <v>14.661569354251</v>
      </c>
      <c r="E78" s="387">
        <v>1.04683342006</v>
      </c>
      <c r="F78" s="385">
        <v>324.00423726058898</v>
      </c>
      <c r="G78" s="386">
        <v>162.00211863029401</v>
      </c>
      <c r="H78" s="388">
        <v>34.204279999999997</v>
      </c>
      <c r="I78" s="385">
        <v>124.43122</v>
      </c>
      <c r="J78" s="386">
        <v>-37.570898630294003</v>
      </c>
      <c r="K78" s="389">
        <v>0.38404195282100001</v>
      </c>
    </row>
    <row r="79" spans="1:11" ht="14.4" customHeight="1" thickBot="1" x14ac:dyDescent="0.35">
      <c r="A79" s="407" t="s">
        <v>338</v>
      </c>
      <c r="B79" s="385">
        <v>413.65295134970103</v>
      </c>
      <c r="C79" s="385">
        <v>239.89789999999999</v>
      </c>
      <c r="D79" s="386">
        <v>-173.75505134970101</v>
      </c>
      <c r="E79" s="387">
        <v>0.57994968781699996</v>
      </c>
      <c r="F79" s="385">
        <v>226.64851467320901</v>
      </c>
      <c r="G79" s="386">
        <v>113.324257336605</v>
      </c>
      <c r="H79" s="388">
        <v>4.9406564584124654E-324</v>
      </c>
      <c r="I79" s="385">
        <v>84.296559999999999</v>
      </c>
      <c r="J79" s="386">
        <v>-29.027697336604</v>
      </c>
      <c r="K79" s="389">
        <v>0.37192637296300002</v>
      </c>
    </row>
    <row r="80" spans="1:11" ht="14.4" customHeight="1" thickBot="1" x14ac:dyDescent="0.35">
      <c r="A80" s="407" t="s">
        <v>339</v>
      </c>
      <c r="B80" s="385">
        <v>13.789748713402</v>
      </c>
      <c r="C80" s="385">
        <v>10.307</v>
      </c>
      <c r="D80" s="386">
        <v>-3.4827487134020001</v>
      </c>
      <c r="E80" s="387">
        <v>0.74743929089700001</v>
      </c>
      <c r="F80" s="385">
        <v>12.156889199588001</v>
      </c>
      <c r="G80" s="386">
        <v>6.0784445997940004</v>
      </c>
      <c r="H80" s="388">
        <v>4.9406564584124654E-324</v>
      </c>
      <c r="I80" s="385">
        <v>5.2629999999999999</v>
      </c>
      <c r="J80" s="386">
        <v>-0.81544459979399997</v>
      </c>
      <c r="K80" s="389">
        <v>0.43292325146600003</v>
      </c>
    </row>
    <row r="81" spans="1:11" ht="14.4" customHeight="1" thickBot="1" x14ac:dyDescent="0.35">
      <c r="A81" s="406" t="s">
        <v>340</v>
      </c>
      <c r="B81" s="390">
        <v>4.9406564584124654E-324</v>
      </c>
      <c r="C81" s="390">
        <v>0.22</v>
      </c>
      <c r="D81" s="391">
        <v>0.22</v>
      </c>
      <c r="E81" s="392" t="s">
        <v>272</v>
      </c>
      <c r="F81" s="390">
        <v>0</v>
      </c>
      <c r="G81" s="391">
        <v>0</v>
      </c>
      <c r="H81" s="393">
        <v>4.9406564584124654E-324</v>
      </c>
      <c r="I81" s="390">
        <v>2.9643938750474793E-323</v>
      </c>
      <c r="J81" s="391">
        <v>2.9643938750474793E-323</v>
      </c>
      <c r="K81" s="394" t="s">
        <v>266</v>
      </c>
    </row>
    <row r="82" spans="1:11" ht="14.4" customHeight="1" thickBot="1" x14ac:dyDescent="0.35">
      <c r="A82" s="407" t="s">
        <v>341</v>
      </c>
      <c r="B82" s="385">
        <v>4.9406564584124654E-324</v>
      </c>
      <c r="C82" s="385">
        <v>0.22</v>
      </c>
      <c r="D82" s="386">
        <v>0.22</v>
      </c>
      <c r="E82" s="395" t="s">
        <v>272</v>
      </c>
      <c r="F82" s="385">
        <v>0</v>
      </c>
      <c r="G82" s="386">
        <v>0</v>
      </c>
      <c r="H82" s="388">
        <v>4.9406564584124654E-324</v>
      </c>
      <c r="I82" s="385">
        <v>2.9643938750474793E-323</v>
      </c>
      <c r="J82" s="386">
        <v>2.9643938750474793E-323</v>
      </c>
      <c r="K82" s="396" t="s">
        <v>266</v>
      </c>
    </row>
    <row r="83" spans="1:11" ht="14.4" customHeight="1" thickBot="1" x14ac:dyDescent="0.35">
      <c r="A83" s="406" t="s">
        <v>342</v>
      </c>
      <c r="B83" s="390">
        <v>0</v>
      </c>
      <c r="C83" s="390">
        <v>90.345209999999994</v>
      </c>
      <c r="D83" s="391">
        <v>90.345209999999994</v>
      </c>
      <c r="E83" s="392" t="s">
        <v>266</v>
      </c>
      <c r="F83" s="390">
        <v>322.05325090659801</v>
      </c>
      <c r="G83" s="391">
        <v>161.026625453299</v>
      </c>
      <c r="H83" s="393">
        <v>0.372</v>
      </c>
      <c r="I83" s="390">
        <v>32.273560000000003</v>
      </c>
      <c r="J83" s="391">
        <v>-128.753065453299</v>
      </c>
      <c r="K83" s="398">
        <v>0.100211874617</v>
      </c>
    </row>
    <row r="84" spans="1:11" ht="14.4" customHeight="1" thickBot="1" x14ac:dyDescent="0.35">
      <c r="A84" s="407" t="s">
        <v>343</v>
      </c>
      <c r="B84" s="385">
        <v>4.9406564584124654E-324</v>
      </c>
      <c r="C84" s="385">
        <v>2.3893499999999999</v>
      </c>
      <c r="D84" s="386">
        <v>2.3893499999999999</v>
      </c>
      <c r="E84" s="395" t="s">
        <v>272</v>
      </c>
      <c r="F84" s="385">
        <v>2.053250906603</v>
      </c>
      <c r="G84" s="386">
        <v>1.026625453301</v>
      </c>
      <c r="H84" s="388">
        <v>4.9406564584124654E-324</v>
      </c>
      <c r="I84" s="385">
        <v>2.9643938750474793E-323</v>
      </c>
      <c r="J84" s="386">
        <v>-1.026625453301</v>
      </c>
      <c r="K84" s="389">
        <v>1.4821969375237396E-323</v>
      </c>
    </row>
    <row r="85" spans="1:11" ht="14.4" customHeight="1" thickBot="1" x14ac:dyDescent="0.35">
      <c r="A85" s="407" t="s">
        <v>344</v>
      </c>
      <c r="B85" s="385">
        <v>0</v>
      </c>
      <c r="C85" s="385">
        <v>87.955860000000001</v>
      </c>
      <c r="D85" s="386">
        <v>87.955860000000001</v>
      </c>
      <c r="E85" s="395" t="s">
        <v>266</v>
      </c>
      <c r="F85" s="385">
        <v>179.99999999999699</v>
      </c>
      <c r="G85" s="386">
        <v>89.999999999997996</v>
      </c>
      <c r="H85" s="388">
        <v>0.372</v>
      </c>
      <c r="I85" s="385">
        <v>32.273560000000003</v>
      </c>
      <c r="J85" s="386">
        <v>-57.726439999998</v>
      </c>
      <c r="K85" s="389">
        <v>0.17929755555499999</v>
      </c>
    </row>
    <row r="86" spans="1:11" ht="14.4" customHeight="1" thickBot="1" x14ac:dyDescent="0.35">
      <c r="A86" s="407" t="s">
        <v>345</v>
      </c>
      <c r="B86" s="385">
        <v>0</v>
      </c>
      <c r="C86" s="385">
        <v>4.9406564584124654E-324</v>
      </c>
      <c r="D86" s="386">
        <v>4.9406564584124654E-324</v>
      </c>
      <c r="E86" s="395" t="s">
        <v>266</v>
      </c>
      <c r="F86" s="385">
        <v>139.99999999999699</v>
      </c>
      <c r="G86" s="386">
        <v>69.999999999997996</v>
      </c>
      <c r="H86" s="388">
        <v>4.9406564584124654E-324</v>
      </c>
      <c r="I86" s="385">
        <v>2.9643938750474793E-323</v>
      </c>
      <c r="J86" s="386">
        <v>-69.999999999997996</v>
      </c>
      <c r="K86" s="389">
        <v>0</v>
      </c>
    </row>
    <row r="87" spans="1:11" ht="14.4" customHeight="1" thickBot="1" x14ac:dyDescent="0.35">
      <c r="A87" s="404" t="s">
        <v>48</v>
      </c>
      <c r="B87" s="385">
        <v>12650</v>
      </c>
      <c r="C87" s="385">
        <v>13593.858560000001</v>
      </c>
      <c r="D87" s="386">
        <v>943.85856000001104</v>
      </c>
      <c r="E87" s="387">
        <v>1.0746133249009999</v>
      </c>
      <c r="F87" s="385">
        <v>13425.065005578001</v>
      </c>
      <c r="G87" s="386">
        <v>6712.5325027890203</v>
      </c>
      <c r="H87" s="388">
        <v>989.34527000000003</v>
      </c>
      <c r="I87" s="385">
        <v>6415.1989900000099</v>
      </c>
      <c r="J87" s="386">
        <v>-297.33351278901102</v>
      </c>
      <c r="K87" s="389">
        <v>0.47785235954700001</v>
      </c>
    </row>
    <row r="88" spans="1:11" ht="14.4" customHeight="1" thickBot="1" x14ac:dyDescent="0.35">
      <c r="A88" s="410" t="s">
        <v>346</v>
      </c>
      <c r="B88" s="390">
        <v>9371</v>
      </c>
      <c r="C88" s="390">
        <v>10079.226000000001</v>
      </c>
      <c r="D88" s="391">
        <v>708.22600000001</v>
      </c>
      <c r="E88" s="397">
        <v>1.0755763525769999</v>
      </c>
      <c r="F88" s="390">
        <v>10024.9999999998</v>
      </c>
      <c r="G88" s="391">
        <v>5012.49999999991</v>
      </c>
      <c r="H88" s="393">
        <v>733.64400000000001</v>
      </c>
      <c r="I88" s="390">
        <v>4756.75</v>
      </c>
      <c r="J88" s="391">
        <v>-255.74999999990499</v>
      </c>
      <c r="K88" s="398">
        <v>0.47448877805400003</v>
      </c>
    </row>
    <row r="89" spans="1:11" ht="14.4" customHeight="1" thickBot="1" x14ac:dyDescent="0.35">
      <c r="A89" s="406" t="s">
        <v>347</v>
      </c>
      <c r="B89" s="390">
        <v>9371</v>
      </c>
      <c r="C89" s="390">
        <v>10022.465</v>
      </c>
      <c r="D89" s="391">
        <v>651.46500000000901</v>
      </c>
      <c r="E89" s="397">
        <v>1.0695192615510001</v>
      </c>
      <c r="F89" s="390">
        <v>9713.9999999998308</v>
      </c>
      <c r="G89" s="391">
        <v>4856.99999999991</v>
      </c>
      <c r="H89" s="393">
        <v>730.48599999999999</v>
      </c>
      <c r="I89" s="390">
        <v>4715.3559999999998</v>
      </c>
      <c r="J89" s="391">
        <v>-141.643999999909</v>
      </c>
      <c r="K89" s="398">
        <v>0.485418571134</v>
      </c>
    </row>
    <row r="90" spans="1:11" ht="14.4" customHeight="1" thickBot="1" x14ac:dyDescent="0.35">
      <c r="A90" s="407" t="s">
        <v>348</v>
      </c>
      <c r="B90" s="385">
        <v>9371</v>
      </c>
      <c r="C90" s="385">
        <v>10022.465</v>
      </c>
      <c r="D90" s="386">
        <v>651.46500000000901</v>
      </c>
      <c r="E90" s="387">
        <v>1.0695192615510001</v>
      </c>
      <c r="F90" s="385">
        <v>9713.9999999998308</v>
      </c>
      <c r="G90" s="386">
        <v>4856.99999999991</v>
      </c>
      <c r="H90" s="388">
        <v>730.48599999999999</v>
      </c>
      <c r="I90" s="385">
        <v>4715.3559999999998</v>
      </c>
      <c r="J90" s="386">
        <v>-141.643999999909</v>
      </c>
      <c r="K90" s="389">
        <v>0.485418571134</v>
      </c>
    </row>
    <row r="91" spans="1:11" ht="14.4" customHeight="1" thickBot="1" x14ac:dyDescent="0.35">
      <c r="A91" s="406" t="s">
        <v>349</v>
      </c>
      <c r="B91" s="390">
        <v>0</v>
      </c>
      <c r="C91" s="390">
        <v>19.399999999999999</v>
      </c>
      <c r="D91" s="391">
        <v>19.399999999999999</v>
      </c>
      <c r="E91" s="392" t="s">
        <v>266</v>
      </c>
      <c r="F91" s="390">
        <v>277.999999999995</v>
      </c>
      <c r="G91" s="391">
        <v>138.99999999999699</v>
      </c>
      <c r="H91" s="393">
        <v>4.9406564584124654E-324</v>
      </c>
      <c r="I91" s="390">
        <v>23.2</v>
      </c>
      <c r="J91" s="391">
        <v>-115.799999999997</v>
      </c>
      <c r="K91" s="398">
        <v>8.3453237410000006E-2</v>
      </c>
    </row>
    <row r="92" spans="1:11" ht="14.4" customHeight="1" thickBot="1" x14ac:dyDescent="0.35">
      <c r="A92" s="407" t="s">
        <v>350</v>
      </c>
      <c r="B92" s="385">
        <v>0</v>
      </c>
      <c r="C92" s="385">
        <v>19.399999999999999</v>
      </c>
      <c r="D92" s="386">
        <v>19.399999999999999</v>
      </c>
      <c r="E92" s="395" t="s">
        <v>266</v>
      </c>
      <c r="F92" s="385">
        <v>277.999999999995</v>
      </c>
      <c r="G92" s="386">
        <v>138.99999999999699</v>
      </c>
      <c r="H92" s="388">
        <v>4.9406564584124654E-324</v>
      </c>
      <c r="I92" s="385">
        <v>23.2</v>
      </c>
      <c r="J92" s="386">
        <v>-115.799999999997</v>
      </c>
      <c r="K92" s="389">
        <v>8.3453237410000006E-2</v>
      </c>
    </row>
    <row r="93" spans="1:11" ht="14.4" customHeight="1" thickBot="1" x14ac:dyDescent="0.35">
      <c r="A93" s="406" t="s">
        <v>351</v>
      </c>
      <c r="B93" s="390">
        <v>0</v>
      </c>
      <c r="C93" s="390">
        <v>37.360999999999997</v>
      </c>
      <c r="D93" s="391">
        <v>37.360999999999997</v>
      </c>
      <c r="E93" s="392" t="s">
        <v>266</v>
      </c>
      <c r="F93" s="390">
        <v>32.999999999998998</v>
      </c>
      <c r="G93" s="391">
        <v>16.499999999999002</v>
      </c>
      <c r="H93" s="393">
        <v>3.1579999999999999</v>
      </c>
      <c r="I93" s="390">
        <v>18.193999999999999</v>
      </c>
      <c r="J93" s="391">
        <v>1.694</v>
      </c>
      <c r="K93" s="398">
        <v>0.55133333333300005</v>
      </c>
    </row>
    <row r="94" spans="1:11" ht="14.4" customHeight="1" thickBot="1" x14ac:dyDescent="0.35">
      <c r="A94" s="407" t="s">
        <v>352</v>
      </c>
      <c r="B94" s="385">
        <v>0</v>
      </c>
      <c r="C94" s="385">
        <v>37.360999999999997</v>
      </c>
      <c r="D94" s="386">
        <v>37.360999999999997</v>
      </c>
      <c r="E94" s="395" t="s">
        <v>266</v>
      </c>
      <c r="F94" s="385">
        <v>32.999999999998998</v>
      </c>
      <c r="G94" s="386">
        <v>16.499999999999002</v>
      </c>
      <c r="H94" s="388">
        <v>3.1579999999999999</v>
      </c>
      <c r="I94" s="385">
        <v>18.193999999999999</v>
      </c>
      <c r="J94" s="386">
        <v>1.694</v>
      </c>
      <c r="K94" s="389">
        <v>0.55133333333300005</v>
      </c>
    </row>
    <row r="95" spans="1:11" ht="14.4" customHeight="1" thickBot="1" x14ac:dyDescent="0.35">
      <c r="A95" s="405" t="s">
        <v>353</v>
      </c>
      <c r="B95" s="385">
        <v>3186</v>
      </c>
      <c r="C95" s="385">
        <v>3414.03521</v>
      </c>
      <c r="D95" s="386">
        <v>228.035210000002</v>
      </c>
      <c r="E95" s="387">
        <v>1.071574139987</v>
      </c>
      <c r="F95" s="385">
        <v>3303.0650055782198</v>
      </c>
      <c r="G95" s="386">
        <v>1651.5325027891099</v>
      </c>
      <c r="H95" s="388">
        <v>248.36485999999999</v>
      </c>
      <c r="I95" s="385">
        <v>1611.11232</v>
      </c>
      <c r="J95" s="386">
        <v>-40.420182789107997</v>
      </c>
      <c r="K95" s="389">
        <v>0.48776282552</v>
      </c>
    </row>
    <row r="96" spans="1:11" ht="14.4" customHeight="1" thickBot="1" x14ac:dyDescent="0.35">
      <c r="A96" s="406" t="s">
        <v>354</v>
      </c>
      <c r="B96" s="390">
        <v>843</v>
      </c>
      <c r="C96" s="390">
        <v>903.71891000000096</v>
      </c>
      <c r="D96" s="391">
        <v>60.718910000000001</v>
      </c>
      <c r="E96" s="397">
        <v>1.0720271767489999</v>
      </c>
      <c r="F96" s="390">
        <v>874.06500557826803</v>
      </c>
      <c r="G96" s="391">
        <v>437.03250278913401</v>
      </c>
      <c r="H96" s="393">
        <v>65.743369999999999</v>
      </c>
      <c r="I96" s="390">
        <v>426.47334999999998</v>
      </c>
      <c r="J96" s="391">
        <v>-10.559152789133</v>
      </c>
      <c r="K96" s="398">
        <v>0.48791948799899998</v>
      </c>
    </row>
    <row r="97" spans="1:11" ht="14.4" customHeight="1" thickBot="1" x14ac:dyDescent="0.35">
      <c r="A97" s="407" t="s">
        <v>355</v>
      </c>
      <c r="B97" s="385">
        <v>843</v>
      </c>
      <c r="C97" s="385">
        <v>903.71891000000096</v>
      </c>
      <c r="D97" s="386">
        <v>60.718910000000001</v>
      </c>
      <c r="E97" s="387">
        <v>1.0720271767489999</v>
      </c>
      <c r="F97" s="385">
        <v>874.06500557826803</v>
      </c>
      <c r="G97" s="386">
        <v>437.03250278913401</v>
      </c>
      <c r="H97" s="388">
        <v>65.743369999999999</v>
      </c>
      <c r="I97" s="385">
        <v>426.47334999999998</v>
      </c>
      <c r="J97" s="386">
        <v>-10.559152789133</v>
      </c>
      <c r="K97" s="389">
        <v>0.48791948799899998</v>
      </c>
    </row>
    <row r="98" spans="1:11" ht="14.4" customHeight="1" thickBot="1" x14ac:dyDescent="0.35">
      <c r="A98" s="406" t="s">
        <v>356</v>
      </c>
      <c r="B98" s="390">
        <v>2343</v>
      </c>
      <c r="C98" s="390">
        <v>2510.3163</v>
      </c>
      <c r="D98" s="391">
        <v>167.31630000000101</v>
      </c>
      <c r="E98" s="397">
        <v>1.071411139564</v>
      </c>
      <c r="F98" s="390">
        <v>2428.99999999995</v>
      </c>
      <c r="G98" s="391">
        <v>1214.49999999998</v>
      </c>
      <c r="H98" s="393">
        <v>182.62148999999999</v>
      </c>
      <c r="I98" s="390">
        <v>1184.63897</v>
      </c>
      <c r="J98" s="391">
        <v>-29.861029999974999</v>
      </c>
      <c r="K98" s="398">
        <v>0.48770645121400003</v>
      </c>
    </row>
    <row r="99" spans="1:11" ht="14.4" customHeight="1" thickBot="1" x14ac:dyDescent="0.35">
      <c r="A99" s="407" t="s">
        <v>357</v>
      </c>
      <c r="B99" s="385">
        <v>2343</v>
      </c>
      <c r="C99" s="385">
        <v>2510.3163</v>
      </c>
      <c r="D99" s="386">
        <v>167.31630000000101</v>
      </c>
      <c r="E99" s="387">
        <v>1.071411139564</v>
      </c>
      <c r="F99" s="385">
        <v>2428.99999999995</v>
      </c>
      <c r="G99" s="386">
        <v>1214.49999999998</v>
      </c>
      <c r="H99" s="388">
        <v>182.62148999999999</v>
      </c>
      <c r="I99" s="385">
        <v>1184.63897</v>
      </c>
      <c r="J99" s="386">
        <v>-29.861029999974999</v>
      </c>
      <c r="K99" s="389">
        <v>0.48770645121400003</v>
      </c>
    </row>
    <row r="100" spans="1:11" ht="14.4" customHeight="1" thickBot="1" x14ac:dyDescent="0.35">
      <c r="A100" s="405" t="s">
        <v>358</v>
      </c>
      <c r="B100" s="385">
        <v>93</v>
      </c>
      <c r="C100" s="385">
        <v>100.59735000000001</v>
      </c>
      <c r="D100" s="386">
        <v>7.5973499999999996</v>
      </c>
      <c r="E100" s="387">
        <v>1.0816919354829999</v>
      </c>
      <c r="F100" s="385">
        <v>96.999999999997996</v>
      </c>
      <c r="G100" s="386">
        <v>48.499999999998998</v>
      </c>
      <c r="H100" s="388">
        <v>7.3364099999999999</v>
      </c>
      <c r="I100" s="385">
        <v>47.336669999999998</v>
      </c>
      <c r="J100" s="386">
        <v>-1.1633299999990001</v>
      </c>
      <c r="K100" s="389">
        <v>0.48800690721599999</v>
      </c>
    </row>
    <row r="101" spans="1:11" ht="14.4" customHeight="1" thickBot="1" x14ac:dyDescent="0.35">
      <c r="A101" s="406" t="s">
        <v>359</v>
      </c>
      <c r="B101" s="390">
        <v>93</v>
      </c>
      <c r="C101" s="390">
        <v>100.59735000000001</v>
      </c>
      <c r="D101" s="391">
        <v>7.5973499999999996</v>
      </c>
      <c r="E101" s="397">
        <v>1.0816919354829999</v>
      </c>
      <c r="F101" s="390">
        <v>96.999999999997996</v>
      </c>
      <c r="G101" s="391">
        <v>48.499999999998998</v>
      </c>
      <c r="H101" s="393">
        <v>7.3364099999999999</v>
      </c>
      <c r="I101" s="390">
        <v>47.336669999999998</v>
      </c>
      <c r="J101" s="391">
        <v>-1.1633299999990001</v>
      </c>
      <c r="K101" s="398">
        <v>0.48800690721599999</v>
      </c>
    </row>
    <row r="102" spans="1:11" ht="14.4" customHeight="1" thickBot="1" x14ac:dyDescent="0.35">
      <c r="A102" s="407" t="s">
        <v>360</v>
      </c>
      <c r="B102" s="385">
        <v>93</v>
      </c>
      <c r="C102" s="385">
        <v>100.59735000000001</v>
      </c>
      <c r="D102" s="386">
        <v>7.5973499999999996</v>
      </c>
      <c r="E102" s="387">
        <v>1.0816919354829999</v>
      </c>
      <c r="F102" s="385">
        <v>96.999999999997996</v>
      </c>
      <c r="G102" s="386">
        <v>48.499999999998998</v>
      </c>
      <c r="H102" s="388">
        <v>7.3364099999999999</v>
      </c>
      <c r="I102" s="385">
        <v>47.336669999999998</v>
      </c>
      <c r="J102" s="386">
        <v>-1.1633299999990001</v>
      </c>
      <c r="K102" s="389">
        <v>0.48800690721599999</v>
      </c>
    </row>
    <row r="103" spans="1:11" ht="14.4" customHeight="1" thickBot="1" x14ac:dyDescent="0.35">
      <c r="A103" s="404" t="s">
        <v>361</v>
      </c>
      <c r="B103" s="385">
        <v>19.999999999998</v>
      </c>
      <c r="C103" s="385">
        <v>51.868499999999997</v>
      </c>
      <c r="D103" s="386">
        <v>31.868500000000999</v>
      </c>
      <c r="E103" s="387">
        <v>2.5934249999999999</v>
      </c>
      <c r="F103" s="385">
        <v>0</v>
      </c>
      <c r="G103" s="386">
        <v>0</v>
      </c>
      <c r="H103" s="388">
        <v>11.38692</v>
      </c>
      <c r="I103" s="385">
        <v>18.258669999999999</v>
      </c>
      <c r="J103" s="386">
        <v>18.258669999999999</v>
      </c>
      <c r="K103" s="396" t="s">
        <v>266</v>
      </c>
    </row>
    <row r="104" spans="1:11" ht="14.4" customHeight="1" thickBot="1" x14ac:dyDescent="0.35">
      <c r="A104" s="405" t="s">
        <v>362</v>
      </c>
      <c r="B104" s="385">
        <v>19.999999999998</v>
      </c>
      <c r="C104" s="385">
        <v>51.868499999999997</v>
      </c>
      <c r="D104" s="386">
        <v>31.868500000000999</v>
      </c>
      <c r="E104" s="387">
        <v>2.5934249999999999</v>
      </c>
      <c r="F104" s="385">
        <v>0</v>
      </c>
      <c r="G104" s="386">
        <v>0</v>
      </c>
      <c r="H104" s="388">
        <v>11.38692</v>
      </c>
      <c r="I104" s="385">
        <v>18.258669999999999</v>
      </c>
      <c r="J104" s="386">
        <v>18.258669999999999</v>
      </c>
      <c r="K104" s="396" t="s">
        <v>266</v>
      </c>
    </row>
    <row r="105" spans="1:11" ht="14.4" customHeight="1" thickBot="1" x14ac:dyDescent="0.35">
      <c r="A105" s="406" t="s">
        <v>363</v>
      </c>
      <c r="B105" s="390">
        <v>0</v>
      </c>
      <c r="C105" s="390">
        <v>5.3014999999999999</v>
      </c>
      <c r="D105" s="391">
        <v>5.3014999999999999</v>
      </c>
      <c r="E105" s="392" t="s">
        <v>266</v>
      </c>
      <c r="F105" s="390">
        <v>0</v>
      </c>
      <c r="G105" s="391">
        <v>0</v>
      </c>
      <c r="H105" s="393">
        <v>1.508</v>
      </c>
      <c r="I105" s="390">
        <v>1.9797499999999999</v>
      </c>
      <c r="J105" s="391">
        <v>1.9797499999999999</v>
      </c>
      <c r="K105" s="394" t="s">
        <v>266</v>
      </c>
    </row>
    <row r="106" spans="1:11" ht="14.4" customHeight="1" thickBot="1" x14ac:dyDescent="0.35">
      <c r="A106" s="407" t="s">
        <v>364</v>
      </c>
      <c r="B106" s="385">
        <v>0</v>
      </c>
      <c r="C106" s="385">
        <v>0.84150000000000003</v>
      </c>
      <c r="D106" s="386">
        <v>0.84150000000000003</v>
      </c>
      <c r="E106" s="395" t="s">
        <v>266</v>
      </c>
      <c r="F106" s="385">
        <v>0</v>
      </c>
      <c r="G106" s="386">
        <v>0</v>
      </c>
      <c r="H106" s="388">
        <v>4.9406564584124654E-324</v>
      </c>
      <c r="I106" s="385">
        <v>0.47175</v>
      </c>
      <c r="J106" s="386">
        <v>0.47175</v>
      </c>
      <c r="K106" s="396" t="s">
        <v>266</v>
      </c>
    </row>
    <row r="107" spans="1:11" ht="14.4" customHeight="1" thickBot="1" x14ac:dyDescent="0.35">
      <c r="A107" s="407" t="s">
        <v>365</v>
      </c>
      <c r="B107" s="385">
        <v>0</v>
      </c>
      <c r="C107" s="385">
        <v>4.46</v>
      </c>
      <c r="D107" s="386">
        <v>4.46</v>
      </c>
      <c r="E107" s="395" t="s">
        <v>266</v>
      </c>
      <c r="F107" s="385">
        <v>0</v>
      </c>
      <c r="G107" s="386">
        <v>0</v>
      </c>
      <c r="H107" s="388">
        <v>1.508</v>
      </c>
      <c r="I107" s="385">
        <v>1.508</v>
      </c>
      <c r="J107" s="386">
        <v>1.508</v>
      </c>
      <c r="K107" s="396" t="s">
        <v>266</v>
      </c>
    </row>
    <row r="108" spans="1:11" ht="14.4" customHeight="1" thickBot="1" x14ac:dyDescent="0.35">
      <c r="A108" s="406" t="s">
        <v>366</v>
      </c>
      <c r="B108" s="390">
        <v>19.999999999998</v>
      </c>
      <c r="C108" s="390">
        <v>22.5</v>
      </c>
      <c r="D108" s="391">
        <v>2.5000000000010001</v>
      </c>
      <c r="E108" s="397">
        <v>1.125</v>
      </c>
      <c r="F108" s="390">
        <v>0</v>
      </c>
      <c r="G108" s="391">
        <v>0</v>
      </c>
      <c r="H108" s="393">
        <v>5</v>
      </c>
      <c r="I108" s="390">
        <v>10</v>
      </c>
      <c r="J108" s="391">
        <v>10</v>
      </c>
      <c r="K108" s="394" t="s">
        <v>266</v>
      </c>
    </row>
    <row r="109" spans="1:11" ht="14.4" customHeight="1" thickBot="1" x14ac:dyDescent="0.35">
      <c r="A109" s="407" t="s">
        <v>367</v>
      </c>
      <c r="B109" s="385">
        <v>19.999999999998</v>
      </c>
      <c r="C109" s="385">
        <v>22.5</v>
      </c>
      <c r="D109" s="386">
        <v>2.5000000000010001</v>
      </c>
      <c r="E109" s="387">
        <v>1.125</v>
      </c>
      <c r="F109" s="385">
        <v>0</v>
      </c>
      <c r="G109" s="386">
        <v>0</v>
      </c>
      <c r="H109" s="388">
        <v>5</v>
      </c>
      <c r="I109" s="385">
        <v>10</v>
      </c>
      <c r="J109" s="386">
        <v>10</v>
      </c>
      <c r="K109" s="396" t="s">
        <v>266</v>
      </c>
    </row>
    <row r="110" spans="1:11" ht="14.4" customHeight="1" thickBot="1" x14ac:dyDescent="0.35">
      <c r="A110" s="406" t="s">
        <v>368</v>
      </c>
      <c r="B110" s="390">
        <v>4.9406564584124654E-324</v>
      </c>
      <c r="C110" s="390">
        <v>1.2</v>
      </c>
      <c r="D110" s="391">
        <v>1.2</v>
      </c>
      <c r="E110" s="392" t="s">
        <v>272</v>
      </c>
      <c r="F110" s="390">
        <v>0</v>
      </c>
      <c r="G110" s="391">
        <v>0</v>
      </c>
      <c r="H110" s="393">
        <v>4.9406564584124654E-324</v>
      </c>
      <c r="I110" s="390">
        <v>2.9643938750474793E-323</v>
      </c>
      <c r="J110" s="391">
        <v>2.9643938750474793E-323</v>
      </c>
      <c r="K110" s="394" t="s">
        <v>266</v>
      </c>
    </row>
    <row r="111" spans="1:11" ht="14.4" customHeight="1" thickBot="1" x14ac:dyDescent="0.35">
      <c r="A111" s="407" t="s">
        <v>369</v>
      </c>
      <c r="B111" s="385">
        <v>4.9406564584124654E-324</v>
      </c>
      <c r="C111" s="385">
        <v>1.2</v>
      </c>
      <c r="D111" s="386">
        <v>1.2</v>
      </c>
      <c r="E111" s="395" t="s">
        <v>272</v>
      </c>
      <c r="F111" s="385">
        <v>0</v>
      </c>
      <c r="G111" s="386">
        <v>0</v>
      </c>
      <c r="H111" s="388">
        <v>4.9406564584124654E-324</v>
      </c>
      <c r="I111" s="385">
        <v>2.9643938750474793E-323</v>
      </c>
      <c r="J111" s="386">
        <v>2.9643938750474793E-323</v>
      </c>
      <c r="K111" s="396" t="s">
        <v>266</v>
      </c>
    </row>
    <row r="112" spans="1:11" ht="14.4" customHeight="1" thickBot="1" x14ac:dyDescent="0.35">
      <c r="A112" s="409" t="s">
        <v>370</v>
      </c>
      <c r="B112" s="385">
        <v>4.9406564584124654E-324</v>
      </c>
      <c r="C112" s="385">
        <v>5.2670000000000003</v>
      </c>
      <c r="D112" s="386">
        <v>5.2670000000000003</v>
      </c>
      <c r="E112" s="395" t="s">
        <v>272</v>
      </c>
      <c r="F112" s="385">
        <v>0</v>
      </c>
      <c r="G112" s="386">
        <v>0</v>
      </c>
      <c r="H112" s="388">
        <v>4.9406564584124654E-324</v>
      </c>
      <c r="I112" s="385">
        <v>2.9643938750474793E-323</v>
      </c>
      <c r="J112" s="386">
        <v>2.9643938750474793E-323</v>
      </c>
      <c r="K112" s="396" t="s">
        <v>266</v>
      </c>
    </row>
    <row r="113" spans="1:11" ht="14.4" customHeight="1" thickBot="1" x14ac:dyDescent="0.35">
      <c r="A113" s="407" t="s">
        <v>371</v>
      </c>
      <c r="B113" s="385">
        <v>4.9406564584124654E-324</v>
      </c>
      <c r="C113" s="385">
        <v>5.2670000000000003</v>
      </c>
      <c r="D113" s="386">
        <v>5.2670000000000003</v>
      </c>
      <c r="E113" s="395" t="s">
        <v>272</v>
      </c>
      <c r="F113" s="385">
        <v>0</v>
      </c>
      <c r="G113" s="386">
        <v>0</v>
      </c>
      <c r="H113" s="388">
        <v>4.9406564584124654E-324</v>
      </c>
      <c r="I113" s="385">
        <v>2.9643938750474793E-323</v>
      </c>
      <c r="J113" s="386">
        <v>2.9643938750474793E-323</v>
      </c>
      <c r="K113" s="396" t="s">
        <v>266</v>
      </c>
    </row>
    <row r="114" spans="1:11" ht="14.4" customHeight="1" thickBot="1" x14ac:dyDescent="0.35">
      <c r="A114" s="406" t="s">
        <v>372</v>
      </c>
      <c r="B114" s="390">
        <v>4.9406564584124654E-324</v>
      </c>
      <c r="C114" s="390">
        <v>4.9406564584124654E-324</v>
      </c>
      <c r="D114" s="391">
        <v>0</v>
      </c>
      <c r="E114" s="397">
        <v>1</v>
      </c>
      <c r="F114" s="390">
        <v>4.9406564584124654E-324</v>
      </c>
      <c r="G114" s="391">
        <v>0</v>
      </c>
      <c r="H114" s="393">
        <v>4.8789199999999999</v>
      </c>
      <c r="I114" s="390">
        <v>4.8789199999999999</v>
      </c>
      <c r="J114" s="391">
        <v>4.8789199999999999</v>
      </c>
      <c r="K114" s="394" t="s">
        <v>272</v>
      </c>
    </row>
    <row r="115" spans="1:11" ht="14.4" customHeight="1" thickBot="1" x14ac:dyDescent="0.35">
      <c r="A115" s="407" t="s">
        <v>373</v>
      </c>
      <c r="B115" s="385">
        <v>4.9406564584124654E-324</v>
      </c>
      <c r="C115" s="385">
        <v>4.9406564584124654E-324</v>
      </c>
      <c r="D115" s="386">
        <v>0</v>
      </c>
      <c r="E115" s="387">
        <v>1</v>
      </c>
      <c r="F115" s="385">
        <v>4.9406564584124654E-324</v>
      </c>
      <c r="G115" s="386">
        <v>0</v>
      </c>
      <c r="H115" s="388">
        <v>4.8789199999999999</v>
      </c>
      <c r="I115" s="385">
        <v>4.8789199999999999</v>
      </c>
      <c r="J115" s="386">
        <v>4.8789199999999999</v>
      </c>
      <c r="K115" s="396" t="s">
        <v>272</v>
      </c>
    </row>
    <row r="116" spans="1:11" ht="14.4" customHeight="1" thickBot="1" x14ac:dyDescent="0.35">
      <c r="A116" s="409" t="s">
        <v>374</v>
      </c>
      <c r="B116" s="385">
        <v>0</v>
      </c>
      <c r="C116" s="385">
        <v>17.5</v>
      </c>
      <c r="D116" s="386">
        <v>17.5</v>
      </c>
      <c r="E116" s="395" t="s">
        <v>266</v>
      </c>
      <c r="F116" s="385">
        <v>0</v>
      </c>
      <c r="G116" s="386">
        <v>0</v>
      </c>
      <c r="H116" s="388">
        <v>4.9406564584124654E-324</v>
      </c>
      <c r="I116" s="385">
        <v>0.3</v>
      </c>
      <c r="J116" s="386">
        <v>0.3</v>
      </c>
      <c r="K116" s="396" t="s">
        <v>266</v>
      </c>
    </row>
    <row r="117" spans="1:11" ht="14.4" customHeight="1" thickBot="1" x14ac:dyDescent="0.35">
      <c r="A117" s="407" t="s">
        <v>375</v>
      </c>
      <c r="B117" s="385">
        <v>0</v>
      </c>
      <c r="C117" s="385">
        <v>17.5</v>
      </c>
      <c r="D117" s="386">
        <v>17.5</v>
      </c>
      <c r="E117" s="395" t="s">
        <v>266</v>
      </c>
      <c r="F117" s="385">
        <v>0</v>
      </c>
      <c r="G117" s="386">
        <v>0</v>
      </c>
      <c r="H117" s="388">
        <v>4.9406564584124654E-324</v>
      </c>
      <c r="I117" s="385">
        <v>0.3</v>
      </c>
      <c r="J117" s="386">
        <v>0.3</v>
      </c>
      <c r="K117" s="396" t="s">
        <v>266</v>
      </c>
    </row>
    <row r="118" spans="1:11" ht="14.4" customHeight="1" thickBot="1" x14ac:dyDescent="0.35">
      <c r="A118" s="409" t="s">
        <v>376</v>
      </c>
      <c r="B118" s="385">
        <v>0</v>
      </c>
      <c r="C118" s="385">
        <v>0.1</v>
      </c>
      <c r="D118" s="386">
        <v>0.1</v>
      </c>
      <c r="E118" s="395" t="s">
        <v>266</v>
      </c>
      <c r="F118" s="385">
        <v>0</v>
      </c>
      <c r="G118" s="386">
        <v>0</v>
      </c>
      <c r="H118" s="388">
        <v>4.9406564584124654E-324</v>
      </c>
      <c r="I118" s="385">
        <v>1.1000000000000001</v>
      </c>
      <c r="J118" s="386">
        <v>1.1000000000000001</v>
      </c>
      <c r="K118" s="396" t="s">
        <v>266</v>
      </c>
    </row>
    <row r="119" spans="1:11" ht="14.4" customHeight="1" thickBot="1" x14ac:dyDescent="0.35">
      <c r="A119" s="407" t="s">
        <v>377</v>
      </c>
      <c r="B119" s="385">
        <v>0</v>
      </c>
      <c r="C119" s="385">
        <v>0.1</v>
      </c>
      <c r="D119" s="386">
        <v>0.1</v>
      </c>
      <c r="E119" s="395" t="s">
        <v>266</v>
      </c>
      <c r="F119" s="385">
        <v>0</v>
      </c>
      <c r="G119" s="386">
        <v>0</v>
      </c>
      <c r="H119" s="388">
        <v>4.9406564584124654E-324</v>
      </c>
      <c r="I119" s="385">
        <v>1.1000000000000001</v>
      </c>
      <c r="J119" s="386">
        <v>1.1000000000000001</v>
      </c>
      <c r="K119" s="396" t="s">
        <v>266</v>
      </c>
    </row>
    <row r="120" spans="1:11" ht="14.4" customHeight="1" thickBot="1" x14ac:dyDescent="0.35">
      <c r="A120" s="404" t="s">
        <v>378</v>
      </c>
      <c r="B120" s="385">
        <v>343.99999999998101</v>
      </c>
      <c r="C120" s="385">
        <v>483.05309999999997</v>
      </c>
      <c r="D120" s="386">
        <v>139.05310000001899</v>
      </c>
      <c r="E120" s="387">
        <v>1.404224127907</v>
      </c>
      <c r="F120" s="385">
        <v>633.99856120085303</v>
      </c>
      <c r="G120" s="386">
        <v>316.99928060042703</v>
      </c>
      <c r="H120" s="388">
        <v>38.36</v>
      </c>
      <c r="I120" s="385">
        <v>206.3</v>
      </c>
      <c r="J120" s="386">
        <v>-110.69928060042599</v>
      </c>
      <c r="K120" s="389">
        <v>0.32539506021699999</v>
      </c>
    </row>
    <row r="121" spans="1:11" ht="14.4" customHeight="1" thickBot="1" x14ac:dyDescent="0.35">
      <c r="A121" s="405" t="s">
        <v>379</v>
      </c>
      <c r="B121" s="385">
        <v>343.99999999998101</v>
      </c>
      <c r="C121" s="385">
        <v>363.447</v>
      </c>
      <c r="D121" s="386">
        <v>19.447000000018999</v>
      </c>
      <c r="E121" s="387">
        <v>1.056531976744</v>
      </c>
      <c r="F121" s="385">
        <v>402.99856120085298</v>
      </c>
      <c r="G121" s="386">
        <v>201.499280600427</v>
      </c>
      <c r="H121" s="388">
        <v>38.36</v>
      </c>
      <c r="I121" s="385">
        <v>206.3</v>
      </c>
      <c r="J121" s="386">
        <v>4.8007193995730004</v>
      </c>
      <c r="K121" s="389">
        <v>0.511912497616</v>
      </c>
    </row>
    <row r="122" spans="1:11" ht="14.4" customHeight="1" thickBot="1" x14ac:dyDescent="0.35">
      <c r="A122" s="406" t="s">
        <v>380</v>
      </c>
      <c r="B122" s="390">
        <v>343.99999999998101</v>
      </c>
      <c r="C122" s="390">
        <v>333.72800000000001</v>
      </c>
      <c r="D122" s="391">
        <v>-10.27199999998</v>
      </c>
      <c r="E122" s="397">
        <v>0.97013953488299998</v>
      </c>
      <c r="F122" s="390">
        <v>402.99856120085298</v>
      </c>
      <c r="G122" s="391">
        <v>201.499280600427</v>
      </c>
      <c r="H122" s="393">
        <v>38.36</v>
      </c>
      <c r="I122" s="390">
        <v>206.3</v>
      </c>
      <c r="J122" s="391">
        <v>4.8007193995730004</v>
      </c>
      <c r="K122" s="398">
        <v>0.511912497616</v>
      </c>
    </row>
    <row r="123" spans="1:11" ht="14.4" customHeight="1" thickBot="1" x14ac:dyDescent="0.35">
      <c r="A123" s="407" t="s">
        <v>381</v>
      </c>
      <c r="B123" s="385">
        <v>33.999999999998003</v>
      </c>
      <c r="C123" s="385">
        <v>40.884</v>
      </c>
      <c r="D123" s="386">
        <v>6.8840000000010004</v>
      </c>
      <c r="E123" s="387">
        <v>1.202470588235</v>
      </c>
      <c r="F123" s="385">
        <v>42.998291619527002</v>
      </c>
      <c r="G123" s="386">
        <v>21.499145809763</v>
      </c>
      <c r="H123" s="388">
        <v>3.5470000000000002</v>
      </c>
      <c r="I123" s="385">
        <v>21.282</v>
      </c>
      <c r="J123" s="386">
        <v>-0.21714580976299999</v>
      </c>
      <c r="K123" s="389">
        <v>0.49494989680700002</v>
      </c>
    </row>
    <row r="124" spans="1:11" ht="14.4" customHeight="1" thickBot="1" x14ac:dyDescent="0.35">
      <c r="A124" s="407" t="s">
        <v>382</v>
      </c>
      <c r="B124" s="385">
        <v>211.99999999998801</v>
      </c>
      <c r="C124" s="385">
        <v>196.958</v>
      </c>
      <c r="D124" s="386">
        <v>-15.041999999988001</v>
      </c>
      <c r="E124" s="387">
        <v>0.929047169811</v>
      </c>
      <c r="F124" s="385">
        <v>266.999999999995</v>
      </c>
      <c r="G124" s="386">
        <v>133.49999999999801</v>
      </c>
      <c r="H124" s="388">
        <v>27.018999999999998</v>
      </c>
      <c r="I124" s="385">
        <v>138.25399999999999</v>
      </c>
      <c r="J124" s="386">
        <v>4.7540000000019997</v>
      </c>
      <c r="K124" s="389">
        <v>0.51780524344500001</v>
      </c>
    </row>
    <row r="125" spans="1:11" ht="14.4" customHeight="1" thickBot="1" x14ac:dyDescent="0.35">
      <c r="A125" s="407" t="s">
        <v>383</v>
      </c>
      <c r="B125" s="385">
        <v>50.999999999997002</v>
      </c>
      <c r="C125" s="385">
        <v>47.064999999999998</v>
      </c>
      <c r="D125" s="386">
        <v>-3.9349999999969998</v>
      </c>
      <c r="E125" s="387">
        <v>0.92284313725400002</v>
      </c>
      <c r="F125" s="385">
        <v>44.000368124129999</v>
      </c>
      <c r="G125" s="386">
        <v>22.000184062064999</v>
      </c>
      <c r="H125" s="388">
        <v>3.7050000000000001</v>
      </c>
      <c r="I125" s="385">
        <v>22.23</v>
      </c>
      <c r="J125" s="386">
        <v>0.22981593793399999</v>
      </c>
      <c r="K125" s="389">
        <v>0.50522304579999999</v>
      </c>
    </row>
    <row r="126" spans="1:11" ht="14.4" customHeight="1" thickBot="1" x14ac:dyDescent="0.35">
      <c r="A126" s="407" t="s">
        <v>384</v>
      </c>
      <c r="B126" s="385">
        <v>5.9999999999989999</v>
      </c>
      <c r="C126" s="385">
        <v>7.5890000000000004</v>
      </c>
      <c r="D126" s="386">
        <v>1.589</v>
      </c>
      <c r="E126" s="387">
        <v>1.264833333333</v>
      </c>
      <c r="F126" s="385">
        <v>7.9999014572</v>
      </c>
      <c r="G126" s="386">
        <v>3.9999507286</v>
      </c>
      <c r="H126" s="388">
        <v>0.65300000000000002</v>
      </c>
      <c r="I126" s="385">
        <v>3.9180000000000001</v>
      </c>
      <c r="J126" s="386">
        <v>-8.1950728599999995E-2</v>
      </c>
      <c r="K126" s="389">
        <v>0.48975603274099999</v>
      </c>
    </row>
    <row r="127" spans="1:11" ht="14.4" customHeight="1" thickBot="1" x14ac:dyDescent="0.35">
      <c r="A127" s="407" t="s">
        <v>385</v>
      </c>
      <c r="B127" s="385">
        <v>40.999999999997002</v>
      </c>
      <c r="C127" s="385">
        <v>41.231999999999999</v>
      </c>
      <c r="D127" s="386">
        <v>0.232000000002</v>
      </c>
      <c r="E127" s="387">
        <v>1.0056585365849999</v>
      </c>
      <c r="F127" s="385">
        <v>40.999999999998998</v>
      </c>
      <c r="G127" s="386">
        <v>20.499999999999002</v>
      </c>
      <c r="H127" s="388">
        <v>3.4359999999999999</v>
      </c>
      <c r="I127" s="385">
        <v>20.616</v>
      </c>
      <c r="J127" s="386">
        <v>0.11600000000000001</v>
      </c>
      <c r="K127" s="389">
        <v>0.50282926829200003</v>
      </c>
    </row>
    <row r="128" spans="1:11" ht="14.4" customHeight="1" thickBot="1" x14ac:dyDescent="0.35">
      <c r="A128" s="406" t="s">
        <v>386</v>
      </c>
      <c r="B128" s="390">
        <v>4.9406564584124654E-324</v>
      </c>
      <c r="C128" s="390">
        <v>29.719000000000001</v>
      </c>
      <c r="D128" s="391">
        <v>29.719000000000001</v>
      </c>
      <c r="E128" s="392" t="s">
        <v>272</v>
      </c>
      <c r="F128" s="390">
        <v>0</v>
      </c>
      <c r="G128" s="391">
        <v>0</v>
      </c>
      <c r="H128" s="393">
        <v>4.9406564584124654E-324</v>
      </c>
      <c r="I128" s="390">
        <v>2.9643938750474793E-323</v>
      </c>
      <c r="J128" s="391">
        <v>2.9643938750474793E-323</v>
      </c>
      <c r="K128" s="394" t="s">
        <v>266</v>
      </c>
    </row>
    <row r="129" spans="1:11" ht="14.4" customHeight="1" thickBot="1" x14ac:dyDescent="0.35">
      <c r="A129" s="407" t="s">
        <v>387</v>
      </c>
      <c r="B129" s="385">
        <v>4.9406564584124654E-324</v>
      </c>
      <c r="C129" s="385">
        <v>29.719000000000001</v>
      </c>
      <c r="D129" s="386">
        <v>29.719000000000001</v>
      </c>
      <c r="E129" s="395" t="s">
        <v>272</v>
      </c>
      <c r="F129" s="385">
        <v>0</v>
      </c>
      <c r="G129" s="386">
        <v>0</v>
      </c>
      <c r="H129" s="388">
        <v>4.9406564584124654E-324</v>
      </c>
      <c r="I129" s="385">
        <v>2.9643938750474793E-323</v>
      </c>
      <c r="J129" s="386">
        <v>2.9643938750474793E-323</v>
      </c>
      <c r="K129" s="396" t="s">
        <v>266</v>
      </c>
    </row>
    <row r="130" spans="1:11" ht="14.4" customHeight="1" thickBot="1" x14ac:dyDescent="0.35">
      <c r="A130" s="405" t="s">
        <v>388</v>
      </c>
      <c r="B130" s="385">
        <v>0</v>
      </c>
      <c r="C130" s="385">
        <v>119.6061</v>
      </c>
      <c r="D130" s="386">
        <v>119.6061</v>
      </c>
      <c r="E130" s="395" t="s">
        <v>266</v>
      </c>
      <c r="F130" s="385">
        <v>231</v>
      </c>
      <c r="G130" s="386">
        <v>115.5</v>
      </c>
      <c r="H130" s="388">
        <v>4.9406564584124654E-324</v>
      </c>
      <c r="I130" s="385">
        <v>2.9643938750474793E-323</v>
      </c>
      <c r="J130" s="386">
        <v>-115.5</v>
      </c>
      <c r="K130" s="389">
        <v>0</v>
      </c>
    </row>
    <row r="131" spans="1:11" ht="14.4" customHeight="1" thickBot="1" x14ac:dyDescent="0.35">
      <c r="A131" s="406" t="s">
        <v>389</v>
      </c>
      <c r="B131" s="390">
        <v>0</v>
      </c>
      <c r="C131" s="390">
        <v>5.2590000000000003</v>
      </c>
      <c r="D131" s="391">
        <v>5.2590000000000003</v>
      </c>
      <c r="E131" s="392" t="s">
        <v>266</v>
      </c>
      <c r="F131" s="390">
        <v>231</v>
      </c>
      <c r="G131" s="391">
        <v>115.5</v>
      </c>
      <c r="H131" s="393">
        <v>4.9406564584124654E-324</v>
      </c>
      <c r="I131" s="390">
        <v>2.9643938750474793E-323</v>
      </c>
      <c r="J131" s="391">
        <v>-115.5</v>
      </c>
      <c r="K131" s="398">
        <v>0</v>
      </c>
    </row>
    <row r="132" spans="1:11" ht="14.4" customHeight="1" thickBot="1" x14ac:dyDescent="0.35">
      <c r="A132" s="407" t="s">
        <v>390</v>
      </c>
      <c r="B132" s="385">
        <v>0</v>
      </c>
      <c r="C132" s="385">
        <v>5.2590000000000003</v>
      </c>
      <c r="D132" s="386">
        <v>5.2590000000000003</v>
      </c>
      <c r="E132" s="395" t="s">
        <v>266</v>
      </c>
      <c r="F132" s="385">
        <v>231</v>
      </c>
      <c r="G132" s="386">
        <v>115.5</v>
      </c>
      <c r="H132" s="388">
        <v>4.9406564584124654E-324</v>
      </c>
      <c r="I132" s="385">
        <v>2.9643938750474793E-323</v>
      </c>
      <c r="J132" s="386">
        <v>-115.5</v>
      </c>
      <c r="K132" s="389">
        <v>0</v>
      </c>
    </row>
    <row r="133" spans="1:11" ht="14.4" customHeight="1" thickBot="1" x14ac:dyDescent="0.35">
      <c r="A133" s="406" t="s">
        <v>391</v>
      </c>
      <c r="B133" s="390">
        <v>4.9406564584124654E-324</v>
      </c>
      <c r="C133" s="390">
        <v>51.061100000000003</v>
      </c>
      <c r="D133" s="391">
        <v>51.061100000000003</v>
      </c>
      <c r="E133" s="392" t="s">
        <v>272</v>
      </c>
      <c r="F133" s="390">
        <v>0</v>
      </c>
      <c r="G133" s="391">
        <v>0</v>
      </c>
      <c r="H133" s="393">
        <v>4.9406564584124654E-324</v>
      </c>
      <c r="I133" s="390">
        <v>2.9643938750474793E-323</v>
      </c>
      <c r="J133" s="391">
        <v>2.9643938750474793E-323</v>
      </c>
      <c r="K133" s="394" t="s">
        <v>266</v>
      </c>
    </row>
    <row r="134" spans="1:11" ht="14.4" customHeight="1" thickBot="1" x14ac:dyDescent="0.35">
      <c r="A134" s="407" t="s">
        <v>392</v>
      </c>
      <c r="B134" s="385">
        <v>4.9406564584124654E-324</v>
      </c>
      <c r="C134" s="385">
        <v>51.061100000000003</v>
      </c>
      <c r="D134" s="386">
        <v>51.061100000000003</v>
      </c>
      <c r="E134" s="395" t="s">
        <v>272</v>
      </c>
      <c r="F134" s="385">
        <v>0</v>
      </c>
      <c r="G134" s="386">
        <v>0</v>
      </c>
      <c r="H134" s="388">
        <v>4.9406564584124654E-324</v>
      </c>
      <c r="I134" s="385">
        <v>2.9643938750474793E-323</v>
      </c>
      <c r="J134" s="386">
        <v>2.9643938750474793E-323</v>
      </c>
      <c r="K134" s="396" t="s">
        <v>266</v>
      </c>
    </row>
    <row r="135" spans="1:11" ht="14.4" customHeight="1" thickBot="1" x14ac:dyDescent="0.35">
      <c r="A135" s="406" t="s">
        <v>393</v>
      </c>
      <c r="B135" s="390">
        <v>4.9406564584124654E-324</v>
      </c>
      <c r="C135" s="390">
        <v>63.286000000000001</v>
      </c>
      <c r="D135" s="391">
        <v>63.286000000000001</v>
      </c>
      <c r="E135" s="392" t="s">
        <v>272</v>
      </c>
      <c r="F135" s="390">
        <v>0</v>
      </c>
      <c r="G135" s="391">
        <v>0</v>
      </c>
      <c r="H135" s="393">
        <v>4.9406564584124654E-324</v>
      </c>
      <c r="I135" s="390">
        <v>2.9643938750474793E-323</v>
      </c>
      <c r="J135" s="391">
        <v>2.9643938750474793E-323</v>
      </c>
      <c r="K135" s="394" t="s">
        <v>266</v>
      </c>
    </row>
    <row r="136" spans="1:11" ht="14.4" customHeight="1" thickBot="1" x14ac:dyDescent="0.35">
      <c r="A136" s="407" t="s">
        <v>394</v>
      </c>
      <c r="B136" s="385">
        <v>4.9406564584124654E-324</v>
      </c>
      <c r="C136" s="385">
        <v>63.286000000000001</v>
      </c>
      <c r="D136" s="386">
        <v>63.286000000000001</v>
      </c>
      <c r="E136" s="395" t="s">
        <v>272</v>
      </c>
      <c r="F136" s="385">
        <v>0</v>
      </c>
      <c r="G136" s="386">
        <v>0</v>
      </c>
      <c r="H136" s="388">
        <v>4.9406564584124654E-324</v>
      </c>
      <c r="I136" s="385">
        <v>2.9643938750474793E-323</v>
      </c>
      <c r="J136" s="386">
        <v>2.9643938750474793E-323</v>
      </c>
      <c r="K136" s="396" t="s">
        <v>266</v>
      </c>
    </row>
    <row r="137" spans="1:11" ht="14.4" customHeight="1" thickBot="1" x14ac:dyDescent="0.35">
      <c r="A137" s="404" t="s">
        <v>395</v>
      </c>
      <c r="B137" s="385">
        <v>0</v>
      </c>
      <c r="C137" s="385">
        <v>1.66927</v>
      </c>
      <c r="D137" s="386">
        <v>1.66927</v>
      </c>
      <c r="E137" s="395" t="s">
        <v>266</v>
      </c>
      <c r="F137" s="385">
        <v>0</v>
      </c>
      <c r="G137" s="386">
        <v>0</v>
      </c>
      <c r="H137" s="388">
        <v>4.9406564584124654E-324</v>
      </c>
      <c r="I137" s="385">
        <v>0.57513000000000003</v>
      </c>
      <c r="J137" s="386">
        <v>0.57513000000000003</v>
      </c>
      <c r="K137" s="396" t="s">
        <v>266</v>
      </c>
    </row>
    <row r="138" spans="1:11" ht="14.4" customHeight="1" thickBot="1" x14ac:dyDescent="0.35">
      <c r="A138" s="405" t="s">
        <v>396</v>
      </c>
      <c r="B138" s="385">
        <v>0</v>
      </c>
      <c r="C138" s="385">
        <v>1.66927</v>
      </c>
      <c r="D138" s="386">
        <v>1.66927</v>
      </c>
      <c r="E138" s="395" t="s">
        <v>266</v>
      </c>
      <c r="F138" s="385">
        <v>0</v>
      </c>
      <c r="G138" s="386">
        <v>0</v>
      </c>
      <c r="H138" s="388">
        <v>4.9406564584124654E-324</v>
      </c>
      <c r="I138" s="385">
        <v>0.57513000000000003</v>
      </c>
      <c r="J138" s="386">
        <v>0.57513000000000003</v>
      </c>
      <c r="K138" s="396" t="s">
        <v>266</v>
      </c>
    </row>
    <row r="139" spans="1:11" ht="14.4" customHeight="1" thickBot="1" x14ac:dyDescent="0.35">
      <c r="A139" s="406" t="s">
        <v>397</v>
      </c>
      <c r="B139" s="390">
        <v>0</v>
      </c>
      <c r="C139" s="390">
        <v>1.66927</v>
      </c>
      <c r="D139" s="391">
        <v>1.66927</v>
      </c>
      <c r="E139" s="392" t="s">
        <v>266</v>
      </c>
      <c r="F139" s="390">
        <v>0</v>
      </c>
      <c r="G139" s="391">
        <v>0</v>
      </c>
      <c r="H139" s="393">
        <v>4.9406564584124654E-324</v>
      </c>
      <c r="I139" s="390">
        <v>0.57513000000000003</v>
      </c>
      <c r="J139" s="391">
        <v>0.57513000000000003</v>
      </c>
      <c r="K139" s="394" t="s">
        <v>266</v>
      </c>
    </row>
    <row r="140" spans="1:11" ht="14.4" customHeight="1" thickBot="1" x14ac:dyDescent="0.35">
      <c r="A140" s="407" t="s">
        <v>398</v>
      </c>
      <c r="B140" s="385">
        <v>0</v>
      </c>
      <c r="C140" s="385">
        <v>1.66927</v>
      </c>
      <c r="D140" s="386">
        <v>1.66927</v>
      </c>
      <c r="E140" s="395" t="s">
        <v>266</v>
      </c>
      <c r="F140" s="385">
        <v>0</v>
      </c>
      <c r="G140" s="386">
        <v>0</v>
      </c>
      <c r="H140" s="388">
        <v>4.9406564584124654E-324</v>
      </c>
      <c r="I140" s="385">
        <v>0.57513000000000003</v>
      </c>
      <c r="J140" s="386">
        <v>0.57513000000000003</v>
      </c>
      <c r="K140" s="396" t="s">
        <v>266</v>
      </c>
    </row>
    <row r="141" spans="1:11" ht="14.4" customHeight="1" thickBot="1" x14ac:dyDescent="0.35">
      <c r="A141" s="403" t="s">
        <v>399</v>
      </c>
      <c r="B141" s="385">
        <v>56326.321501772603</v>
      </c>
      <c r="C141" s="385">
        <v>59452.178079999998</v>
      </c>
      <c r="D141" s="386">
        <v>3125.8565782273899</v>
      </c>
      <c r="E141" s="387">
        <v>1.0554954858559999</v>
      </c>
      <c r="F141" s="385">
        <v>68093.341661552302</v>
      </c>
      <c r="G141" s="386">
        <v>34046.670830776202</v>
      </c>
      <c r="H141" s="388">
        <v>6000.2790000000005</v>
      </c>
      <c r="I141" s="385">
        <v>37268.740689999999</v>
      </c>
      <c r="J141" s="386">
        <v>3222.06985922384</v>
      </c>
      <c r="K141" s="389">
        <v>0.54731842762500005</v>
      </c>
    </row>
    <row r="142" spans="1:11" ht="14.4" customHeight="1" thickBot="1" x14ac:dyDescent="0.35">
      <c r="A142" s="404" t="s">
        <v>400</v>
      </c>
      <c r="B142" s="385">
        <v>55847.0332079441</v>
      </c>
      <c r="C142" s="385">
        <v>58864.873919999998</v>
      </c>
      <c r="D142" s="386">
        <v>3017.84071205589</v>
      </c>
      <c r="E142" s="387">
        <v>1.0540376191659999</v>
      </c>
      <c r="F142" s="385">
        <v>68085.050708551003</v>
      </c>
      <c r="G142" s="386">
        <v>34042.525354275502</v>
      </c>
      <c r="H142" s="388">
        <v>6000.2790000000005</v>
      </c>
      <c r="I142" s="385">
        <v>37267.294410000002</v>
      </c>
      <c r="J142" s="386">
        <v>3224.76905572447</v>
      </c>
      <c r="K142" s="389">
        <v>0.54736383423599999</v>
      </c>
    </row>
    <row r="143" spans="1:11" ht="14.4" customHeight="1" thickBot="1" x14ac:dyDescent="0.35">
      <c r="A143" s="405" t="s">
        <v>401</v>
      </c>
      <c r="B143" s="385">
        <v>55847.0332079441</v>
      </c>
      <c r="C143" s="385">
        <v>58864.873919999998</v>
      </c>
      <c r="D143" s="386">
        <v>3017.84071205589</v>
      </c>
      <c r="E143" s="387">
        <v>1.0540376191659999</v>
      </c>
      <c r="F143" s="385">
        <v>68085.050708551003</v>
      </c>
      <c r="G143" s="386">
        <v>34042.525354275502</v>
      </c>
      <c r="H143" s="388">
        <v>6000.2790000000005</v>
      </c>
      <c r="I143" s="385">
        <v>37267.294410000002</v>
      </c>
      <c r="J143" s="386">
        <v>3224.76905572447</v>
      </c>
      <c r="K143" s="389">
        <v>0.54736383423599999</v>
      </c>
    </row>
    <row r="144" spans="1:11" ht="14.4" customHeight="1" thickBot="1" x14ac:dyDescent="0.35">
      <c r="A144" s="406" t="s">
        <v>402</v>
      </c>
      <c r="B144" s="390">
        <v>2377.0315163057799</v>
      </c>
      <c r="C144" s="390">
        <v>2393.18514</v>
      </c>
      <c r="D144" s="391">
        <v>16.153623694217998</v>
      </c>
      <c r="E144" s="397">
        <v>1.0067957128809999</v>
      </c>
      <c r="F144" s="390">
        <v>2310.05078201376</v>
      </c>
      <c r="G144" s="391">
        <v>1155.02539100688</v>
      </c>
      <c r="H144" s="393">
        <v>152.6223</v>
      </c>
      <c r="I144" s="390">
        <v>1692.68758</v>
      </c>
      <c r="J144" s="391">
        <v>537.66218899311798</v>
      </c>
      <c r="K144" s="398">
        <v>0.73274907771599995</v>
      </c>
    </row>
    <row r="145" spans="1:11" ht="14.4" customHeight="1" thickBot="1" x14ac:dyDescent="0.35">
      <c r="A145" s="407" t="s">
        <v>403</v>
      </c>
      <c r="B145" s="385">
        <v>2375.2341390705801</v>
      </c>
      <c r="C145" s="385">
        <v>2374.1799999999998</v>
      </c>
      <c r="D145" s="386">
        <v>-1.0541390705810001</v>
      </c>
      <c r="E145" s="387">
        <v>0.99955619572200005</v>
      </c>
      <c r="F145" s="385">
        <v>2288.0098835910599</v>
      </c>
      <c r="G145" s="386">
        <v>1144.0049417955299</v>
      </c>
      <c r="H145" s="388">
        <v>149</v>
      </c>
      <c r="I145" s="385">
        <v>1682.1</v>
      </c>
      <c r="J145" s="386">
        <v>538.09505820446998</v>
      </c>
      <c r="K145" s="389">
        <v>0.73518039063700003</v>
      </c>
    </row>
    <row r="146" spans="1:11" ht="14.4" customHeight="1" thickBot="1" x14ac:dyDescent="0.35">
      <c r="A146" s="407" t="s">
        <v>404</v>
      </c>
      <c r="B146" s="385">
        <v>1.7973772351999999</v>
      </c>
      <c r="C146" s="385">
        <v>17.48414</v>
      </c>
      <c r="D146" s="386">
        <v>15.686762764798999</v>
      </c>
      <c r="E146" s="387">
        <v>9.7275850932020003</v>
      </c>
      <c r="F146" s="385">
        <v>20.390065171798</v>
      </c>
      <c r="G146" s="386">
        <v>10.195032585899</v>
      </c>
      <c r="H146" s="388">
        <v>3.6223000000000001</v>
      </c>
      <c r="I146" s="385">
        <v>10.587580000000001</v>
      </c>
      <c r="J146" s="386">
        <v>0.39254741409999999</v>
      </c>
      <c r="K146" s="389">
        <v>0.51925189599900001</v>
      </c>
    </row>
    <row r="147" spans="1:11" ht="14.4" customHeight="1" thickBot="1" x14ac:dyDescent="0.35">
      <c r="A147" s="407" t="s">
        <v>405</v>
      </c>
      <c r="B147" s="385">
        <v>4.9406564584124654E-324</v>
      </c>
      <c r="C147" s="385">
        <v>1.5209999999999999</v>
      </c>
      <c r="D147" s="386">
        <v>1.5209999999999999</v>
      </c>
      <c r="E147" s="395" t="s">
        <v>272</v>
      </c>
      <c r="F147" s="385">
        <v>1.6508332509050001</v>
      </c>
      <c r="G147" s="386">
        <v>0.82541662545200001</v>
      </c>
      <c r="H147" s="388">
        <v>4.9406564584124654E-324</v>
      </c>
      <c r="I147" s="385">
        <v>2.9643938750474793E-323</v>
      </c>
      <c r="J147" s="386">
        <v>-0.82541662545200001</v>
      </c>
      <c r="K147" s="389">
        <v>1.9762625833649862E-323</v>
      </c>
    </row>
    <row r="148" spans="1:11" ht="14.4" customHeight="1" thickBot="1" x14ac:dyDescent="0.35">
      <c r="A148" s="406" t="s">
        <v>406</v>
      </c>
      <c r="B148" s="390">
        <v>24.000334754084001</v>
      </c>
      <c r="C148" s="390">
        <v>26.065989999999999</v>
      </c>
      <c r="D148" s="391">
        <v>2.0656552459149999</v>
      </c>
      <c r="E148" s="397">
        <v>1.0860677680990001</v>
      </c>
      <c r="F148" s="390">
        <v>0</v>
      </c>
      <c r="G148" s="391">
        <v>0</v>
      </c>
      <c r="H148" s="393">
        <v>7.6348900000000004</v>
      </c>
      <c r="I148" s="390">
        <v>23.08878</v>
      </c>
      <c r="J148" s="391">
        <v>23.08878</v>
      </c>
      <c r="K148" s="394" t="s">
        <v>266</v>
      </c>
    </row>
    <row r="149" spans="1:11" ht="14.4" customHeight="1" thickBot="1" x14ac:dyDescent="0.35">
      <c r="A149" s="407" t="s">
        <v>407</v>
      </c>
      <c r="B149" s="385">
        <v>24.000334754084001</v>
      </c>
      <c r="C149" s="385">
        <v>26.065989999999999</v>
      </c>
      <c r="D149" s="386">
        <v>2.0656552459149999</v>
      </c>
      <c r="E149" s="387">
        <v>1.0860677680990001</v>
      </c>
      <c r="F149" s="385">
        <v>0</v>
      </c>
      <c r="G149" s="386">
        <v>0</v>
      </c>
      <c r="H149" s="388">
        <v>7.6348900000000004</v>
      </c>
      <c r="I149" s="385">
        <v>23.08878</v>
      </c>
      <c r="J149" s="386">
        <v>23.08878</v>
      </c>
      <c r="K149" s="396" t="s">
        <v>266</v>
      </c>
    </row>
    <row r="150" spans="1:11" ht="14.4" customHeight="1" thickBot="1" x14ac:dyDescent="0.35">
      <c r="A150" s="406" t="s">
        <v>408</v>
      </c>
      <c r="B150" s="390">
        <v>23.001538916167998</v>
      </c>
      <c r="C150" s="390">
        <v>9.3423400000000001</v>
      </c>
      <c r="D150" s="391">
        <v>-13.659198916168</v>
      </c>
      <c r="E150" s="397">
        <v>0.40616151962899999</v>
      </c>
      <c r="F150" s="390">
        <v>10.999926537261</v>
      </c>
      <c r="G150" s="391">
        <v>5.4999632686300002</v>
      </c>
      <c r="H150" s="393">
        <v>0.95940000000000003</v>
      </c>
      <c r="I150" s="390">
        <v>22.324750000000002</v>
      </c>
      <c r="J150" s="391">
        <v>16.824786731368999</v>
      </c>
      <c r="K150" s="398">
        <v>2.02953628139</v>
      </c>
    </row>
    <row r="151" spans="1:11" ht="14.4" customHeight="1" thickBot="1" x14ac:dyDescent="0.35">
      <c r="A151" s="407" t="s">
        <v>409</v>
      </c>
      <c r="B151" s="385">
        <v>12.999560239277001</v>
      </c>
      <c r="C151" s="385">
        <v>4.9406564584124654E-324</v>
      </c>
      <c r="D151" s="386">
        <v>-12.999560239277001</v>
      </c>
      <c r="E151" s="387">
        <v>0</v>
      </c>
      <c r="F151" s="385">
        <v>10.999926537261</v>
      </c>
      <c r="G151" s="386">
        <v>5.4999632686300002</v>
      </c>
      <c r="H151" s="388">
        <v>4.9406564584124654E-324</v>
      </c>
      <c r="I151" s="385">
        <v>6.0629999999999997</v>
      </c>
      <c r="J151" s="386">
        <v>0.56303673136900001</v>
      </c>
      <c r="K151" s="389">
        <v>0.55118549923600002</v>
      </c>
    </row>
    <row r="152" spans="1:11" ht="14.4" customHeight="1" thickBot="1" x14ac:dyDescent="0.35">
      <c r="A152" s="407" t="s">
        <v>410</v>
      </c>
      <c r="B152" s="385">
        <v>10.001978676891</v>
      </c>
      <c r="C152" s="385">
        <v>9.3423400000000001</v>
      </c>
      <c r="D152" s="386">
        <v>-0.65963867689099998</v>
      </c>
      <c r="E152" s="387">
        <v>0.93404918184600005</v>
      </c>
      <c r="F152" s="385">
        <v>0</v>
      </c>
      <c r="G152" s="386">
        <v>0</v>
      </c>
      <c r="H152" s="388">
        <v>0.95940000000000003</v>
      </c>
      <c r="I152" s="385">
        <v>16.261749999999999</v>
      </c>
      <c r="J152" s="386">
        <v>16.261749999999999</v>
      </c>
      <c r="K152" s="396" t="s">
        <v>266</v>
      </c>
    </row>
    <row r="153" spans="1:11" ht="14.4" customHeight="1" thickBot="1" x14ac:dyDescent="0.35">
      <c r="A153" s="406" t="s">
        <v>411</v>
      </c>
      <c r="B153" s="390">
        <v>4.9406564584124654E-324</v>
      </c>
      <c r="C153" s="390">
        <v>-1.30152</v>
      </c>
      <c r="D153" s="391">
        <v>-1.30152</v>
      </c>
      <c r="E153" s="392" t="s">
        <v>272</v>
      </c>
      <c r="F153" s="390">
        <v>0</v>
      </c>
      <c r="G153" s="391">
        <v>0</v>
      </c>
      <c r="H153" s="393">
        <v>4.9406564584124654E-324</v>
      </c>
      <c r="I153" s="390">
        <v>2.9643938750474793E-323</v>
      </c>
      <c r="J153" s="391">
        <v>2.9643938750474793E-323</v>
      </c>
      <c r="K153" s="394" t="s">
        <v>266</v>
      </c>
    </row>
    <row r="154" spans="1:11" ht="14.4" customHeight="1" thickBot="1" x14ac:dyDescent="0.35">
      <c r="A154" s="407" t="s">
        <v>412</v>
      </c>
      <c r="B154" s="385">
        <v>4.9406564584124654E-324</v>
      </c>
      <c r="C154" s="385">
        <v>-1.30152</v>
      </c>
      <c r="D154" s="386">
        <v>-1.30152</v>
      </c>
      <c r="E154" s="395" t="s">
        <v>272</v>
      </c>
      <c r="F154" s="385">
        <v>0</v>
      </c>
      <c r="G154" s="386">
        <v>0</v>
      </c>
      <c r="H154" s="388">
        <v>4.9406564584124654E-324</v>
      </c>
      <c r="I154" s="385">
        <v>2.9643938750474793E-323</v>
      </c>
      <c r="J154" s="386">
        <v>2.9643938750474793E-323</v>
      </c>
      <c r="K154" s="396" t="s">
        <v>266</v>
      </c>
    </row>
    <row r="155" spans="1:11" ht="14.4" customHeight="1" thickBot="1" x14ac:dyDescent="0.35">
      <c r="A155" s="406" t="s">
        <v>413</v>
      </c>
      <c r="B155" s="390">
        <v>53422.999817968099</v>
      </c>
      <c r="C155" s="390">
        <v>53046.256869999997</v>
      </c>
      <c r="D155" s="391">
        <v>-376.74294796806498</v>
      </c>
      <c r="E155" s="397">
        <v>0.99294792600000004</v>
      </c>
      <c r="F155" s="390">
        <v>65764</v>
      </c>
      <c r="G155" s="391">
        <v>32882</v>
      </c>
      <c r="H155" s="393">
        <v>5413.7562600000001</v>
      </c>
      <c r="I155" s="390">
        <v>34769.191359999997</v>
      </c>
      <c r="J155" s="391">
        <v>1887.19135999999</v>
      </c>
      <c r="K155" s="398">
        <v>0.52869641992500005</v>
      </c>
    </row>
    <row r="156" spans="1:11" ht="14.4" customHeight="1" thickBot="1" x14ac:dyDescent="0.35">
      <c r="A156" s="407" t="s">
        <v>414</v>
      </c>
      <c r="B156" s="385">
        <v>18930.999942927701</v>
      </c>
      <c r="C156" s="385">
        <v>19084.497149999999</v>
      </c>
      <c r="D156" s="386">
        <v>153.49720707229099</v>
      </c>
      <c r="E156" s="387">
        <v>1.0081082461319999</v>
      </c>
      <c r="F156" s="385">
        <v>24408</v>
      </c>
      <c r="G156" s="386">
        <v>12204</v>
      </c>
      <c r="H156" s="388">
        <v>1612.6895999999999</v>
      </c>
      <c r="I156" s="385">
        <v>12198.170630000001</v>
      </c>
      <c r="J156" s="386">
        <v>-5.8293700000099999</v>
      </c>
      <c r="K156" s="389">
        <v>0.499761169698</v>
      </c>
    </row>
    <row r="157" spans="1:11" ht="14.4" customHeight="1" thickBot="1" x14ac:dyDescent="0.35">
      <c r="A157" s="407" t="s">
        <v>415</v>
      </c>
      <c r="B157" s="385">
        <v>34491.999875040397</v>
      </c>
      <c r="C157" s="385">
        <v>33961.759720000002</v>
      </c>
      <c r="D157" s="386">
        <v>-530.24015504035196</v>
      </c>
      <c r="E157" s="387">
        <v>0.98462715537000001</v>
      </c>
      <c r="F157" s="385">
        <v>41356</v>
      </c>
      <c r="G157" s="386">
        <v>20678</v>
      </c>
      <c r="H157" s="388">
        <v>3801.06666</v>
      </c>
      <c r="I157" s="385">
        <v>22571.02073</v>
      </c>
      <c r="J157" s="386">
        <v>1893.02073</v>
      </c>
      <c r="K157" s="389">
        <v>0.54577378687400002</v>
      </c>
    </row>
    <row r="158" spans="1:11" ht="14.4" customHeight="1" thickBot="1" x14ac:dyDescent="0.35">
      <c r="A158" s="406" t="s">
        <v>416</v>
      </c>
      <c r="B158" s="390">
        <v>0</v>
      </c>
      <c r="C158" s="390">
        <v>3391.3251</v>
      </c>
      <c r="D158" s="391">
        <v>3391.3251</v>
      </c>
      <c r="E158" s="392" t="s">
        <v>266</v>
      </c>
      <c r="F158" s="390">
        <v>0</v>
      </c>
      <c r="G158" s="391">
        <v>0</v>
      </c>
      <c r="H158" s="393">
        <v>425.30615</v>
      </c>
      <c r="I158" s="390">
        <v>760.00193999999999</v>
      </c>
      <c r="J158" s="391">
        <v>760.00193999999999</v>
      </c>
      <c r="K158" s="394" t="s">
        <v>266</v>
      </c>
    </row>
    <row r="159" spans="1:11" ht="14.4" customHeight="1" thickBot="1" x14ac:dyDescent="0.35">
      <c r="A159" s="407" t="s">
        <v>417</v>
      </c>
      <c r="B159" s="385">
        <v>4.9406564584124654E-324</v>
      </c>
      <c r="C159" s="385">
        <v>1957.21567</v>
      </c>
      <c r="D159" s="386">
        <v>1957.21567</v>
      </c>
      <c r="E159" s="395" t="s">
        <v>272</v>
      </c>
      <c r="F159" s="385">
        <v>0</v>
      </c>
      <c r="G159" s="386">
        <v>0</v>
      </c>
      <c r="H159" s="388">
        <v>4.9406564584124654E-324</v>
      </c>
      <c r="I159" s="385">
        <v>139.22037</v>
      </c>
      <c r="J159" s="386">
        <v>139.22037</v>
      </c>
      <c r="K159" s="396" t="s">
        <v>266</v>
      </c>
    </row>
    <row r="160" spans="1:11" ht="14.4" customHeight="1" thickBot="1" x14ac:dyDescent="0.35">
      <c r="A160" s="407" t="s">
        <v>418</v>
      </c>
      <c r="B160" s="385">
        <v>0</v>
      </c>
      <c r="C160" s="385">
        <v>1434.10943</v>
      </c>
      <c r="D160" s="386">
        <v>1434.10943</v>
      </c>
      <c r="E160" s="395" t="s">
        <v>266</v>
      </c>
      <c r="F160" s="385">
        <v>0</v>
      </c>
      <c r="G160" s="386">
        <v>0</v>
      </c>
      <c r="H160" s="388">
        <v>425.30615</v>
      </c>
      <c r="I160" s="385">
        <v>620.78156999999999</v>
      </c>
      <c r="J160" s="386">
        <v>620.78156999999999</v>
      </c>
      <c r="K160" s="396" t="s">
        <v>266</v>
      </c>
    </row>
    <row r="161" spans="1:11" ht="14.4" customHeight="1" thickBot="1" x14ac:dyDescent="0.35">
      <c r="A161" s="404" t="s">
        <v>419</v>
      </c>
      <c r="B161" s="385">
        <v>479.28829382848397</v>
      </c>
      <c r="C161" s="385">
        <v>383.60795999999999</v>
      </c>
      <c r="D161" s="386">
        <v>-95.680333828483995</v>
      </c>
      <c r="E161" s="387">
        <v>0.80036997552300004</v>
      </c>
      <c r="F161" s="385">
        <v>8.2909530012739996</v>
      </c>
      <c r="G161" s="386">
        <v>4.1454765006369998</v>
      </c>
      <c r="H161" s="388">
        <v>4.9406564584124654E-324</v>
      </c>
      <c r="I161" s="385">
        <v>1.44628</v>
      </c>
      <c r="J161" s="386">
        <v>-2.699196500637</v>
      </c>
      <c r="K161" s="389">
        <v>0.174440742792</v>
      </c>
    </row>
    <row r="162" spans="1:11" ht="14.4" customHeight="1" thickBot="1" x14ac:dyDescent="0.35">
      <c r="A162" s="405" t="s">
        <v>420</v>
      </c>
      <c r="B162" s="385">
        <v>470.99734082720897</v>
      </c>
      <c r="C162" s="385">
        <v>351.42192999999997</v>
      </c>
      <c r="D162" s="386">
        <v>-119.575410827209</v>
      </c>
      <c r="E162" s="387">
        <v>0.74612295980800003</v>
      </c>
      <c r="F162" s="385">
        <v>0</v>
      </c>
      <c r="G162" s="386">
        <v>0</v>
      </c>
      <c r="H162" s="388">
        <v>4.9406564584124654E-324</v>
      </c>
      <c r="I162" s="385">
        <v>2.9643938750474793E-323</v>
      </c>
      <c r="J162" s="386">
        <v>2.9643938750474793E-323</v>
      </c>
      <c r="K162" s="396" t="s">
        <v>266</v>
      </c>
    </row>
    <row r="163" spans="1:11" ht="14.4" customHeight="1" thickBot="1" x14ac:dyDescent="0.35">
      <c r="A163" s="406" t="s">
        <v>421</v>
      </c>
      <c r="B163" s="390">
        <v>470.99734082720897</v>
      </c>
      <c r="C163" s="390">
        <v>351.42192999999997</v>
      </c>
      <c r="D163" s="391">
        <v>-119.575410827209</v>
      </c>
      <c r="E163" s="397">
        <v>0.74612295980800003</v>
      </c>
      <c r="F163" s="390">
        <v>0</v>
      </c>
      <c r="G163" s="391">
        <v>0</v>
      </c>
      <c r="H163" s="393">
        <v>4.9406564584124654E-324</v>
      </c>
      <c r="I163" s="390">
        <v>2.9643938750474793E-323</v>
      </c>
      <c r="J163" s="391">
        <v>2.9643938750474793E-323</v>
      </c>
      <c r="K163" s="394" t="s">
        <v>266</v>
      </c>
    </row>
    <row r="164" spans="1:11" ht="14.4" customHeight="1" thickBot="1" x14ac:dyDescent="0.35">
      <c r="A164" s="407" t="s">
        <v>422</v>
      </c>
      <c r="B164" s="385">
        <v>0</v>
      </c>
      <c r="C164" s="385">
        <v>242.32714999999999</v>
      </c>
      <c r="D164" s="386">
        <v>242.32714999999999</v>
      </c>
      <c r="E164" s="395" t="s">
        <v>266</v>
      </c>
      <c r="F164" s="385">
        <v>0</v>
      </c>
      <c r="G164" s="386">
        <v>0</v>
      </c>
      <c r="H164" s="388">
        <v>4.9406564584124654E-324</v>
      </c>
      <c r="I164" s="385">
        <v>2.9643938750474793E-323</v>
      </c>
      <c r="J164" s="386">
        <v>2.9643938750474793E-323</v>
      </c>
      <c r="K164" s="396" t="s">
        <v>266</v>
      </c>
    </row>
    <row r="165" spans="1:11" ht="14.4" customHeight="1" thickBot="1" x14ac:dyDescent="0.35">
      <c r="A165" s="407" t="s">
        <v>423</v>
      </c>
      <c r="B165" s="385">
        <v>0</v>
      </c>
      <c r="C165" s="385">
        <v>18.98855</v>
      </c>
      <c r="D165" s="386">
        <v>18.98855</v>
      </c>
      <c r="E165" s="395" t="s">
        <v>266</v>
      </c>
      <c r="F165" s="385">
        <v>0</v>
      </c>
      <c r="G165" s="386">
        <v>0</v>
      </c>
      <c r="H165" s="388">
        <v>4.9406564584124654E-324</v>
      </c>
      <c r="I165" s="385">
        <v>2.9643938750474793E-323</v>
      </c>
      <c r="J165" s="386">
        <v>2.9643938750474793E-323</v>
      </c>
      <c r="K165" s="396" t="s">
        <v>266</v>
      </c>
    </row>
    <row r="166" spans="1:11" ht="14.4" customHeight="1" thickBot="1" x14ac:dyDescent="0.35">
      <c r="A166" s="407" t="s">
        <v>424</v>
      </c>
      <c r="B166" s="385">
        <v>0</v>
      </c>
      <c r="C166" s="385">
        <v>44.477229999999999</v>
      </c>
      <c r="D166" s="386">
        <v>44.477229999999999</v>
      </c>
      <c r="E166" s="395" t="s">
        <v>266</v>
      </c>
      <c r="F166" s="385">
        <v>0</v>
      </c>
      <c r="G166" s="386">
        <v>0</v>
      </c>
      <c r="H166" s="388">
        <v>4.9406564584124654E-324</v>
      </c>
      <c r="I166" s="385">
        <v>2.9643938750474793E-323</v>
      </c>
      <c r="J166" s="386">
        <v>2.9643938750474793E-323</v>
      </c>
      <c r="K166" s="396" t="s">
        <v>266</v>
      </c>
    </row>
    <row r="167" spans="1:11" ht="14.4" customHeight="1" thickBot="1" x14ac:dyDescent="0.35">
      <c r="A167" s="407" t="s">
        <v>425</v>
      </c>
      <c r="B167" s="385">
        <v>0</v>
      </c>
      <c r="C167" s="385">
        <v>45.628999999999998</v>
      </c>
      <c r="D167" s="386">
        <v>45.628999999999998</v>
      </c>
      <c r="E167" s="395" t="s">
        <v>266</v>
      </c>
      <c r="F167" s="385">
        <v>0</v>
      </c>
      <c r="G167" s="386">
        <v>0</v>
      </c>
      <c r="H167" s="388">
        <v>4.9406564584124654E-324</v>
      </c>
      <c r="I167" s="385">
        <v>2.9643938750474793E-323</v>
      </c>
      <c r="J167" s="386">
        <v>2.9643938750474793E-323</v>
      </c>
      <c r="K167" s="396" t="s">
        <v>266</v>
      </c>
    </row>
    <row r="168" spans="1:11" ht="14.4" customHeight="1" thickBot="1" x14ac:dyDescent="0.35">
      <c r="A168" s="410" t="s">
        <v>426</v>
      </c>
      <c r="B168" s="390">
        <v>8.2909530012739996</v>
      </c>
      <c r="C168" s="390">
        <v>32.186030000000002</v>
      </c>
      <c r="D168" s="391">
        <v>23.895076998724999</v>
      </c>
      <c r="E168" s="397">
        <v>3.8820663915289999</v>
      </c>
      <c r="F168" s="390">
        <v>8.2909530012739996</v>
      </c>
      <c r="G168" s="391">
        <v>4.1454765006369998</v>
      </c>
      <c r="H168" s="393">
        <v>4.9406564584124654E-324</v>
      </c>
      <c r="I168" s="390">
        <v>1.44628</v>
      </c>
      <c r="J168" s="391">
        <v>-2.699196500637</v>
      </c>
      <c r="K168" s="398">
        <v>0.174440742792</v>
      </c>
    </row>
    <row r="169" spans="1:11" ht="14.4" customHeight="1" thickBot="1" x14ac:dyDescent="0.35">
      <c r="A169" s="406" t="s">
        <v>427</v>
      </c>
      <c r="B169" s="390">
        <v>0</v>
      </c>
      <c r="C169" s="390">
        <v>6.4670699999999997</v>
      </c>
      <c r="D169" s="391">
        <v>6.4670699999999997</v>
      </c>
      <c r="E169" s="392" t="s">
        <v>266</v>
      </c>
      <c r="F169" s="390">
        <v>0</v>
      </c>
      <c r="G169" s="391">
        <v>0</v>
      </c>
      <c r="H169" s="393">
        <v>4.9406564584124654E-324</v>
      </c>
      <c r="I169" s="390">
        <v>-2.0000000000000002E-5</v>
      </c>
      <c r="J169" s="391">
        <v>-2.0000000000000002E-5</v>
      </c>
      <c r="K169" s="394" t="s">
        <v>266</v>
      </c>
    </row>
    <row r="170" spans="1:11" ht="14.4" customHeight="1" thickBot="1" x14ac:dyDescent="0.35">
      <c r="A170" s="407" t="s">
        <v>428</v>
      </c>
      <c r="B170" s="385">
        <v>0</v>
      </c>
      <c r="C170" s="385">
        <v>6.9999999999999994E-5</v>
      </c>
      <c r="D170" s="386">
        <v>6.9999999999999994E-5</v>
      </c>
      <c r="E170" s="395" t="s">
        <v>266</v>
      </c>
      <c r="F170" s="385">
        <v>0</v>
      </c>
      <c r="G170" s="386">
        <v>0</v>
      </c>
      <c r="H170" s="388">
        <v>4.9406564584124654E-324</v>
      </c>
      <c r="I170" s="385">
        <v>-2.0000000000000002E-5</v>
      </c>
      <c r="J170" s="386">
        <v>-2.0000000000000002E-5</v>
      </c>
      <c r="K170" s="396" t="s">
        <v>266</v>
      </c>
    </row>
    <row r="171" spans="1:11" ht="14.4" customHeight="1" thickBot="1" x14ac:dyDescent="0.35">
      <c r="A171" s="407" t="s">
        <v>429</v>
      </c>
      <c r="B171" s="385">
        <v>4.9406564584124654E-324</v>
      </c>
      <c r="C171" s="385">
        <v>6.4669999999999996</v>
      </c>
      <c r="D171" s="386">
        <v>6.4669999999999996</v>
      </c>
      <c r="E171" s="395" t="s">
        <v>272</v>
      </c>
      <c r="F171" s="385">
        <v>0</v>
      </c>
      <c r="G171" s="386">
        <v>0</v>
      </c>
      <c r="H171" s="388">
        <v>4.9406564584124654E-324</v>
      </c>
      <c r="I171" s="385">
        <v>2.9643938750474793E-323</v>
      </c>
      <c r="J171" s="386">
        <v>2.9643938750474793E-323</v>
      </c>
      <c r="K171" s="396" t="s">
        <v>266</v>
      </c>
    </row>
    <row r="172" spans="1:11" ht="14.4" customHeight="1" thickBot="1" x14ac:dyDescent="0.35">
      <c r="A172" s="406" t="s">
        <v>430</v>
      </c>
      <c r="B172" s="390">
        <v>8.2909530012739996</v>
      </c>
      <c r="C172" s="390">
        <v>25.718959999999999</v>
      </c>
      <c r="D172" s="391">
        <v>17.428006998724999</v>
      </c>
      <c r="E172" s="397">
        <v>3.1020511147560001</v>
      </c>
      <c r="F172" s="390">
        <v>8.2909530012739996</v>
      </c>
      <c r="G172" s="391">
        <v>4.1454765006369998</v>
      </c>
      <c r="H172" s="393">
        <v>4.9406564584124654E-324</v>
      </c>
      <c r="I172" s="390">
        <v>1.4462999999999999</v>
      </c>
      <c r="J172" s="391">
        <v>-2.6991765006369999</v>
      </c>
      <c r="K172" s="398">
        <v>0.17444315505999999</v>
      </c>
    </row>
    <row r="173" spans="1:11" ht="14.4" customHeight="1" thickBot="1" x14ac:dyDescent="0.35">
      <c r="A173" s="407" t="s">
        <v>431</v>
      </c>
      <c r="B173" s="385">
        <v>8.2909530012739996</v>
      </c>
      <c r="C173" s="385">
        <v>25.718959999999999</v>
      </c>
      <c r="D173" s="386">
        <v>17.428006998724999</v>
      </c>
      <c r="E173" s="387">
        <v>3.1020511147560001</v>
      </c>
      <c r="F173" s="385">
        <v>8.2909530012739996</v>
      </c>
      <c r="G173" s="386">
        <v>4.1454765006369998</v>
      </c>
      <c r="H173" s="388">
        <v>4.9406564584124654E-324</v>
      </c>
      <c r="I173" s="385">
        <v>1.4462999999999999</v>
      </c>
      <c r="J173" s="386">
        <v>-2.6991765006369999</v>
      </c>
      <c r="K173" s="389">
        <v>0.17444315505999999</v>
      </c>
    </row>
    <row r="174" spans="1:11" ht="14.4" customHeight="1" thickBot="1" x14ac:dyDescent="0.35">
      <c r="A174" s="404" t="s">
        <v>432</v>
      </c>
      <c r="B174" s="385">
        <v>4.9406564584124654E-324</v>
      </c>
      <c r="C174" s="385">
        <v>203.6962</v>
      </c>
      <c r="D174" s="386">
        <v>203.6962</v>
      </c>
      <c r="E174" s="395" t="s">
        <v>272</v>
      </c>
      <c r="F174" s="385">
        <v>4.9406564584124654E-324</v>
      </c>
      <c r="G174" s="386">
        <v>0</v>
      </c>
      <c r="H174" s="388">
        <v>4.9406564584124654E-324</v>
      </c>
      <c r="I174" s="385">
        <v>2.9643938750474793E-323</v>
      </c>
      <c r="J174" s="386">
        <v>2.9643938750474793E-323</v>
      </c>
      <c r="K174" s="389">
        <v>0</v>
      </c>
    </row>
    <row r="175" spans="1:11" ht="14.4" customHeight="1" thickBot="1" x14ac:dyDescent="0.35">
      <c r="A175" s="410" t="s">
        <v>433</v>
      </c>
      <c r="B175" s="390">
        <v>4.9406564584124654E-324</v>
      </c>
      <c r="C175" s="390">
        <v>203.6962</v>
      </c>
      <c r="D175" s="391">
        <v>203.6962</v>
      </c>
      <c r="E175" s="392" t="s">
        <v>272</v>
      </c>
      <c r="F175" s="390">
        <v>4.9406564584124654E-324</v>
      </c>
      <c r="G175" s="391">
        <v>0</v>
      </c>
      <c r="H175" s="393">
        <v>4.9406564584124654E-324</v>
      </c>
      <c r="I175" s="390">
        <v>2.9643938750474793E-323</v>
      </c>
      <c r="J175" s="391">
        <v>2.9643938750474793E-323</v>
      </c>
      <c r="K175" s="398">
        <v>0</v>
      </c>
    </row>
    <row r="176" spans="1:11" ht="14.4" customHeight="1" thickBot="1" x14ac:dyDescent="0.35">
      <c r="A176" s="406" t="s">
        <v>434</v>
      </c>
      <c r="B176" s="390">
        <v>4.9406564584124654E-324</v>
      </c>
      <c r="C176" s="390">
        <v>203.6962</v>
      </c>
      <c r="D176" s="391">
        <v>203.6962</v>
      </c>
      <c r="E176" s="392" t="s">
        <v>272</v>
      </c>
      <c r="F176" s="390">
        <v>4.9406564584124654E-324</v>
      </c>
      <c r="G176" s="391">
        <v>0</v>
      </c>
      <c r="H176" s="393">
        <v>4.9406564584124654E-324</v>
      </c>
      <c r="I176" s="390">
        <v>2.9643938750474793E-323</v>
      </c>
      <c r="J176" s="391">
        <v>2.9643938750474793E-323</v>
      </c>
      <c r="K176" s="398">
        <v>0</v>
      </c>
    </row>
    <row r="177" spans="1:11" ht="14.4" customHeight="1" thickBot="1" x14ac:dyDescent="0.35">
      <c r="A177" s="407" t="s">
        <v>435</v>
      </c>
      <c r="B177" s="385">
        <v>4.9406564584124654E-324</v>
      </c>
      <c r="C177" s="385">
        <v>203.6962</v>
      </c>
      <c r="D177" s="386">
        <v>203.6962</v>
      </c>
      <c r="E177" s="395" t="s">
        <v>272</v>
      </c>
      <c r="F177" s="385">
        <v>4.9406564584124654E-324</v>
      </c>
      <c r="G177" s="386">
        <v>0</v>
      </c>
      <c r="H177" s="388">
        <v>4.9406564584124654E-324</v>
      </c>
      <c r="I177" s="385">
        <v>2.9643938750474793E-323</v>
      </c>
      <c r="J177" s="386">
        <v>2.9643938750474793E-323</v>
      </c>
      <c r="K177" s="389">
        <v>0</v>
      </c>
    </row>
    <row r="178" spans="1:11" ht="14.4" customHeight="1" thickBot="1" x14ac:dyDescent="0.35">
      <c r="A178" s="403" t="s">
        <v>436</v>
      </c>
      <c r="B178" s="385">
        <v>2258.5841702573198</v>
      </c>
      <c r="C178" s="385">
        <v>2090.0157899999999</v>
      </c>
      <c r="D178" s="386">
        <v>-168.56838025732</v>
      </c>
      <c r="E178" s="387">
        <v>0.92536546457799995</v>
      </c>
      <c r="F178" s="385">
        <v>2302.0076552310702</v>
      </c>
      <c r="G178" s="386">
        <v>1151.0038276155401</v>
      </c>
      <c r="H178" s="388">
        <v>148.42323999999999</v>
      </c>
      <c r="I178" s="385">
        <v>1023.13697</v>
      </c>
      <c r="J178" s="386">
        <v>-127.866857615537</v>
      </c>
      <c r="K178" s="389">
        <v>0.444454199652</v>
      </c>
    </row>
    <row r="179" spans="1:11" ht="14.4" customHeight="1" thickBot="1" x14ac:dyDescent="0.35">
      <c r="A179" s="408" t="s">
        <v>437</v>
      </c>
      <c r="B179" s="390">
        <v>2258.5841702573198</v>
      </c>
      <c r="C179" s="390">
        <v>2090.0157899999999</v>
      </c>
      <c r="D179" s="391">
        <v>-168.56838025732</v>
      </c>
      <c r="E179" s="397">
        <v>0.92536546457799995</v>
      </c>
      <c r="F179" s="390">
        <v>2302.0076552310702</v>
      </c>
      <c r="G179" s="391">
        <v>1151.0038276155401</v>
      </c>
      <c r="H179" s="393">
        <v>148.42323999999999</v>
      </c>
      <c r="I179" s="390">
        <v>1023.13697</v>
      </c>
      <c r="J179" s="391">
        <v>-127.866857615537</v>
      </c>
      <c r="K179" s="398">
        <v>0.444454199652</v>
      </c>
    </row>
    <row r="180" spans="1:11" ht="14.4" customHeight="1" thickBot="1" x14ac:dyDescent="0.35">
      <c r="A180" s="410" t="s">
        <v>54</v>
      </c>
      <c r="B180" s="390">
        <v>2258.5841702573198</v>
      </c>
      <c r="C180" s="390">
        <v>2090.0157899999999</v>
      </c>
      <c r="D180" s="391">
        <v>-168.56838025732</v>
      </c>
      <c r="E180" s="397">
        <v>0.92536546457799995</v>
      </c>
      <c r="F180" s="390">
        <v>2302.0076552310702</v>
      </c>
      <c r="G180" s="391">
        <v>1151.0038276155401</v>
      </c>
      <c r="H180" s="393">
        <v>148.42323999999999</v>
      </c>
      <c r="I180" s="390">
        <v>1023.13697</v>
      </c>
      <c r="J180" s="391">
        <v>-127.866857615537</v>
      </c>
      <c r="K180" s="398">
        <v>0.444454199652</v>
      </c>
    </row>
    <row r="181" spans="1:11" ht="14.4" customHeight="1" thickBot="1" x14ac:dyDescent="0.35">
      <c r="A181" s="406" t="s">
        <v>438</v>
      </c>
      <c r="B181" s="390">
        <v>11.999999999999</v>
      </c>
      <c r="C181" s="390">
        <v>10.692</v>
      </c>
      <c r="D181" s="391">
        <v>-1.307999999999</v>
      </c>
      <c r="E181" s="397">
        <v>0.89100000000000001</v>
      </c>
      <c r="F181" s="390">
        <v>8</v>
      </c>
      <c r="G181" s="391">
        <v>4</v>
      </c>
      <c r="H181" s="393">
        <v>0.89100000000000001</v>
      </c>
      <c r="I181" s="390">
        <v>5.3460000000000001</v>
      </c>
      <c r="J181" s="391">
        <v>1.3460000000000001</v>
      </c>
      <c r="K181" s="398">
        <v>0.66825000000000001</v>
      </c>
    </row>
    <row r="182" spans="1:11" ht="14.4" customHeight="1" thickBot="1" x14ac:dyDescent="0.35">
      <c r="A182" s="407" t="s">
        <v>439</v>
      </c>
      <c r="B182" s="385">
        <v>11.999999999999</v>
      </c>
      <c r="C182" s="385">
        <v>10.692</v>
      </c>
      <c r="D182" s="386">
        <v>-1.307999999999</v>
      </c>
      <c r="E182" s="387">
        <v>0.89100000000000001</v>
      </c>
      <c r="F182" s="385">
        <v>8</v>
      </c>
      <c r="G182" s="386">
        <v>4</v>
      </c>
      <c r="H182" s="388">
        <v>0.89100000000000001</v>
      </c>
      <c r="I182" s="385">
        <v>5.3460000000000001</v>
      </c>
      <c r="J182" s="386">
        <v>1.3460000000000001</v>
      </c>
      <c r="K182" s="389">
        <v>0.66825000000000001</v>
      </c>
    </row>
    <row r="183" spans="1:11" ht="14.4" customHeight="1" thickBot="1" x14ac:dyDescent="0.35">
      <c r="A183" s="406" t="s">
        <v>440</v>
      </c>
      <c r="B183" s="390">
        <v>73.989331626392001</v>
      </c>
      <c r="C183" s="390">
        <v>51.639000000000003</v>
      </c>
      <c r="D183" s="391">
        <v>-22.350331626391998</v>
      </c>
      <c r="E183" s="397">
        <v>0.69792494221599999</v>
      </c>
      <c r="F183" s="390">
        <v>54.007655231073997</v>
      </c>
      <c r="G183" s="391">
        <v>27.003827615536999</v>
      </c>
      <c r="H183" s="393">
        <v>1.2753000000000001</v>
      </c>
      <c r="I183" s="390">
        <v>20.572299999999998</v>
      </c>
      <c r="J183" s="391">
        <v>-6.431527615537</v>
      </c>
      <c r="K183" s="398">
        <v>0.38091451872799997</v>
      </c>
    </row>
    <row r="184" spans="1:11" ht="14.4" customHeight="1" thickBot="1" x14ac:dyDescent="0.35">
      <c r="A184" s="407" t="s">
        <v>441</v>
      </c>
      <c r="B184" s="385">
        <v>73.989331626392001</v>
      </c>
      <c r="C184" s="385">
        <v>51.639000000000003</v>
      </c>
      <c r="D184" s="386">
        <v>-22.350331626391998</v>
      </c>
      <c r="E184" s="387">
        <v>0.69792494221599999</v>
      </c>
      <c r="F184" s="385">
        <v>54.007655231073997</v>
      </c>
      <c r="G184" s="386">
        <v>27.003827615536999</v>
      </c>
      <c r="H184" s="388">
        <v>1.2753000000000001</v>
      </c>
      <c r="I184" s="385">
        <v>20.572299999999998</v>
      </c>
      <c r="J184" s="386">
        <v>-6.431527615537</v>
      </c>
      <c r="K184" s="389">
        <v>0.38091451872799997</v>
      </c>
    </row>
    <row r="185" spans="1:11" ht="14.4" customHeight="1" thickBot="1" x14ac:dyDescent="0.35">
      <c r="A185" s="406" t="s">
        <v>442</v>
      </c>
      <c r="B185" s="390">
        <v>72.594838630954996</v>
      </c>
      <c r="C185" s="390">
        <v>73.115799999999993</v>
      </c>
      <c r="D185" s="391">
        <v>0.52096136904400003</v>
      </c>
      <c r="E185" s="397">
        <v>1.0071762866180001</v>
      </c>
      <c r="F185" s="390">
        <v>37</v>
      </c>
      <c r="G185" s="391">
        <v>18.5</v>
      </c>
      <c r="H185" s="393">
        <v>4.3958000000000004</v>
      </c>
      <c r="I185" s="390">
        <v>28.516300000000001</v>
      </c>
      <c r="J185" s="391">
        <v>10.016299999999999</v>
      </c>
      <c r="K185" s="398">
        <v>0.77071081081000004</v>
      </c>
    </row>
    <row r="186" spans="1:11" ht="14.4" customHeight="1" thickBot="1" x14ac:dyDescent="0.35">
      <c r="A186" s="407" t="s">
        <v>443</v>
      </c>
      <c r="B186" s="385">
        <v>72.594838630954996</v>
      </c>
      <c r="C186" s="385">
        <v>73.115799999999993</v>
      </c>
      <c r="D186" s="386">
        <v>0.52096136904400003</v>
      </c>
      <c r="E186" s="387">
        <v>1.0071762866180001</v>
      </c>
      <c r="F186" s="385">
        <v>37</v>
      </c>
      <c r="G186" s="386">
        <v>18.5</v>
      </c>
      <c r="H186" s="388">
        <v>4.3958000000000004</v>
      </c>
      <c r="I186" s="385">
        <v>28.516300000000001</v>
      </c>
      <c r="J186" s="386">
        <v>10.016299999999999</v>
      </c>
      <c r="K186" s="389">
        <v>0.77071081081000004</v>
      </c>
    </row>
    <row r="187" spans="1:11" ht="14.4" customHeight="1" thickBot="1" x14ac:dyDescent="0.35">
      <c r="A187" s="406" t="s">
        <v>444</v>
      </c>
      <c r="B187" s="390">
        <v>605.99999999999204</v>
      </c>
      <c r="C187" s="390">
        <v>537.47571000000005</v>
      </c>
      <c r="D187" s="391">
        <v>-68.524289999992007</v>
      </c>
      <c r="E187" s="397">
        <v>0.88692361386100005</v>
      </c>
      <c r="F187" s="390">
        <v>747</v>
      </c>
      <c r="G187" s="391">
        <v>373.5</v>
      </c>
      <c r="H187" s="393">
        <v>46.360520000000001</v>
      </c>
      <c r="I187" s="390">
        <v>267.08154000000002</v>
      </c>
      <c r="J187" s="391">
        <v>-106.41846</v>
      </c>
      <c r="K187" s="398">
        <v>0.35753887550199998</v>
      </c>
    </row>
    <row r="188" spans="1:11" ht="14.4" customHeight="1" thickBot="1" x14ac:dyDescent="0.35">
      <c r="A188" s="407" t="s">
        <v>445</v>
      </c>
      <c r="B188" s="385">
        <v>605.99999999999204</v>
      </c>
      <c r="C188" s="385">
        <v>537.47571000000005</v>
      </c>
      <c r="D188" s="386">
        <v>-68.524289999992007</v>
      </c>
      <c r="E188" s="387">
        <v>0.88692361386100005</v>
      </c>
      <c r="F188" s="385">
        <v>747</v>
      </c>
      <c r="G188" s="386">
        <v>373.5</v>
      </c>
      <c r="H188" s="388">
        <v>46.360520000000001</v>
      </c>
      <c r="I188" s="385">
        <v>267.08154000000002</v>
      </c>
      <c r="J188" s="386">
        <v>-106.41846</v>
      </c>
      <c r="K188" s="389">
        <v>0.35753887550199998</v>
      </c>
    </row>
    <row r="189" spans="1:11" ht="14.4" customHeight="1" thickBot="1" x14ac:dyDescent="0.35">
      <c r="A189" s="406" t="s">
        <v>446</v>
      </c>
      <c r="B189" s="390">
        <v>0</v>
      </c>
      <c r="C189" s="390">
        <v>4.9406564584124654E-324</v>
      </c>
      <c r="D189" s="391">
        <v>4.9406564584124654E-324</v>
      </c>
      <c r="E189" s="392" t="s">
        <v>266</v>
      </c>
      <c r="F189" s="390">
        <v>4.9406564584124654E-324</v>
      </c>
      <c r="G189" s="391">
        <v>0</v>
      </c>
      <c r="H189" s="393">
        <v>4.9406564584124654E-324</v>
      </c>
      <c r="I189" s="390">
        <v>0.03</v>
      </c>
      <c r="J189" s="391">
        <v>0.03</v>
      </c>
      <c r="K189" s="394" t="s">
        <v>272</v>
      </c>
    </row>
    <row r="190" spans="1:11" ht="14.4" customHeight="1" thickBot="1" x14ac:dyDescent="0.35">
      <c r="A190" s="407" t="s">
        <v>447</v>
      </c>
      <c r="B190" s="385">
        <v>0</v>
      </c>
      <c r="C190" s="385">
        <v>4.9406564584124654E-324</v>
      </c>
      <c r="D190" s="386">
        <v>4.9406564584124654E-324</v>
      </c>
      <c r="E190" s="395" t="s">
        <v>266</v>
      </c>
      <c r="F190" s="385">
        <v>4.9406564584124654E-324</v>
      </c>
      <c r="G190" s="386">
        <v>0</v>
      </c>
      <c r="H190" s="388">
        <v>4.9406564584124654E-324</v>
      </c>
      <c r="I190" s="385">
        <v>0.03</v>
      </c>
      <c r="J190" s="386">
        <v>0.03</v>
      </c>
      <c r="K190" s="396" t="s">
        <v>272</v>
      </c>
    </row>
    <row r="191" spans="1:11" ht="14.4" customHeight="1" thickBot="1" x14ac:dyDescent="0.35">
      <c r="A191" s="406" t="s">
        <v>448</v>
      </c>
      <c r="B191" s="390">
        <v>1493.99999999998</v>
      </c>
      <c r="C191" s="390">
        <v>1417.09328</v>
      </c>
      <c r="D191" s="391">
        <v>-76.906719999979998</v>
      </c>
      <c r="E191" s="397">
        <v>0.94852294511299995</v>
      </c>
      <c r="F191" s="390">
        <v>1456</v>
      </c>
      <c r="G191" s="391">
        <v>728</v>
      </c>
      <c r="H191" s="393">
        <v>95.500619999999998</v>
      </c>
      <c r="I191" s="390">
        <v>701.59082999999998</v>
      </c>
      <c r="J191" s="391">
        <v>-26.409169999999001</v>
      </c>
      <c r="K191" s="398">
        <v>0.481861833791</v>
      </c>
    </row>
    <row r="192" spans="1:11" ht="14.4" customHeight="1" thickBot="1" x14ac:dyDescent="0.35">
      <c r="A192" s="407" t="s">
        <v>449</v>
      </c>
      <c r="B192" s="385">
        <v>1493.99999999998</v>
      </c>
      <c r="C192" s="385">
        <v>1417.09328</v>
      </c>
      <c r="D192" s="386">
        <v>-76.906719999979998</v>
      </c>
      <c r="E192" s="387">
        <v>0.94852294511299995</v>
      </c>
      <c r="F192" s="385">
        <v>1456</v>
      </c>
      <c r="G192" s="386">
        <v>728</v>
      </c>
      <c r="H192" s="388">
        <v>95.500619999999998</v>
      </c>
      <c r="I192" s="385">
        <v>701.59082999999998</v>
      </c>
      <c r="J192" s="386">
        <v>-26.409169999999001</v>
      </c>
      <c r="K192" s="389">
        <v>0.481861833791</v>
      </c>
    </row>
    <row r="193" spans="1:11" ht="14.4" customHeight="1" thickBot="1" x14ac:dyDescent="0.35">
      <c r="A193" s="411" t="s">
        <v>450</v>
      </c>
      <c r="B193" s="390">
        <v>0</v>
      </c>
      <c r="C193" s="390">
        <v>0.48180000000000001</v>
      </c>
      <c r="D193" s="391">
        <v>0.48180000000000001</v>
      </c>
      <c r="E193" s="392" t="s">
        <v>266</v>
      </c>
      <c r="F193" s="390">
        <v>4.9406564584124654E-324</v>
      </c>
      <c r="G193" s="391">
        <v>0</v>
      </c>
      <c r="H193" s="393">
        <v>0.17849999999999999</v>
      </c>
      <c r="I193" s="390">
        <v>1.3518600000000001</v>
      </c>
      <c r="J193" s="391">
        <v>1.3518600000000001</v>
      </c>
      <c r="K193" s="394" t="s">
        <v>272</v>
      </c>
    </row>
    <row r="194" spans="1:11" ht="14.4" customHeight="1" thickBot="1" x14ac:dyDescent="0.35">
      <c r="A194" s="408" t="s">
        <v>451</v>
      </c>
      <c r="B194" s="390">
        <v>0</v>
      </c>
      <c r="C194" s="390">
        <v>0.48180000000000001</v>
      </c>
      <c r="D194" s="391">
        <v>0.48180000000000001</v>
      </c>
      <c r="E194" s="392" t="s">
        <v>266</v>
      </c>
      <c r="F194" s="390">
        <v>4.9406564584124654E-324</v>
      </c>
      <c r="G194" s="391">
        <v>0</v>
      </c>
      <c r="H194" s="393">
        <v>0.17849999999999999</v>
      </c>
      <c r="I194" s="390">
        <v>1.3518600000000001</v>
      </c>
      <c r="J194" s="391">
        <v>1.3518600000000001</v>
      </c>
      <c r="K194" s="394" t="s">
        <v>272</v>
      </c>
    </row>
    <row r="195" spans="1:11" ht="14.4" customHeight="1" thickBot="1" x14ac:dyDescent="0.35">
      <c r="A195" s="410" t="s">
        <v>452</v>
      </c>
      <c r="B195" s="390">
        <v>0</v>
      </c>
      <c r="C195" s="390">
        <v>0.48180000000000001</v>
      </c>
      <c r="D195" s="391">
        <v>0.48180000000000001</v>
      </c>
      <c r="E195" s="392" t="s">
        <v>266</v>
      </c>
      <c r="F195" s="390">
        <v>4.9406564584124654E-324</v>
      </c>
      <c r="G195" s="391">
        <v>0</v>
      </c>
      <c r="H195" s="393">
        <v>0.17849999999999999</v>
      </c>
      <c r="I195" s="390">
        <v>1.3518600000000001</v>
      </c>
      <c r="J195" s="391">
        <v>1.3518600000000001</v>
      </c>
      <c r="K195" s="394" t="s">
        <v>272</v>
      </c>
    </row>
    <row r="196" spans="1:11" ht="14.4" customHeight="1" thickBot="1" x14ac:dyDescent="0.35">
      <c r="A196" s="406" t="s">
        <v>453</v>
      </c>
      <c r="B196" s="390">
        <v>0</v>
      </c>
      <c r="C196" s="390">
        <v>0.48180000000000001</v>
      </c>
      <c r="D196" s="391">
        <v>0.48180000000000001</v>
      </c>
      <c r="E196" s="392" t="s">
        <v>266</v>
      </c>
      <c r="F196" s="390">
        <v>4.9406564584124654E-324</v>
      </c>
      <c r="G196" s="391">
        <v>0</v>
      </c>
      <c r="H196" s="393">
        <v>0.17849999999999999</v>
      </c>
      <c r="I196" s="390">
        <v>1.3518600000000001</v>
      </c>
      <c r="J196" s="391">
        <v>1.3518600000000001</v>
      </c>
      <c r="K196" s="394" t="s">
        <v>272</v>
      </c>
    </row>
    <row r="197" spans="1:11" ht="14.4" customHeight="1" thickBot="1" x14ac:dyDescent="0.35">
      <c r="A197" s="407" t="s">
        <v>454</v>
      </c>
      <c r="B197" s="385">
        <v>0</v>
      </c>
      <c r="C197" s="385">
        <v>0.48180000000000001</v>
      </c>
      <c r="D197" s="386">
        <v>0.48180000000000001</v>
      </c>
      <c r="E197" s="395" t="s">
        <v>266</v>
      </c>
      <c r="F197" s="385">
        <v>4.9406564584124654E-324</v>
      </c>
      <c r="G197" s="386">
        <v>0</v>
      </c>
      <c r="H197" s="388">
        <v>0.17849999999999999</v>
      </c>
      <c r="I197" s="385">
        <v>1.3518600000000001</v>
      </c>
      <c r="J197" s="386">
        <v>1.3518600000000001</v>
      </c>
      <c r="K197" s="396" t="s">
        <v>272</v>
      </c>
    </row>
    <row r="198" spans="1:11" ht="14.4" customHeight="1" thickBot="1" x14ac:dyDescent="0.35">
      <c r="A198" s="412"/>
      <c r="B198" s="385">
        <v>18393.955169574801</v>
      </c>
      <c r="C198" s="385">
        <v>19932.844860000001</v>
      </c>
      <c r="D198" s="386">
        <v>1538.8896904251601</v>
      </c>
      <c r="E198" s="387">
        <v>1.0836627944470001</v>
      </c>
      <c r="F198" s="385">
        <v>27362.967888517102</v>
      </c>
      <c r="G198" s="386">
        <v>13681.4839442586</v>
      </c>
      <c r="H198" s="388">
        <v>2241.1998600000002</v>
      </c>
      <c r="I198" s="385">
        <v>16757.658200000002</v>
      </c>
      <c r="J198" s="386">
        <v>3076.17425574142</v>
      </c>
      <c r="K198" s="389">
        <v>0.612421074653</v>
      </c>
    </row>
    <row r="199" spans="1:11" ht="14.4" customHeight="1" thickBot="1" x14ac:dyDescent="0.35">
      <c r="A199" s="413" t="s">
        <v>66</v>
      </c>
      <c r="B199" s="399">
        <v>18393.955169574801</v>
      </c>
      <c r="C199" s="399">
        <v>19932.844860000001</v>
      </c>
      <c r="D199" s="400">
        <v>1538.8896904251501</v>
      </c>
      <c r="E199" s="401" t="s">
        <v>266</v>
      </c>
      <c r="F199" s="399">
        <v>27362.967888517102</v>
      </c>
      <c r="G199" s="400">
        <v>13681.4839442586</v>
      </c>
      <c r="H199" s="399">
        <v>2241.1998600000002</v>
      </c>
      <c r="I199" s="399">
        <v>16757.658200000002</v>
      </c>
      <c r="J199" s="400">
        <v>3076.17425574142</v>
      </c>
      <c r="K199" s="402">
        <v>0.612421074653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36" t="s">
        <v>132</v>
      </c>
      <c r="B1" s="337"/>
      <c r="C1" s="337"/>
      <c r="D1" s="337"/>
      <c r="E1" s="337"/>
      <c r="F1" s="337"/>
      <c r="G1" s="308"/>
      <c r="H1" s="338"/>
      <c r="I1" s="338"/>
    </row>
    <row r="2" spans="1:10" ht="14.4" customHeight="1" thickBot="1" x14ac:dyDescent="0.35">
      <c r="A2" s="224" t="s">
        <v>265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2012</v>
      </c>
      <c r="D3" s="283">
        <v>2013</v>
      </c>
      <c r="E3" s="7"/>
      <c r="F3" s="331">
        <v>2014</v>
      </c>
      <c r="G3" s="332"/>
      <c r="H3" s="332"/>
      <c r="I3" s="333"/>
    </row>
    <row r="4" spans="1:10" ht="14.4" customHeight="1" thickBot="1" x14ac:dyDescent="0.35">
      <c r="A4" s="287" t="s">
        <v>0</v>
      </c>
      <c r="B4" s="288" t="s">
        <v>252</v>
      </c>
      <c r="C4" s="334" t="s">
        <v>73</v>
      </c>
      <c r="D4" s="335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14" t="s">
        <v>455</v>
      </c>
      <c r="B5" s="415" t="s">
        <v>456</v>
      </c>
      <c r="C5" s="416" t="s">
        <v>457</v>
      </c>
      <c r="D5" s="416" t="s">
        <v>457</v>
      </c>
      <c r="E5" s="416"/>
      <c r="F5" s="416" t="s">
        <v>457</v>
      </c>
      <c r="G5" s="416" t="s">
        <v>457</v>
      </c>
      <c r="H5" s="416" t="s">
        <v>457</v>
      </c>
      <c r="I5" s="417" t="s">
        <v>457</v>
      </c>
      <c r="J5" s="418" t="s">
        <v>69</v>
      </c>
    </row>
    <row r="6" spans="1:10" ht="14.4" customHeight="1" x14ac:dyDescent="0.3">
      <c r="A6" s="414" t="s">
        <v>455</v>
      </c>
      <c r="B6" s="415" t="s">
        <v>275</v>
      </c>
      <c r="C6" s="416">
        <v>13.09188</v>
      </c>
      <c r="D6" s="416">
        <v>12.28031</v>
      </c>
      <c r="E6" s="416"/>
      <c r="F6" s="416">
        <v>10.354310000000002</v>
      </c>
      <c r="G6" s="416">
        <v>11.568711557916499</v>
      </c>
      <c r="H6" s="416">
        <v>-1.2144015579164975</v>
      </c>
      <c r="I6" s="417">
        <v>0.89502706919116859</v>
      </c>
      <c r="J6" s="418" t="s">
        <v>1</v>
      </c>
    </row>
    <row r="7" spans="1:10" ht="14.4" customHeight="1" x14ac:dyDescent="0.3">
      <c r="A7" s="414" t="s">
        <v>455</v>
      </c>
      <c r="B7" s="415" t="s">
        <v>276</v>
      </c>
      <c r="C7" s="416">
        <v>1.83378</v>
      </c>
      <c r="D7" s="416">
        <v>27.074480000000001</v>
      </c>
      <c r="E7" s="416"/>
      <c r="F7" s="416">
        <v>1.8435600000000001</v>
      </c>
      <c r="G7" s="416">
        <v>19.986999298699502</v>
      </c>
      <c r="H7" s="416">
        <v>-18.143439298699501</v>
      </c>
      <c r="I7" s="417">
        <v>9.2237957906965831E-2</v>
      </c>
      <c r="J7" s="418" t="s">
        <v>1</v>
      </c>
    </row>
    <row r="8" spans="1:10" ht="14.4" customHeight="1" x14ac:dyDescent="0.3">
      <c r="A8" s="414" t="s">
        <v>455</v>
      </c>
      <c r="B8" s="415" t="s">
        <v>277</v>
      </c>
      <c r="C8" s="416" t="s">
        <v>457</v>
      </c>
      <c r="D8" s="416">
        <v>0.78602000000000005</v>
      </c>
      <c r="E8" s="416"/>
      <c r="F8" s="416">
        <v>0.78600999999999999</v>
      </c>
      <c r="G8" s="416">
        <v>0.37600099303099999</v>
      </c>
      <c r="H8" s="416">
        <v>0.410009006969</v>
      </c>
      <c r="I8" s="417">
        <v>2.0904466067066907</v>
      </c>
      <c r="J8" s="418" t="s">
        <v>1</v>
      </c>
    </row>
    <row r="9" spans="1:10" ht="14.4" customHeight="1" x14ac:dyDescent="0.3">
      <c r="A9" s="414" t="s">
        <v>455</v>
      </c>
      <c r="B9" s="415" t="s">
        <v>458</v>
      </c>
      <c r="C9" s="416">
        <v>14.925660000000001</v>
      </c>
      <c r="D9" s="416">
        <v>40.140810000000002</v>
      </c>
      <c r="E9" s="416"/>
      <c r="F9" s="416">
        <v>12.983880000000001</v>
      </c>
      <c r="G9" s="416">
        <v>31.931711849647002</v>
      </c>
      <c r="H9" s="416">
        <v>-18.947831849647002</v>
      </c>
      <c r="I9" s="417">
        <v>0.40661396611417611</v>
      </c>
      <c r="J9" s="418" t="s">
        <v>459</v>
      </c>
    </row>
    <row r="11" spans="1:10" ht="14.4" customHeight="1" x14ac:dyDescent="0.3">
      <c r="A11" s="414" t="s">
        <v>455</v>
      </c>
      <c r="B11" s="415" t="s">
        <v>456</v>
      </c>
      <c r="C11" s="416" t="s">
        <v>457</v>
      </c>
      <c r="D11" s="416" t="s">
        <v>457</v>
      </c>
      <c r="E11" s="416"/>
      <c r="F11" s="416" t="s">
        <v>457</v>
      </c>
      <c r="G11" s="416" t="s">
        <v>457</v>
      </c>
      <c r="H11" s="416" t="s">
        <v>457</v>
      </c>
      <c r="I11" s="417" t="s">
        <v>457</v>
      </c>
      <c r="J11" s="418" t="s">
        <v>69</v>
      </c>
    </row>
    <row r="12" spans="1:10" ht="14.4" customHeight="1" x14ac:dyDescent="0.3">
      <c r="A12" s="414" t="s">
        <v>460</v>
      </c>
      <c r="B12" s="415" t="s">
        <v>461</v>
      </c>
      <c r="C12" s="416" t="s">
        <v>457</v>
      </c>
      <c r="D12" s="416" t="s">
        <v>457</v>
      </c>
      <c r="E12" s="416"/>
      <c r="F12" s="416" t="s">
        <v>457</v>
      </c>
      <c r="G12" s="416" t="s">
        <v>457</v>
      </c>
      <c r="H12" s="416" t="s">
        <v>457</v>
      </c>
      <c r="I12" s="417" t="s">
        <v>457</v>
      </c>
      <c r="J12" s="418" t="s">
        <v>0</v>
      </c>
    </row>
    <row r="13" spans="1:10" ht="14.4" customHeight="1" x14ac:dyDescent="0.3">
      <c r="A13" s="414" t="s">
        <v>460</v>
      </c>
      <c r="B13" s="415" t="s">
        <v>275</v>
      </c>
      <c r="C13" s="416">
        <v>13.09188</v>
      </c>
      <c r="D13" s="416">
        <v>12.28031</v>
      </c>
      <c r="E13" s="416"/>
      <c r="F13" s="416">
        <v>10.354310000000002</v>
      </c>
      <c r="G13" s="416">
        <v>11.568711557916499</v>
      </c>
      <c r="H13" s="416">
        <v>-1.2144015579164975</v>
      </c>
      <c r="I13" s="417">
        <v>0.89502706919116859</v>
      </c>
      <c r="J13" s="418" t="s">
        <v>1</v>
      </c>
    </row>
    <row r="14" spans="1:10" ht="14.4" customHeight="1" x14ac:dyDescent="0.3">
      <c r="A14" s="414" t="s">
        <v>460</v>
      </c>
      <c r="B14" s="415" t="s">
        <v>276</v>
      </c>
      <c r="C14" s="416">
        <v>1.83378</v>
      </c>
      <c r="D14" s="416">
        <v>27.074480000000001</v>
      </c>
      <c r="E14" s="416"/>
      <c r="F14" s="416">
        <v>1.8435600000000001</v>
      </c>
      <c r="G14" s="416">
        <v>19.986999298699502</v>
      </c>
      <c r="H14" s="416">
        <v>-18.143439298699501</v>
      </c>
      <c r="I14" s="417">
        <v>9.2237957906965831E-2</v>
      </c>
      <c r="J14" s="418" t="s">
        <v>1</v>
      </c>
    </row>
    <row r="15" spans="1:10" ht="14.4" customHeight="1" x14ac:dyDescent="0.3">
      <c r="A15" s="414" t="s">
        <v>460</v>
      </c>
      <c r="B15" s="415" t="s">
        <v>277</v>
      </c>
      <c r="C15" s="416" t="s">
        <v>457</v>
      </c>
      <c r="D15" s="416">
        <v>0.78602000000000005</v>
      </c>
      <c r="E15" s="416"/>
      <c r="F15" s="416">
        <v>0.78600999999999999</v>
      </c>
      <c r="G15" s="416">
        <v>0.37600099303099999</v>
      </c>
      <c r="H15" s="416">
        <v>0.410009006969</v>
      </c>
      <c r="I15" s="417">
        <v>2.0904466067066907</v>
      </c>
      <c r="J15" s="418" t="s">
        <v>1</v>
      </c>
    </row>
    <row r="16" spans="1:10" ht="14.4" customHeight="1" x14ac:dyDescent="0.3">
      <c r="A16" s="414" t="s">
        <v>460</v>
      </c>
      <c r="B16" s="415" t="s">
        <v>462</v>
      </c>
      <c r="C16" s="416">
        <v>14.925660000000001</v>
      </c>
      <c r="D16" s="416">
        <v>40.140810000000002</v>
      </c>
      <c r="E16" s="416"/>
      <c r="F16" s="416">
        <v>12.983880000000001</v>
      </c>
      <c r="G16" s="416">
        <v>31.931711849647002</v>
      </c>
      <c r="H16" s="416">
        <v>-18.947831849647002</v>
      </c>
      <c r="I16" s="417">
        <v>0.40661396611417611</v>
      </c>
      <c r="J16" s="418" t="s">
        <v>463</v>
      </c>
    </row>
    <row r="17" spans="1:10" ht="14.4" customHeight="1" x14ac:dyDescent="0.3">
      <c r="A17" s="414" t="s">
        <v>457</v>
      </c>
      <c r="B17" s="415" t="s">
        <v>457</v>
      </c>
      <c r="C17" s="416" t="s">
        <v>457</v>
      </c>
      <c r="D17" s="416" t="s">
        <v>457</v>
      </c>
      <c r="E17" s="416"/>
      <c r="F17" s="416" t="s">
        <v>457</v>
      </c>
      <c r="G17" s="416" t="s">
        <v>457</v>
      </c>
      <c r="H17" s="416" t="s">
        <v>457</v>
      </c>
      <c r="I17" s="417" t="s">
        <v>457</v>
      </c>
      <c r="J17" s="418" t="s">
        <v>464</v>
      </c>
    </row>
    <row r="18" spans="1:10" ht="14.4" customHeight="1" x14ac:dyDescent="0.3">
      <c r="A18" s="414" t="s">
        <v>455</v>
      </c>
      <c r="B18" s="415" t="s">
        <v>458</v>
      </c>
      <c r="C18" s="416">
        <v>14.925660000000001</v>
      </c>
      <c r="D18" s="416">
        <v>40.140810000000002</v>
      </c>
      <c r="E18" s="416"/>
      <c r="F18" s="416">
        <v>12.983880000000001</v>
      </c>
      <c r="G18" s="416">
        <v>31.931711849647002</v>
      </c>
      <c r="H18" s="416">
        <v>-18.947831849647002</v>
      </c>
      <c r="I18" s="417">
        <v>0.40661396611417611</v>
      </c>
      <c r="J18" s="418" t="s">
        <v>459</v>
      </c>
    </row>
  </sheetData>
  <mergeCells count="3">
    <mergeCell ref="F3:I3"/>
    <mergeCell ref="C4:D4"/>
    <mergeCell ref="A1:I1"/>
  </mergeCells>
  <conditionalFormatting sqref="F10 F19:F65537">
    <cfRule type="cellIs" dxfId="49" priority="18" stopIfTrue="1" operator="greaterThan">
      <formula>1</formula>
    </cfRule>
  </conditionalFormatting>
  <conditionalFormatting sqref="H5:H9">
    <cfRule type="expression" dxfId="48" priority="14">
      <formula>$H5&gt;0</formula>
    </cfRule>
  </conditionalFormatting>
  <conditionalFormatting sqref="I5:I9">
    <cfRule type="expression" dxfId="47" priority="15">
      <formula>$I5&gt;1</formula>
    </cfRule>
  </conditionalFormatting>
  <conditionalFormatting sqref="B5:B9">
    <cfRule type="expression" dxfId="46" priority="11">
      <formula>OR($J5="NS",$J5="SumaNS",$J5="Účet")</formula>
    </cfRule>
  </conditionalFormatting>
  <conditionalFormatting sqref="B5:D9 F5:I9">
    <cfRule type="expression" dxfId="45" priority="17">
      <formula>AND($J5&lt;&gt;"",$J5&lt;&gt;"mezeraKL")</formula>
    </cfRule>
  </conditionalFormatting>
  <conditionalFormatting sqref="B5:D9 F5:I9">
    <cfRule type="expression" dxfId="4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3" priority="13">
      <formula>OR($J5="SumaNS",$J5="NS")</formula>
    </cfRule>
  </conditionalFormatting>
  <conditionalFormatting sqref="A5:A9">
    <cfRule type="expression" dxfId="42" priority="9">
      <formula>AND($J5&lt;&gt;"mezeraKL",$J5&lt;&gt;"")</formula>
    </cfRule>
  </conditionalFormatting>
  <conditionalFormatting sqref="A5:A9">
    <cfRule type="expression" dxfId="41" priority="10">
      <formula>AND($J5&lt;&gt;"",$J5&lt;&gt;"mezeraKL")</formula>
    </cfRule>
  </conditionalFormatting>
  <conditionalFormatting sqref="H11:H18">
    <cfRule type="expression" dxfId="40" priority="5">
      <formula>$H11&gt;0</formula>
    </cfRule>
  </conditionalFormatting>
  <conditionalFormatting sqref="A11:A18">
    <cfRule type="expression" dxfId="39" priority="2">
      <formula>AND($J11&lt;&gt;"mezeraKL",$J11&lt;&gt;"")</formula>
    </cfRule>
  </conditionalFormatting>
  <conditionalFormatting sqref="I11:I18">
    <cfRule type="expression" dxfId="38" priority="6">
      <formula>$I11&gt;1</formula>
    </cfRule>
  </conditionalFormatting>
  <conditionalFormatting sqref="B11:B18">
    <cfRule type="expression" dxfId="37" priority="1">
      <formula>OR($J11="NS",$J11="SumaNS",$J11="Účet")</formula>
    </cfRule>
  </conditionalFormatting>
  <conditionalFormatting sqref="A11:D18 F11:I18">
    <cfRule type="expression" dxfId="36" priority="8">
      <formula>AND($J11&lt;&gt;"",$J11&lt;&gt;"mezeraKL")</formula>
    </cfRule>
  </conditionalFormatting>
  <conditionalFormatting sqref="B11:D18 F11:I18">
    <cfRule type="expression" dxfId="3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4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5" style="199" customWidth="1"/>
    <col min="8" max="8" width="12.44140625" style="199" hidden="1" customWidth="1" outlineLevel="1"/>
    <col min="9" max="9" width="8.5546875" style="199" hidden="1" customWidth="1" outlineLevel="1"/>
    <col min="10" max="10" width="25.77734375" style="199" customWidth="1" collapsed="1"/>
    <col min="11" max="11" width="8.77734375" style="199" customWidth="1"/>
    <col min="12" max="13" width="7.77734375" style="197" customWidth="1"/>
    <col min="14" max="14" width="11.109375" style="197" customWidth="1"/>
    <col min="15" max="16384" width="8.88671875" style="119"/>
  </cols>
  <sheetData>
    <row r="1" spans="1:14" ht="18.600000000000001" customHeight="1" thickBot="1" x14ac:dyDescent="0.4">
      <c r="A1" s="343" t="s">
        <v>154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1:14" ht="14.4" customHeight="1" thickBot="1" x14ac:dyDescent="0.35">
      <c r="A2" s="224" t="s">
        <v>265</v>
      </c>
      <c r="B2" s="57"/>
      <c r="C2" s="201"/>
      <c r="D2" s="201"/>
      <c r="E2" s="201"/>
      <c r="F2" s="201"/>
      <c r="G2" s="201"/>
      <c r="H2" s="201"/>
      <c r="I2" s="201"/>
      <c r="J2" s="201"/>
      <c r="K2" s="201"/>
      <c r="L2" s="202"/>
      <c r="M2" s="202"/>
      <c r="N2" s="202"/>
    </row>
    <row r="3" spans="1:14" ht="14.4" customHeight="1" thickBot="1" x14ac:dyDescent="0.35">
      <c r="A3" s="57"/>
      <c r="B3" s="57"/>
      <c r="C3" s="339"/>
      <c r="D3" s="340"/>
      <c r="E3" s="340"/>
      <c r="F3" s="340"/>
      <c r="G3" s="340"/>
      <c r="H3" s="340"/>
      <c r="I3" s="340"/>
      <c r="J3" s="341" t="s">
        <v>129</v>
      </c>
      <c r="K3" s="342"/>
      <c r="L3" s="88">
        <f>IF(M3&lt;&gt;0,N3/M3,0)</f>
        <v>163.04628911008845</v>
      </c>
      <c r="M3" s="88">
        <f>SUBTOTAL(9,M5:M1048576)</f>
        <v>54656.07549999997</v>
      </c>
      <c r="N3" s="89">
        <f>SUBTOTAL(9,N5:N1048576)</f>
        <v>8911470.2875958178</v>
      </c>
    </row>
    <row r="4" spans="1:14" s="198" customFormat="1" ht="14.4" customHeight="1" thickBot="1" x14ac:dyDescent="0.35">
      <c r="A4" s="419" t="s">
        <v>4</v>
      </c>
      <c r="B4" s="420" t="s">
        <v>5</v>
      </c>
      <c r="C4" s="420" t="s">
        <v>0</v>
      </c>
      <c r="D4" s="420" t="s">
        <v>6</v>
      </c>
      <c r="E4" s="420" t="s">
        <v>7</v>
      </c>
      <c r="F4" s="420" t="s">
        <v>1</v>
      </c>
      <c r="G4" s="420" t="s">
        <v>8</v>
      </c>
      <c r="H4" s="420" t="s">
        <v>9</v>
      </c>
      <c r="I4" s="420" t="s">
        <v>10</v>
      </c>
      <c r="J4" s="421" t="s">
        <v>11</v>
      </c>
      <c r="K4" s="421" t="s">
        <v>12</v>
      </c>
      <c r="L4" s="422" t="s">
        <v>137</v>
      </c>
      <c r="M4" s="422" t="s">
        <v>13</v>
      </c>
      <c r="N4" s="423" t="s">
        <v>149</v>
      </c>
    </row>
    <row r="5" spans="1:14" ht="14.4" customHeight="1" x14ac:dyDescent="0.3">
      <c r="A5" s="424" t="s">
        <v>455</v>
      </c>
      <c r="B5" s="425" t="s">
        <v>456</v>
      </c>
      <c r="C5" s="426" t="s">
        <v>460</v>
      </c>
      <c r="D5" s="427" t="s">
        <v>3334</v>
      </c>
      <c r="E5" s="426" t="s">
        <v>465</v>
      </c>
      <c r="F5" s="427" t="s">
        <v>3363</v>
      </c>
      <c r="G5" s="426" t="s">
        <v>466</v>
      </c>
      <c r="H5" s="426" t="s">
        <v>467</v>
      </c>
      <c r="I5" s="426" t="s">
        <v>468</v>
      </c>
      <c r="J5" s="426" t="s">
        <v>469</v>
      </c>
      <c r="K5" s="426" t="s">
        <v>470</v>
      </c>
      <c r="L5" s="428">
        <v>19.139702168082248</v>
      </c>
      <c r="M5" s="428">
        <v>5</v>
      </c>
      <c r="N5" s="429">
        <v>95.698510840411245</v>
      </c>
    </row>
    <row r="6" spans="1:14" ht="14.4" customHeight="1" x14ac:dyDescent="0.3">
      <c r="A6" s="430" t="s">
        <v>455</v>
      </c>
      <c r="B6" s="431" t="s">
        <v>456</v>
      </c>
      <c r="C6" s="432" t="s">
        <v>460</v>
      </c>
      <c r="D6" s="433" t="s">
        <v>3334</v>
      </c>
      <c r="E6" s="432" t="s">
        <v>465</v>
      </c>
      <c r="F6" s="433" t="s">
        <v>3363</v>
      </c>
      <c r="G6" s="432" t="s">
        <v>466</v>
      </c>
      <c r="H6" s="432" t="s">
        <v>471</v>
      </c>
      <c r="I6" s="432" t="s">
        <v>177</v>
      </c>
      <c r="J6" s="432" t="s">
        <v>472</v>
      </c>
      <c r="K6" s="432" t="s">
        <v>473</v>
      </c>
      <c r="L6" s="434">
        <v>23.7</v>
      </c>
      <c r="M6" s="434">
        <v>270</v>
      </c>
      <c r="N6" s="435">
        <v>6399</v>
      </c>
    </row>
    <row r="7" spans="1:14" ht="14.4" customHeight="1" x14ac:dyDescent="0.3">
      <c r="A7" s="430" t="s">
        <v>455</v>
      </c>
      <c r="B7" s="431" t="s">
        <v>456</v>
      </c>
      <c r="C7" s="432" t="s">
        <v>460</v>
      </c>
      <c r="D7" s="433" t="s">
        <v>3334</v>
      </c>
      <c r="E7" s="432" t="s">
        <v>465</v>
      </c>
      <c r="F7" s="433" t="s">
        <v>3363</v>
      </c>
      <c r="G7" s="432" t="s">
        <v>466</v>
      </c>
      <c r="H7" s="432" t="s">
        <v>474</v>
      </c>
      <c r="I7" s="432" t="s">
        <v>177</v>
      </c>
      <c r="J7" s="432" t="s">
        <v>475</v>
      </c>
      <c r="K7" s="432" t="s">
        <v>476</v>
      </c>
      <c r="L7" s="434">
        <v>199.67000000000004</v>
      </c>
      <c r="M7" s="434">
        <v>10</v>
      </c>
      <c r="N7" s="435">
        <v>1996.7000000000005</v>
      </c>
    </row>
    <row r="8" spans="1:14" ht="14.4" customHeight="1" x14ac:dyDescent="0.3">
      <c r="A8" s="430" t="s">
        <v>455</v>
      </c>
      <c r="B8" s="431" t="s">
        <v>456</v>
      </c>
      <c r="C8" s="432" t="s">
        <v>460</v>
      </c>
      <c r="D8" s="433" t="s">
        <v>3334</v>
      </c>
      <c r="E8" s="432" t="s">
        <v>465</v>
      </c>
      <c r="F8" s="433" t="s">
        <v>3363</v>
      </c>
      <c r="G8" s="432" t="s">
        <v>466</v>
      </c>
      <c r="H8" s="432" t="s">
        <v>477</v>
      </c>
      <c r="I8" s="432" t="s">
        <v>177</v>
      </c>
      <c r="J8" s="432" t="s">
        <v>478</v>
      </c>
      <c r="K8" s="432" t="s">
        <v>479</v>
      </c>
      <c r="L8" s="434">
        <v>206.99</v>
      </c>
      <c r="M8" s="434">
        <v>9</v>
      </c>
      <c r="N8" s="435">
        <v>1862.91</v>
      </c>
    </row>
    <row r="9" spans="1:14" ht="14.4" customHeight="1" x14ac:dyDescent="0.3">
      <c r="A9" s="430" t="s">
        <v>455</v>
      </c>
      <c r="B9" s="431" t="s">
        <v>456</v>
      </c>
      <c r="C9" s="432" t="s">
        <v>460</v>
      </c>
      <c r="D9" s="433" t="s">
        <v>3334</v>
      </c>
      <c r="E9" s="432" t="s">
        <v>480</v>
      </c>
      <c r="F9" s="433" t="s">
        <v>3364</v>
      </c>
      <c r="G9" s="432" t="s">
        <v>466</v>
      </c>
      <c r="H9" s="432" t="s">
        <v>481</v>
      </c>
      <c r="I9" s="432" t="s">
        <v>482</v>
      </c>
      <c r="J9" s="432" t="s">
        <v>483</v>
      </c>
      <c r="K9" s="432" t="s">
        <v>484</v>
      </c>
      <c r="L9" s="434">
        <v>307.26</v>
      </c>
      <c r="M9" s="434">
        <v>6</v>
      </c>
      <c r="N9" s="435">
        <v>1843.56</v>
      </c>
    </row>
    <row r="10" spans="1:14" ht="14.4" customHeight="1" x14ac:dyDescent="0.3">
      <c r="A10" s="430" t="s">
        <v>485</v>
      </c>
      <c r="B10" s="431" t="s">
        <v>3325</v>
      </c>
      <c r="C10" s="432" t="s">
        <v>486</v>
      </c>
      <c r="D10" s="433" t="s">
        <v>3335</v>
      </c>
      <c r="E10" s="432" t="s">
        <v>465</v>
      </c>
      <c r="F10" s="433" t="s">
        <v>3363</v>
      </c>
      <c r="G10" s="432" t="s">
        <v>466</v>
      </c>
      <c r="H10" s="432" t="s">
        <v>487</v>
      </c>
      <c r="I10" s="432" t="s">
        <v>488</v>
      </c>
      <c r="J10" s="432" t="s">
        <v>489</v>
      </c>
      <c r="K10" s="432" t="s">
        <v>490</v>
      </c>
      <c r="L10" s="434">
        <v>86.709911152737334</v>
      </c>
      <c r="M10" s="434">
        <v>18</v>
      </c>
      <c r="N10" s="435">
        <v>1560.7784007492721</v>
      </c>
    </row>
    <row r="11" spans="1:14" ht="14.4" customHeight="1" x14ac:dyDescent="0.3">
      <c r="A11" s="430" t="s">
        <v>485</v>
      </c>
      <c r="B11" s="431" t="s">
        <v>3325</v>
      </c>
      <c r="C11" s="432" t="s">
        <v>486</v>
      </c>
      <c r="D11" s="433" t="s">
        <v>3335</v>
      </c>
      <c r="E11" s="432" t="s">
        <v>465</v>
      </c>
      <c r="F11" s="433" t="s">
        <v>3363</v>
      </c>
      <c r="G11" s="432" t="s">
        <v>466</v>
      </c>
      <c r="H11" s="432" t="s">
        <v>491</v>
      </c>
      <c r="I11" s="432" t="s">
        <v>492</v>
      </c>
      <c r="J11" s="432" t="s">
        <v>493</v>
      </c>
      <c r="K11" s="432" t="s">
        <v>494</v>
      </c>
      <c r="L11" s="434">
        <v>170.23664243370175</v>
      </c>
      <c r="M11" s="434">
        <v>34</v>
      </c>
      <c r="N11" s="435">
        <v>5788.0458427458598</v>
      </c>
    </row>
    <row r="12" spans="1:14" ht="14.4" customHeight="1" x14ac:dyDescent="0.3">
      <c r="A12" s="430" t="s">
        <v>485</v>
      </c>
      <c r="B12" s="431" t="s">
        <v>3325</v>
      </c>
      <c r="C12" s="432" t="s">
        <v>486</v>
      </c>
      <c r="D12" s="433" t="s">
        <v>3335</v>
      </c>
      <c r="E12" s="432" t="s">
        <v>465</v>
      </c>
      <c r="F12" s="433" t="s">
        <v>3363</v>
      </c>
      <c r="G12" s="432" t="s">
        <v>466</v>
      </c>
      <c r="H12" s="432" t="s">
        <v>495</v>
      </c>
      <c r="I12" s="432" t="s">
        <v>496</v>
      </c>
      <c r="J12" s="432" t="s">
        <v>497</v>
      </c>
      <c r="K12" s="432" t="s">
        <v>498</v>
      </c>
      <c r="L12" s="434">
        <v>58.97</v>
      </c>
      <c r="M12" s="434">
        <v>6</v>
      </c>
      <c r="N12" s="435">
        <v>353.82</v>
      </c>
    </row>
    <row r="13" spans="1:14" ht="14.4" customHeight="1" x14ac:dyDescent="0.3">
      <c r="A13" s="430" t="s">
        <v>485</v>
      </c>
      <c r="B13" s="431" t="s">
        <v>3325</v>
      </c>
      <c r="C13" s="432" t="s">
        <v>486</v>
      </c>
      <c r="D13" s="433" t="s">
        <v>3335</v>
      </c>
      <c r="E13" s="432" t="s">
        <v>465</v>
      </c>
      <c r="F13" s="433" t="s">
        <v>3363</v>
      </c>
      <c r="G13" s="432" t="s">
        <v>466</v>
      </c>
      <c r="H13" s="432" t="s">
        <v>499</v>
      </c>
      <c r="I13" s="432" t="s">
        <v>500</v>
      </c>
      <c r="J13" s="432" t="s">
        <v>501</v>
      </c>
      <c r="K13" s="432" t="s">
        <v>502</v>
      </c>
      <c r="L13" s="434">
        <v>75.190178353088385</v>
      </c>
      <c r="M13" s="434">
        <v>41</v>
      </c>
      <c r="N13" s="435">
        <v>3082.7973124766236</v>
      </c>
    </row>
    <row r="14" spans="1:14" ht="14.4" customHeight="1" x14ac:dyDescent="0.3">
      <c r="A14" s="430" t="s">
        <v>485</v>
      </c>
      <c r="B14" s="431" t="s">
        <v>3325</v>
      </c>
      <c r="C14" s="432" t="s">
        <v>486</v>
      </c>
      <c r="D14" s="433" t="s">
        <v>3335</v>
      </c>
      <c r="E14" s="432" t="s">
        <v>465</v>
      </c>
      <c r="F14" s="433" t="s">
        <v>3363</v>
      </c>
      <c r="G14" s="432" t="s">
        <v>466</v>
      </c>
      <c r="H14" s="432" t="s">
        <v>503</v>
      </c>
      <c r="I14" s="432" t="s">
        <v>177</v>
      </c>
      <c r="J14" s="432" t="s">
        <v>504</v>
      </c>
      <c r="K14" s="432"/>
      <c r="L14" s="434">
        <v>643.83820889677793</v>
      </c>
      <c r="M14" s="434">
        <v>30</v>
      </c>
      <c r="N14" s="435">
        <v>19315.146266903339</v>
      </c>
    </row>
    <row r="15" spans="1:14" ht="14.4" customHeight="1" x14ac:dyDescent="0.3">
      <c r="A15" s="430" t="s">
        <v>485</v>
      </c>
      <c r="B15" s="431" t="s">
        <v>3325</v>
      </c>
      <c r="C15" s="432" t="s">
        <v>486</v>
      </c>
      <c r="D15" s="433" t="s">
        <v>3335</v>
      </c>
      <c r="E15" s="432" t="s">
        <v>465</v>
      </c>
      <c r="F15" s="433" t="s">
        <v>3363</v>
      </c>
      <c r="G15" s="432" t="s">
        <v>466</v>
      </c>
      <c r="H15" s="432" t="s">
        <v>505</v>
      </c>
      <c r="I15" s="432" t="s">
        <v>506</v>
      </c>
      <c r="J15" s="432" t="s">
        <v>507</v>
      </c>
      <c r="K15" s="432"/>
      <c r="L15" s="434">
        <v>218.178</v>
      </c>
      <c r="M15" s="434">
        <v>2</v>
      </c>
      <c r="N15" s="435">
        <v>436.35599999999999</v>
      </c>
    </row>
    <row r="16" spans="1:14" ht="14.4" customHeight="1" x14ac:dyDescent="0.3">
      <c r="A16" s="430" t="s">
        <v>485</v>
      </c>
      <c r="B16" s="431" t="s">
        <v>3325</v>
      </c>
      <c r="C16" s="432" t="s">
        <v>486</v>
      </c>
      <c r="D16" s="433" t="s">
        <v>3335</v>
      </c>
      <c r="E16" s="432" t="s">
        <v>465</v>
      </c>
      <c r="F16" s="433" t="s">
        <v>3363</v>
      </c>
      <c r="G16" s="432" t="s">
        <v>466</v>
      </c>
      <c r="H16" s="432" t="s">
        <v>508</v>
      </c>
      <c r="I16" s="432" t="s">
        <v>509</v>
      </c>
      <c r="J16" s="432" t="s">
        <v>510</v>
      </c>
      <c r="K16" s="432"/>
      <c r="L16" s="434">
        <v>527.84996366710357</v>
      </c>
      <c r="M16" s="434">
        <v>11</v>
      </c>
      <c r="N16" s="435">
        <v>5806.3496003381397</v>
      </c>
    </row>
    <row r="17" spans="1:14" ht="14.4" customHeight="1" x14ac:dyDescent="0.3">
      <c r="A17" s="430" t="s">
        <v>485</v>
      </c>
      <c r="B17" s="431" t="s">
        <v>3325</v>
      </c>
      <c r="C17" s="432" t="s">
        <v>486</v>
      </c>
      <c r="D17" s="433" t="s">
        <v>3335</v>
      </c>
      <c r="E17" s="432" t="s">
        <v>465</v>
      </c>
      <c r="F17" s="433" t="s">
        <v>3363</v>
      </c>
      <c r="G17" s="432" t="s">
        <v>466</v>
      </c>
      <c r="H17" s="432" t="s">
        <v>511</v>
      </c>
      <c r="I17" s="432" t="s">
        <v>512</v>
      </c>
      <c r="J17" s="432" t="s">
        <v>513</v>
      </c>
      <c r="K17" s="432" t="s">
        <v>514</v>
      </c>
      <c r="L17" s="434">
        <v>23.078049171772179</v>
      </c>
      <c r="M17" s="434">
        <v>12</v>
      </c>
      <c r="N17" s="435">
        <v>276.93659006126614</v>
      </c>
    </row>
    <row r="18" spans="1:14" ht="14.4" customHeight="1" x14ac:dyDescent="0.3">
      <c r="A18" s="430" t="s">
        <v>485</v>
      </c>
      <c r="B18" s="431" t="s">
        <v>3325</v>
      </c>
      <c r="C18" s="432" t="s">
        <v>486</v>
      </c>
      <c r="D18" s="433" t="s">
        <v>3335</v>
      </c>
      <c r="E18" s="432" t="s">
        <v>465</v>
      </c>
      <c r="F18" s="433" t="s">
        <v>3363</v>
      </c>
      <c r="G18" s="432" t="s">
        <v>466</v>
      </c>
      <c r="H18" s="432" t="s">
        <v>515</v>
      </c>
      <c r="I18" s="432" t="s">
        <v>177</v>
      </c>
      <c r="J18" s="432" t="s">
        <v>516</v>
      </c>
      <c r="K18" s="432"/>
      <c r="L18" s="434">
        <v>101.18956118682014</v>
      </c>
      <c r="M18" s="434">
        <v>60</v>
      </c>
      <c r="N18" s="435">
        <v>6071.3736712092086</v>
      </c>
    </row>
    <row r="19" spans="1:14" ht="14.4" customHeight="1" x14ac:dyDescent="0.3">
      <c r="A19" s="430" t="s">
        <v>485</v>
      </c>
      <c r="B19" s="431" t="s">
        <v>3325</v>
      </c>
      <c r="C19" s="432" t="s">
        <v>486</v>
      </c>
      <c r="D19" s="433" t="s">
        <v>3335</v>
      </c>
      <c r="E19" s="432" t="s">
        <v>465</v>
      </c>
      <c r="F19" s="433" t="s">
        <v>3363</v>
      </c>
      <c r="G19" s="432" t="s">
        <v>466</v>
      </c>
      <c r="H19" s="432" t="s">
        <v>517</v>
      </c>
      <c r="I19" s="432" t="s">
        <v>518</v>
      </c>
      <c r="J19" s="432" t="s">
        <v>519</v>
      </c>
      <c r="K19" s="432" t="s">
        <v>520</v>
      </c>
      <c r="L19" s="434">
        <v>109.07431413314532</v>
      </c>
      <c r="M19" s="434">
        <v>14</v>
      </c>
      <c r="N19" s="435">
        <v>1527.0403978640345</v>
      </c>
    </row>
    <row r="20" spans="1:14" ht="14.4" customHeight="1" x14ac:dyDescent="0.3">
      <c r="A20" s="430" t="s">
        <v>485</v>
      </c>
      <c r="B20" s="431" t="s">
        <v>3325</v>
      </c>
      <c r="C20" s="432" t="s">
        <v>486</v>
      </c>
      <c r="D20" s="433" t="s">
        <v>3335</v>
      </c>
      <c r="E20" s="432" t="s">
        <v>465</v>
      </c>
      <c r="F20" s="433" t="s">
        <v>3363</v>
      </c>
      <c r="G20" s="432" t="s">
        <v>466</v>
      </c>
      <c r="H20" s="432" t="s">
        <v>471</v>
      </c>
      <c r="I20" s="432" t="s">
        <v>177</v>
      </c>
      <c r="J20" s="432" t="s">
        <v>472</v>
      </c>
      <c r="K20" s="432" t="s">
        <v>473</v>
      </c>
      <c r="L20" s="434">
        <v>23.7</v>
      </c>
      <c r="M20" s="434">
        <v>36</v>
      </c>
      <c r="N20" s="435">
        <v>853.19999999999993</v>
      </c>
    </row>
    <row r="21" spans="1:14" ht="14.4" customHeight="1" x14ac:dyDescent="0.3">
      <c r="A21" s="430" t="s">
        <v>485</v>
      </c>
      <c r="B21" s="431" t="s">
        <v>3325</v>
      </c>
      <c r="C21" s="432" t="s">
        <v>486</v>
      </c>
      <c r="D21" s="433" t="s">
        <v>3335</v>
      </c>
      <c r="E21" s="432" t="s">
        <v>465</v>
      </c>
      <c r="F21" s="433" t="s">
        <v>3363</v>
      </c>
      <c r="G21" s="432" t="s">
        <v>466</v>
      </c>
      <c r="H21" s="432" t="s">
        <v>521</v>
      </c>
      <c r="I21" s="432" t="s">
        <v>521</v>
      </c>
      <c r="J21" s="432" t="s">
        <v>522</v>
      </c>
      <c r="K21" s="432" t="s">
        <v>523</v>
      </c>
      <c r="L21" s="434">
        <v>237.1</v>
      </c>
      <c r="M21" s="434">
        <v>2</v>
      </c>
      <c r="N21" s="435">
        <v>474.2</v>
      </c>
    </row>
    <row r="22" spans="1:14" ht="14.4" customHeight="1" x14ac:dyDescent="0.3">
      <c r="A22" s="430" t="s">
        <v>485</v>
      </c>
      <c r="B22" s="431" t="s">
        <v>3325</v>
      </c>
      <c r="C22" s="432" t="s">
        <v>486</v>
      </c>
      <c r="D22" s="433" t="s">
        <v>3335</v>
      </c>
      <c r="E22" s="432" t="s">
        <v>465</v>
      </c>
      <c r="F22" s="433" t="s">
        <v>3363</v>
      </c>
      <c r="G22" s="432" t="s">
        <v>466</v>
      </c>
      <c r="H22" s="432" t="s">
        <v>524</v>
      </c>
      <c r="I22" s="432" t="s">
        <v>525</v>
      </c>
      <c r="J22" s="432" t="s">
        <v>526</v>
      </c>
      <c r="K22" s="432" t="s">
        <v>527</v>
      </c>
      <c r="L22" s="434">
        <v>53.12</v>
      </c>
      <c r="M22" s="434">
        <v>2</v>
      </c>
      <c r="N22" s="435">
        <v>106.24</v>
      </c>
    </row>
    <row r="23" spans="1:14" ht="14.4" customHeight="1" x14ac:dyDescent="0.3">
      <c r="A23" s="430" t="s">
        <v>485</v>
      </c>
      <c r="B23" s="431" t="s">
        <v>3325</v>
      </c>
      <c r="C23" s="432" t="s">
        <v>486</v>
      </c>
      <c r="D23" s="433" t="s">
        <v>3335</v>
      </c>
      <c r="E23" s="432" t="s">
        <v>465</v>
      </c>
      <c r="F23" s="433" t="s">
        <v>3363</v>
      </c>
      <c r="G23" s="432" t="s">
        <v>466</v>
      </c>
      <c r="H23" s="432" t="s">
        <v>528</v>
      </c>
      <c r="I23" s="432" t="s">
        <v>529</v>
      </c>
      <c r="J23" s="432" t="s">
        <v>530</v>
      </c>
      <c r="K23" s="432" t="s">
        <v>531</v>
      </c>
      <c r="L23" s="434">
        <v>48.329840683515421</v>
      </c>
      <c r="M23" s="434">
        <v>20</v>
      </c>
      <c r="N23" s="435">
        <v>966.59681367030839</v>
      </c>
    </row>
    <row r="24" spans="1:14" ht="14.4" customHeight="1" x14ac:dyDescent="0.3">
      <c r="A24" s="430" t="s">
        <v>485</v>
      </c>
      <c r="B24" s="431" t="s">
        <v>3325</v>
      </c>
      <c r="C24" s="432" t="s">
        <v>486</v>
      </c>
      <c r="D24" s="433" t="s">
        <v>3335</v>
      </c>
      <c r="E24" s="432" t="s">
        <v>465</v>
      </c>
      <c r="F24" s="433" t="s">
        <v>3363</v>
      </c>
      <c r="G24" s="432" t="s">
        <v>466</v>
      </c>
      <c r="H24" s="432" t="s">
        <v>532</v>
      </c>
      <c r="I24" s="432" t="s">
        <v>177</v>
      </c>
      <c r="J24" s="432" t="s">
        <v>533</v>
      </c>
      <c r="K24" s="432" t="s">
        <v>534</v>
      </c>
      <c r="L24" s="434">
        <v>96.322271540776441</v>
      </c>
      <c r="M24" s="434">
        <v>45</v>
      </c>
      <c r="N24" s="435">
        <v>4334.5022193349396</v>
      </c>
    </row>
    <row r="25" spans="1:14" ht="14.4" customHeight="1" x14ac:dyDescent="0.3">
      <c r="A25" s="430" t="s">
        <v>485</v>
      </c>
      <c r="B25" s="431" t="s">
        <v>3325</v>
      </c>
      <c r="C25" s="432" t="s">
        <v>486</v>
      </c>
      <c r="D25" s="433" t="s">
        <v>3335</v>
      </c>
      <c r="E25" s="432" t="s">
        <v>465</v>
      </c>
      <c r="F25" s="433" t="s">
        <v>3363</v>
      </c>
      <c r="G25" s="432" t="s">
        <v>466</v>
      </c>
      <c r="H25" s="432" t="s">
        <v>535</v>
      </c>
      <c r="I25" s="432" t="s">
        <v>536</v>
      </c>
      <c r="J25" s="432" t="s">
        <v>537</v>
      </c>
      <c r="K25" s="432" t="s">
        <v>538</v>
      </c>
      <c r="L25" s="434">
        <v>210.45000000000002</v>
      </c>
      <c r="M25" s="434">
        <v>438.9</v>
      </c>
      <c r="N25" s="435">
        <v>92366.505000000005</v>
      </c>
    </row>
    <row r="26" spans="1:14" ht="14.4" customHeight="1" x14ac:dyDescent="0.3">
      <c r="A26" s="430" t="s">
        <v>485</v>
      </c>
      <c r="B26" s="431" t="s">
        <v>3325</v>
      </c>
      <c r="C26" s="432" t="s">
        <v>486</v>
      </c>
      <c r="D26" s="433" t="s">
        <v>3335</v>
      </c>
      <c r="E26" s="432" t="s">
        <v>465</v>
      </c>
      <c r="F26" s="433" t="s">
        <v>3363</v>
      </c>
      <c r="G26" s="432" t="s">
        <v>466</v>
      </c>
      <c r="H26" s="432" t="s">
        <v>539</v>
      </c>
      <c r="I26" s="432" t="s">
        <v>540</v>
      </c>
      <c r="J26" s="432" t="s">
        <v>541</v>
      </c>
      <c r="K26" s="432"/>
      <c r="L26" s="434">
        <v>264.47708112472253</v>
      </c>
      <c r="M26" s="434">
        <v>80</v>
      </c>
      <c r="N26" s="435">
        <v>21158.166489977801</v>
      </c>
    </row>
    <row r="27" spans="1:14" ht="14.4" customHeight="1" x14ac:dyDescent="0.3">
      <c r="A27" s="430" t="s">
        <v>485</v>
      </c>
      <c r="B27" s="431" t="s">
        <v>3325</v>
      </c>
      <c r="C27" s="432" t="s">
        <v>486</v>
      </c>
      <c r="D27" s="433" t="s">
        <v>3335</v>
      </c>
      <c r="E27" s="432" t="s">
        <v>465</v>
      </c>
      <c r="F27" s="433" t="s">
        <v>3363</v>
      </c>
      <c r="G27" s="432" t="s">
        <v>466</v>
      </c>
      <c r="H27" s="432" t="s">
        <v>542</v>
      </c>
      <c r="I27" s="432" t="s">
        <v>543</v>
      </c>
      <c r="J27" s="432" t="s">
        <v>544</v>
      </c>
      <c r="K27" s="432" t="s">
        <v>545</v>
      </c>
      <c r="L27" s="434">
        <v>291.68231831665742</v>
      </c>
      <c r="M27" s="434">
        <v>35</v>
      </c>
      <c r="N27" s="435">
        <v>10208.881141083009</v>
      </c>
    </row>
    <row r="28" spans="1:14" ht="14.4" customHeight="1" x14ac:dyDescent="0.3">
      <c r="A28" s="430" t="s">
        <v>485</v>
      </c>
      <c r="B28" s="431" t="s">
        <v>3325</v>
      </c>
      <c r="C28" s="432" t="s">
        <v>486</v>
      </c>
      <c r="D28" s="433" t="s">
        <v>3335</v>
      </c>
      <c r="E28" s="432" t="s">
        <v>465</v>
      </c>
      <c r="F28" s="433" t="s">
        <v>3363</v>
      </c>
      <c r="G28" s="432" t="s">
        <v>466</v>
      </c>
      <c r="H28" s="432" t="s">
        <v>546</v>
      </c>
      <c r="I28" s="432" t="s">
        <v>547</v>
      </c>
      <c r="J28" s="432" t="s">
        <v>548</v>
      </c>
      <c r="K28" s="432"/>
      <c r="L28" s="434">
        <v>150.58069203317223</v>
      </c>
      <c r="M28" s="434">
        <v>8</v>
      </c>
      <c r="N28" s="435">
        <v>1204.6455362653778</v>
      </c>
    </row>
    <row r="29" spans="1:14" ht="14.4" customHeight="1" x14ac:dyDescent="0.3">
      <c r="A29" s="430" t="s">
        <v>485</v>
      </c>
      <c r="B29" s="431" t="s">
        <v>3325</v>
      </c>
      <c r="C29" s="432" t="s">
        <v>486</v>
      </c>
      <c r="D29" s="433" t="s">
        <v>3335</v>
      </c>
      <c r="E29" s="432" t="s">
        <v>465</v>
      </c>
      <c r="F29" s="433" t="s">
        <v>3363</v>
      </c>
      <c r="G29" s="432" t="s">
        <v>466</v>
      </c>
      <c r="H29" s="432" t="s">
        <v>549</v>
      </c>
      <c r="I29" s="432" t="s">
        <v>177</v>
      </c>
      <c r="J29" s="432" t="s">
        <v>550</v>
      </c>
      <c r="K29" s="432"/>
      <c r="L29" s="434">
        <v>510.13648471616074</v>
      </c>
      <c r="M29" s="434">
        <v>125</v>
      </c>
      <c r="N29" s="435">
        <v>63767.060589520093</v>
      </c>
    </row>
    <row r="30" spans="1:14" ht="14.4" customHeight="1" x14ac:dyDescent="0.3">
      <c r="A30" s="430" t="s">
        <v>485</v>
      </c>
      <c r="B30" s="431" t="s">
        <v>3325</v>
      </c>
      <c r="C30" s="432" t="s">
        <v>486</v>
      </c>
      <c r="D30" s="433" t="s">
        <v>3335</v>
      </c>
      <c r="E30" s="432" t="s">
        <v>465</v>
      </c>
      <c r="F30" s="433" t="s">
        <v>3363</v>
      </c>
      <c r="G30" s="432" t="s">
        <v>466</v>
      </c>
      <c r="H30" s="432" t="s">
        <v>551</v>
      </c>
      <c r="I30" s="432" t="s">
        <v>177</v>
      </c>
      <c r="J30" s="432" t="s">
        <v>552</v>
      </c>
      <c r="K30" s="432"/>
      <c r="L30" s="434">
        <v>60.882538778513805</v>
      </c>
      <c r="M30" s="434">
        <v>38</v>
      </c>
      <c r="N30" s="435">
        <v>2313.5364735835246</v>
      </c>
    </row>
    <row r="31" spans="1:14" ht="14.4" customHeight="1" x14ac:dyDescent="0.3">
      <c r="A31" s="430" t="s">
        <v>485</v>
      </c>
      <c r="B31" s="431" t="s">
        <v>3325</v>
      </c>
      <c r="C31" s="432" t="s">
        <v>486</v>
      </c>
      <c r="D31" s="433" t="s">
        <v>3335</v>
      </c>
      <c r="E31" s="432" t="s">
        <v>465</v>
      </c>
      <c r="F31" s="433" t="s">
        <v>3363</v>
      </c>
      <c r="G31" s="432" t="s">
        <v>466</v>
      </c>
      <c r="H31" s="432" t="s">
        <v>553</v>
      </c>
      <c r="I31" s="432" t="s">
        <v>177</v>
      </c>
      <c r="J31" s="432" t="s">
        <v>554</v>
      </c>
      <c r="K31" s="432"/>
      <c r="L31" s="434">
        <v>78.479987074694762</v>
      </c>
      <c r="M31" s="434">
        <v>3</v>
      </c>
      <c r="N31" s="435">
        <v>235.4399612240843</v>
      </c>
    </row>
    <row r="32" spans="1:14" ht="14.4" customHeight="1" x14ac:dyDescent="0.3">
      <c r="A32" s="430" t="s">
        <v>485</v>
      </c>
      <c r="B32" s="431" t="s">
        <v>3325</v>
      </c>
      <c r="C32" s="432" t="s">
        <v>486</v>
      </c>
      <c r="D32" s="433" t="s">
        <v>3335</v>
      </c>
      <c r="E32" s="432" t="s">
        <v>465</v>
      </c>
      <c r="F32" s="433" t="s">
        <v>3363</v>
      </c>
      <c r="G32" s="432" t="s">
        <v>466</v>
      </c>
      <c r="H32" s="432" t="s">
        <v>555</v>
      </c>
      <c r="I32" s="432" t="s">
        <v>177</v>
      </c>
      <c r="J32" s="432" t="s">
        <v>556</v>
      </c>
      <c r="K32" s="432" t="s">
        <v>557</v>
      </c>
      <c r="L32" s="434">
        <v>83.309999999999988</v>
      </c>
      <c r="M32" s="434">
        <v>852</v>
      </c>
      <c r="N32" s="435">
        <v>70980.12</v>
      </c>
    </row>
    <row r="33" spans="1:14" ht="14.4" customHeight="1" x14ac:dyDescent="0.3">
      <c r="A33" s="430" t="s">
        <v>485</v>
      </c>
      <c r="B33" s="431" t="s">
        <v>3325</v>
      </c>
      <c r="C33" s="432" t="s">
        <v>486</v>
      </c>
      <c r="D33" s="433" t="s">
        <v>3335</v>
      </c>
      <c r="E33" s="432" t="s">
        <v>465</v>
      </c>
      <c r="F33" s="433" t="s">
        <v>3363</v>
      </c>
      <c r="G33" s="432" t="s">
        <v>466</v>
      </c>
      <c r="H33" s="432" t="s">
        <v>558</v>
      </c>
      <c r="I33" s="432" t="s">
        <v>177</v>
      </c>
      <c r="J33" s="432" t="s">
        <v>559</v>
      </c>
      <c r="K33" s="432"/>
      <c r="L33" s="434">
        <v>77.128791243877615</v>
      </c>
      <c r="M33" s="434">
        <v>10</v>
      </c>
      <c r="N33" s="435">
        <v>771.28791243877617</v>
      </c>
    </row>
    <row r="34" spans="1:14" ht="14.4" customHeight="1" x14ac:dyDescent="0.3">
      <c r="A34" s="430" t="s">
        <v>485</v>
      </c>
      <c r="B34" s="431" t="s">
        <v>3325</v>
      </c>
      <c r="C34" s="432" t="s">
        <v>486</v>
      </c>
      <c r="D34" s="433" t="s">
        <v>3335</v>
      </c>
      <c r="E34" s="432" t="s">
        <v>465</v>
      </c>
      <c r="F34" s="433" t="s">
        <v>3363</v>
      </c>
      <c r="G34" s="432" t="s">
        <v>466</v>
      </c>
      <c r="H34" s="432" t="s">
        <v>560</v>
      </c>
      <c r="I34" s="432" t="s">
        <v>561</v>
      </c>
      <c r="J34" s="432" t="s">
        <v>562</v>
      </c>
      <c r="K34" s="432" t="s">
        <v>563</v>
      </c>
      <c r="L34" s="434">
        <v>525.75963831249567</v>
      </c>
      <c r="M34" s="434">
        <v>6</v>
      </c>
      <c r="N34" s="435">
        <v>3154.5578298749742</v>
      </c>
    </row>
    <row r="35" spans="1:14" ht="14.4" customHeight="1" x14ac:dyDescent="0.3">
      <c r="A35" s="430" t="s">
        <v>485</v>
      </c>
      <c r="B35" s="431" t="s">
        <v>3325</v>
      </c>
      <c r="C35" s="432" t="s">
        <v>486</v>
      </c>
      <c r="D35" s="433" t="s">
        <v>3335</v>
      </c>
      <c r="E35" s="432" t="s">
        <v>465</v>
      </c>
      <c r="F35" s="433" t="s">
        <v>3363</v>
      </c>
      <c r="G35" s="432" t="s">
        <v>466</v>
      </c>
      <c r="H35" s="432" t="s">
        <v>564</v>
      </c>
      <c r="I35" s="432" t="s">
        <v>177</v>
      </c>
      <c r="J35" s="432" t="s">
        <v>565</v>
      </c>
      <c r="K35" s="432" t="s">
        <v>566</v>
      </c>
      <c r="L35" s="434">
        <v>42.166114712747003</v>
      </c>
      <c r="M35" s="434">
        <v>5</v>
      </c>
      <c r="N35" s="435">
        <v>210.83057356373502</v>
      </c>
    </row>
    <row r="36" spans="1:14" ht="14.4" customHeight="1" x14ac:dyDescent="0.3">
      <c r="A36" s="430" t="s">
        <v>485</v>
      </c>
      <c r="B36" s="431" t="s">
        <v>3325</v>
      </c>
      <c r="C36" s="432" t="s">
        <v>486</v>
      </c>
      <c r="D36" s="433" t="s">
        <v>3335</v>
      </c>
      <c r="E36" s="432" t="s">
        <v>465</v>
      </c>
      <c r="F36" s="433" t="s">
        <v>3363</v>
      </c>
      <c r="G36" s="432" t="s">
        <v>466</v>
      </c>
      <c r="H36" s="432" t="s">
        <v>567</v>
      </c>
      <c r="I36" s="432" t="s">
        <v>177</v>
      </c>
      <c r="J36" s="432" t="s">
        <v>568</v>
      </c>
      <c r="K36" s="432"/>
      <c r="L36" s="434">
        <v>863.46485571130665</v>
      </c>
      <c r="M36" s="434">
        <v>15</v>
      </c>
      <c r="N36" s="435">
        <v>12951.9728356696</v>
      </c>
    </row>
    <row r="37" spans="1:14" ht="14.4" customHeight="1" x14ac:dyDescent="0.3">
      <c r="A37" s="430" t="s">
        <v>485</v>
      </c>
      <c r="B37" s="431" t="s">
        <v>3325</v>
      </c>
      <c r="C37" s="432" t="s">
        <v>486</v>
      </c>
      <c r="D37" s="433" t="s">
        <v>3335</v>
      </c>
      <c r="E37" s="432" t="s">
        <v>465</v>
      </c>
      <c r="F37" s="433" t="s">
        <v>3363</v>
      </c>
      <c r="G37" s="432" t="s">
        <v>466</v>
      </c>
      <c r="H37" s="432" t="s">
        <v>569</v>
      </c>
      <c r="I37" s="432" t="s">
        <v>569</v>
      </c>
      <c r="J37" s="432" t="s">
        <v>497</v>
      </c>
      <c r="K37" s="432" t="s">
        <v>570</v>
      </c>
      <c r="L37" s="434">
        <v>60.006248361738507</v>
      </c>
      <c r="M37" s="434">
        <v>14</v>
      </c>
      <c r="N37" s="435">
        <v>840.08747706433905</v>
      </c>
    </row>
    <row r="38" spans="1:14" ht="14.4" customHeight="1" x14ac:dyDescent="0.3">
      <c r="A38" s="430" t="s">
        <v>485</v>
      </c>
      <c r="B38" s="431" t="s">
        <v>3325</v>
      </c>
      <c r="C38" s="432" t="s">
        <v>486</v>
      </c>
      <c r="D38" s="433" t="s">
        <v>3335</v>
      </c>
      <c r="E38" s="432" t="s">
        <v>571</v>
      </c>
      <c r="F38" s="433" t="s">
        <v>3365</v>
      </c>
      <c r="G38" s="432" t="s">
        <v>466</v>
      </c>
      <c r="H38" s="432" t="s">
        <v>572</v>
      </c>
      <c r="I38" s="432" t="s">
        <v>573</v>
      </c>
      <c r="J38" s="432" t="s">
        <v>574</v>
      </c>
      <c r="K38" s="432" t="s">
        <v>575</v>
      </c>
      <c r="L38" s="434">
        <v>39.430000000000007</v>
      </c>
      <c r="M38" s="434">
        <v>2</v>
      </c>
      <c r="N38" s="435">
        <v>78.860000000000014</v>
      </c>
    </row>
    <row r="39" spans="1:14" ht="14.4" customHeight="1" x14ac:dyDescent="0.3">
      <c r="A39" s="430" t="s">
        <v>485</v>
      </c>
      <c r="B39" s="431" t="s">
        <v>3325</v>
      </c>
      <c r="C39" s="432" t="s">
        <v>486</v>
      </c>
      <c r="D39" s="433" t="s">
        <v>3335</v>
      </c>
      <c r="E39" s="432" t="s">
        <v>571</v>
      </c>
      <c r="F39" s="433" t="s">
        <v>3365</v>
      </c>
      <c r="G39" s="432" t="s">
        <v>466</v>
      </c>
      <c r="H39" s="432" t="s">
        <v>576</v>
      </c>
      <c r="I39" s="432" t="s">
        <v>577</v>
      </c>
      <c r="J39" s="432" t="s">
        <v>578</v>
      </c>
      <c r="K39" s="432" t="s">
        <v>579</v>
      </c>
      <c r="L39" s="434">
        <v>66.857232043881879</v>
      </c>
      <c r="M39" s="434">
        <v>65</v>
      </c>
      <c r="N39" s="435">
        <v>4345.7200828523219</v>
      </c>
    </row>
    <row r="40" spans="1:14" ht="14.4" customHeight="1" x14ac:dyDescent="0.3">
      <c r="A40" s="430" t="s">
        <v>485</v>
      </c>
      <c r="B40" s="431" t="s">
        <v>3325</v>
      </c>
      <c r="C40" s="432" t="s">
        <v>580</v>
      </c>
      <c r="D40" s="433" t="s">
        <v>3336</v>
      </c>
      <c r="E40" s="432" t="s">
        <v>465</v>
      </c>
      <c r="F40" s="433" t="s">
        <v>3363</v>
      </c>
      <c r="G40" s="432" t="s">
        <v>466</v>
      </c>
      <c r="H40" s="432" t="s">
        <v>495</v>
      </c>
      <c r="I40" s="432" t="s">
        <v>496</v>
      </c>
      <c r="J40" s="432" t="s">
        <v>497</v>
      </c>
      <c r="K40" s="432" t="s">
        <v>498</v>
      </c>
      <c r="L40" s="434">
        <v>60.84</v>
      </c>
      <c r="M40" s="434">
        <v>3</v>
      </c>
      <c r="N40" s="435">
        <v>182.52</v>
      </c>
    </row>
    <row r="41" spans="1:14" ht="14.4" customHeight="1" x14ac:dyDescent="0.3">
      <c r="A41" s="430" t="s">
        <v>485</v>
      </c>
      <c r="B41" s="431" t="s">
        <v>3325</v>
      </c>
      <c r="C41" s="432" t="s">
        <v>580</v>
      </c>
      <c r="D41" s="433" t="s">
        <v>3336</v>
      </c>
      <c r="E41" s="432" t="s">
        <v>465</v>
      </c>
      <c r="F41" s="433" t="s">
        <v>3363</v>
      </c>
      <c r="G41" s="432" t="s">
        <v>466</v>
      </c>
      <c r="H41" s="432" t="s">
        <v>581</v>
      </c>
      <c r="I41" s="432" t="s">
        <v>582</v>
      </c>
      <c r="J41" s="432" t="s">
        <v>583</v>
      </c>
      <c r="K41" s="432" t="s">
        <v>584</v>
      </c>
      <c r="L41" s="434">
        <v>392.89057071841177</v>
      </c>
      <c r="M41" s="434">
        <v>5</v>
      </c>
      <c r="N41" s="435">
        <v>1964.4528535920588</v>
      </c>
    </row>
    <row r="42" spans="1:14" ht="14.4" customHeight="1" x14ac:dyDescent="0.3">
      <c r="A42" s="430" t="s">
        <v>485</v>
      </c>
      <c r="B42" s="431" t="s">
        <v>3325</v>
      </c>
      <c r="C42" s="432" t="s">
        <v>580</v>
      </c>
      <c r="D42" s="433" t="s">
        <v>3336</v>
      </c>
      <c r="E42" s="432" t="s">
        <v>465</v>
      </c>
      <c r="F42" s="433" t="s">
        <v>3363</v>
      </c>
      <c r="G42" s="432" t="s">
        <v>466</v>
      </c>
      <c r="H42" s="432" t="s">
        <v>503</v>
      </c>
      <c r="I42" s="432" t="s">
        <v>177</v>
      </c>
      <c r="J42" s="432" t="s">
        <v>504</v>
      </c>
      <c r="K42" s="432"/>
      <c r="L42" s="434">
        <v>639.01153529378405</v>
      </c>
      <c r="M42" s="434">
        <v>2</v>
      </c>
      <c r="N42" s="435">
        <v>1278.0230705875681</v>
      </c>
    </row>
    <row r="43" spans="1:14" ht="14.4" customHeight="1" x14ac:dyDescent="0.3">
      <c r="A43" s="430" t="s">
        <v>485</v>
      </c>
      <c r="B43" s="431" t="s">
        <v>3325</v>
      </c>
      <c r="C43" s="432" t="s">
        <v>580</v>
      </c>
      <c r="D43" s="433" t="s">
        <v>3336</v>
      </c>
      <c r="E43" s="432" t="s">
        <v>465</v>
      </c>
      <c r="F43" s="433" t="s">
        <v>3363</v>
      </c>
      <c r="G43" s="432" t="s">
        <v>466</v>
      </c>
      <c r="H43" s="432" t="s">
        <v>585</v>
      </c>
      <c r="I43" s="432" t="s">
        <v>586</v>
      </c>
      <c r="J43" s="432" t="s">
        <v>537</v>
      </c>
      <c r="K43" s="432" t="s">
        <v>587</v>
      </c>
      <c r="L43" s="434">
        <v>327.06</v>
      </c>
      <c r="M43" s="434">
        <v>6</v>
      </c>
      <c r="N43" s="435">
        <v>1962.3600000000001</v>
      </c>
    </row>
    <row r="44" spans="1:14" ht="14.4" customHeight="1" x14ac:dyDescent="0.3">
      <c r="A44" s="430" t="s">
        <v>485</v>
      </c>
      <c r="B44" s="431" t="s">
        <v>3325</v>
      </c>
      <c r="C44" s="432" t="s">
        <v>580</v>
      </c>
      <c r="D44" s="433" t="s">
        <v>3336</v>
      </c>
      <c r="E44" s="432" t="s">
        <v>465</v>
      </c>
      <c r="F44" s="433" t="s">
        <v>3363</v>
      </c>
      <c r="G44" s="432" t="s">
        <v>466</v>
      </c>
      <c r="H44" s="432" t="s">
        <v>535</v>
      </c>
      <c r="I44" s="432" t="s">
        <v>536</v>
      </c>
      <c r="J44" s="432" t="s">
        <v>537</v>
      </c>
      <c r="K44" s="432" t="s">
        <v>538</v>
      </c>
      <c r="L44" s="434">
        <v>210.45000000000005</v>
      </c>
      <c r="M44" s="434">
        <v>6</v>
      </c>
      <c r="N44" s="435">
        <v>1262.7000000000003</v>
      </c>
    </row>
    <row r="45" spans="1:14" ht="14.4" customHeight="1" x14ac:dyDescent="0.3">
      <c r="A45" s="430" t="s">
        <v>485</v>
      </c>
      <c r="B45" s="431" t="s">
        <v>3325</v>
      </c>
      <c r="C45" s="432" t="s">
        <v>580</v>
      </c>
      <c r="D45" s="433" t="s">
        <v>3336</v>
      </c>
      <c r="E45" s="432" t="s">
        <v>465</v>
      </c>
      <c r="F45" s="433" t="s">
        <v>3363</v>
      </c>
      <c r="G45" s="432" t="s">
        <v>466</v>
      </c>
      <c r="H45" s="432" t="s">
        <v>542</v>
      </c>
      <c r="I45" s="432" t="s">
        <v>543</v>
      </c>
      <c r="J45" s="432" t="s">
        <v>544</v>
      </c>
      <c r="K45" s="432" t="s">
        <v>545</v>
      </c>
      <c r="L45" s="434">
        <v>291.8866666666666</v>
      </c>
      <c r="M45" s="434">
        <v>3</v>
      </c>
      <c r="N45" s="435">
        <v>875.65999999999985</v>
      </c>
    </row>
    <row r="46" spans="1:14" ht="14.4" customHeight="1" x14ac:dyDescent="0.3">
      <c r="A46" s="430" t="s">
        <v>485</v>
      </c>
      <c r="B46" s="431" t="s">
        <v>3325</v>
      </c>
      <c r="C46" s="432" t="s">
        <v>580</v>
      </c>
      <c r="D46" s="433" t="s">
        <v>3336</v>
      </c>
      <c r="E46" s="432" t="s">
        <v>465</v>
      </c>
      <c r="F46" s="433" t="s">
        <v>3363</v>
      </c>
      <c r="G46" s="432" t="s">
        <v>466</v>
      </c>
      <c r="H46" s="432" t="s">
        <v>549</v>
      </c>
      <c r="I46" s="432" t="s">
        <v>177</v>
      </c>
      <c r="J46" s="432" t="s">
        <v>550</v>
      </c>
      <c r="K46" s="432"/>
      <c r="L46" s="434">
        <v>510.2822347174465</v>
      </c>
      <c r="M46" s="434">
        <v>4</v>
      </c>
      <c r="N46" s="435">
        <v>2041.128938869786</v>
      </c>
    </row>
    <row r="47" spans="1:14" ht="14.4" customHeight="1" x14ac:dyDescent="0.3">
      <c r="A47" s="430" t="s">
        <v>485</v>
      </c>
      <c r="B47" s="431" t="s">
        <v>3325</v>
      </c>
      <c r="C47" s="432" t="s">
        <v>580</v>
      </c>
      <c r="D47" s="433" t="s">
        <v>3336</v>
      </c>
      <c r="E47" s="432" t="s">
        <v>465</v>
      </c>
      <c r="F47" s="433" t="s">
        <v>3363</v>
      </c>
      <c r="G47" s="432" t="s">
        <v>466</v>
      </c>
      <c r="H47" s="432" t="s">
        <v>567</v>
      </c>
      <c r="I47" s="432" t="s">
        <v>177</v>
      </c>
      <c r="J47" s="432" t="s">
        <v>568</v>
      </c>
      <c r="K47" s="432"/>
      <c r="L47" s="434">
        <v>1002.1585794041666</v>
      </c>
      <c r="M47" s="434">
        <v>1</v>
      </c>
      <c r="N47" s="435">
        <v>1002.1585794041666</v>
      </c>
    </row>
    <row r="48" spans="1:14" ht="14.4" customHeight="1" x14ac:dyDescent="0.3">
      <c r="A48" s="430" t="s">
        <v>485</v>
      </c>
      <c r="B48" s="431" t="s">
        <v>3325</v>
      </c>
      <c r="C48" s="432" t="s">
        <v>588</v>
      </c>
      <c r="D48" s="433" t="s">
        <v>3337</v>
      </c>
      <c r="E48" s="432" t="s">
        <v>465</v>
      </c>
      <c r="F48" s="433" t="s">
        <v>3363</v>
      </c>
      <c r="G48" s="432" t="s">
        <v>466</v>
      </c>
      <c r="H48" s="432" t="s">
        <v>589</v>
      </c>
      <c r="I48" s="432" t="s">
        <v>177</v>
      </c>
      <c r="J48" s="432" t="s">
        <v>590</v>
      </c>
      <c r="K48" s="432" t="s">
        <v>473</v>
      </c>
      <c r="L48" s="434">
        <v>24.037194261613511</v>
      </c>
      <c r="M48" s="434">
        <v>12</v>
      </c>
      <c r="N48" s="435">
        <v>288.44633113936214</v>
      </c>
    </row>
    <row r="49" spans="1:14" ht="14.4" customHeight="1" x14ac:dyDescent="0.3">
      <c r="A49" s="430" t="s">
        <v>591</v>
      </c>
      <c r="B49" s="431" t="s">
        <v>3326</v>
      </c>
      <c r="C49" s="432" t="s">
        <v>592</v>
      </c>
      <c r="D49" s="433" t="s">
        <v>3338</v>
      </c>
      <c r="E49" s="432" t="s">
        <v>465</v>
      </c>
      <c r="F49" s="433" t="s">
        <v>3363</v>
      </c>
      <c r="G49" s="432" t="s">
        <v>466</v>
      </c>
      <c r="H49" s="432" t="s">
        <v>593</v>
      </c>
      <c r="I49" s="432" t="s">
        <v>594</v>
      </c>
      <c r="J49" s="432" t="s">
        <v>595</v>
      </c>
      <c r="K49" s="432"/>
      <c r="L49" s="434">
        <v>102.01000000000002</v>
      </c>
      <c r="M49" s="434">
        <v>1</v>
      </c>
      <c r="N49" s="435">
        <v>102.01000000000002</v>
      </c>
    </row>
    <row r="50" spans="1:14" ht="14.4" customHeight="1" x14ac:dyDescent="0.3">
      <c r="A50" s="430" t="s">
        <v>591</v>
      </c>
      <c r="B50" s="431" t="s">
        <v>3326</v>
      </c>
      <c r="C50" s="432" t="s">
        <v>592</v>
      </c>
      <c r="D50" s="433" t="s">
        <v>3338</v>
      </c>
      <c r="E50" s="432" t="s">
        <v>465</v>
      </c>
      <c r="F50" s="433" t="s">
        <v>3363</v>
      </c>
      <c r="G50" s="432" t="s">
        <v>466</v>
      </c>
      <c r="H50" s="432" t="s">
        <v>467</v>
      </c>
      <c r="I50" s="432" t="s">
        <v>468</v>
      </c>
      <c r="J50" s="432" t="s">
        <v>469</v>
      </c>
      <c r="K50" s="432" t="s">
        <v>470</v>
      </c>
      <c r="L50" s="434">
        <v>19.139999999999997</v>
      </c>
      <c r="M50" s="434">
        <v>1</v>
      </c>
      <c r="N50" s="435">
        <v>19.139999999999997</v>
      </c>
    </row>
    <row r="51" spans="1:14" ht="14.4" customHeight="1" x14ac:dyDescent="0.3">
      <c r="A51" s="430" t="s">
        <v>591</v>
      </c>
      <c r="B51" s="431" t="s">
        <v>3326</v>
      </c>
      <c r="C51" s="432" t="s">
        <v>592</v>
      </c>
      <c r="D51" s="433" t="s">
        <v>3338</v>
      </c>
      <c r="E51" s="432" t="s">
        <v>465</v>
      </c>
      <c r="F51" s="433" t="s">
        <v>3363</v>
      </c>
      <c r="G51" s="432" t="s">
        <v>466</v>
      </c>
      <c r="H51" s="432" t="s">
        <v>596</v>
      </c>
      <c r="I51" s="432" t="s">
        <v>177</v>
      </c>
      <c r="J51" s="432" t="s">
        <v>597</v>
      </c>
      <c r="K51" s="432"/>
      <c r="L51" s="434">
        <v>46.659863442030741</v>
      </c>
      <c r="M51" s="434">
        <v>1</v>
      </c>
      <c r="N51" s="435">
        <v>46.659863442030741</v>
      </c>
    </row>
    <row r="52" spans="1:14" ht="14.4" customHeight="1" x14ac:dyDescent="0.3">
      <c r="A52" s="430" t="s">
        <v>591</v>
      </c>
      <c r="B52" s="431" t="s">
        <v>3326</v>
      </c>
      <c r="C52" s="432" t="s">
        <v>592</v>
      </c>
      <c r="D52" s="433" t="s">
        <v>3338</v>
      </c>
      <c r="E52" s="432" t="s">
        <v>465</v>
      </c>
      <c r="F52" s="433" t="s">
        <v>3363</v>
      </c>
      <c r="G52" s="432" t="s">
        <v>466</v>
      </c>
      <c r="H52" s="432" t="s">
        <v>598</v>
      </c>
      <c r="I52" s="432" t="s">
        <v>599</v>
      </c>
      <c r="J52" s="432" t="s">
        <v>600</v>
      </c>
      <c r="K52" s="432" t="s">
        <v>601</v>
      </c>
      <c r="L52" s="434">
        <v>8.4999751233875127</v>
      </c>
      <c r="M52" s="434">
        <v>2</v>
      </c>
      <c r="N52" s="435">
        <v>16.999950246775025</v>
      </c>
    </row>
    <row r="53" spans="1:14" ht="14.4" customHeight="1" x14ac:dyDescent="0.3">
      <c r="A53" s="430" t="s">
        <v>591</v>
      </c>
      <c r="B53" s="431" t="s">
        <v>3326</v>
      </c>
      <c r="C53" s="432" t="s">
        <v>592</v>
      </c>
      <c r="D53" s="433" t="s">
        <v>3338</v>
      </c>
      <c r="E53" s="432" t="s">
        <v>465</v>
      </c>
      <c r="F53" s="433" t="s">
        <v>3363</v>
      </c>
      <c r="G53" s="432" t="s">
        <v>466</v>
      </c>
      <c r="H53" s="432" t="s">
        <v>602</v>
      </c>
      <c r="I53" s="432" t="s">
        <v>603</v>
      </c>
      <c r="J53" s="432" t="s">
        <v>604</v>
      </c>
      <c r="K53" s="432" t="s">
        <v>605</v>
      </c>
      <c r="L53" s="434">
        <v>10.039970616330661</v>
      </c>
      <c r="M53" s="434">
        <v>1</v>
      </c>
      <c r="N53" s="435">
        <v>10.039970616330661</v>
      </c>
    </row>
    <row r="54" spans="1:14" ht="14.4" customHeight="1" x14ac:dyDescent="0.3">
      <c r="A54" s="430" t="s">
        <v>591</v>
      </c>
      <c r="B54" s="431" t="s">
        <v>3326</v>
      </c>
      <c r="C54" s="432" t="s">
        <v>592</v>
      </c>
      <c r="D54" s="433" t="s">
        <v>3338</v>
      </c>
      <c r="E54" s="432" t="s">
        <v>465</v>
      </c>
      <c r="F54" s="433" t="s">
        <v>3363</v>
      </c>
      <c r="G54" s="432" t="s">
        <v>466</v>
      </c>
      <c r="H54" s="432" t="s">
        <v>606</v>
      </c>
      <c r="I54" s="432" t="s">
        <v>177</v>
      </c>
      <c r="J54" s="432" t="s">
        <v>607</v>
      </c>
      <c r="K54" s="432" t="s">
        <v>608</v>
      </c>
      <c r="L54" s="434">
        <v>32.258581666300302</v>
      </c>
      <c r="M54" s="434">
        <v>1</v>
      </c>
      <c r="N54" s="435">
        <v>32.258581666300302</v>
      </c>
    </row>
    <row r="55" spans="1:14" ht="14.4" customHeight="1" x14ac:dyDescent="0.3">
      <c r="A55" s="430" t="s">
        <v>591</v>
      </c>
      <c r="B55" s="431" t="s">
        <v>3326</v>
      </c>
      <c r="C55" s="432" t="s">
        <v>592</v>
      </c>
      <c r="D55" s="433" t="s">
        <v>3338</v>
      </c>
      <c r="E55" s="432" t="s">
        <v>465</v>
      </c>
      <c r="F55" s="433" t="s">
        <v>3363</v>
      </c>
      <c r="G55" s="432" t="s">
        <v>466</v>
      </c>
      <c r="H55" s="432" t="s">
        <v>609</v>
      </c>
      <c r="I55" s="432" t="s">
        <v>610</v>
      </c>
      <c r="J55" s="432" t="s">
        <v>611</v>
      </c>
      <c r="K55" s="432" t="s">
        <v>612</v>
      </c>
      <c r="L55" s="434">
        <v>64.560016795505263</v>
      </c>
      <c r="M55" s="434">
        <v>1</v>
      </c>
      <c r="N55" s="435">
        <v>64.560016795505263</v>
      </c>
    </row>
    <row r="56" spans="1:14" ht="14.4" customHeight="1" x14ac:dyDescent="0.3">
      <c r="A56" s="430" t="s">
        <v>591</v>
      </c>
      <c r="B56" s="431" t="s">
        <v>3326</v>
      </c>
      <c r="C56" s="432" t="s">
        <v>592</v>
      </c>
      <c r="D56" s="433" t="s">
        <v>3338</v>
      </c>
      <c r="E56" s="432" t="s">
        <v>465</v>
      </c>
      <c r="F56" s="433" t="s">
        <v>3363</v>
      </c>
      <c r="G56" s="432" t="s">
        <v>466</v>
      </c>
      <c r="H56" s="432" t="s">
        <v>613</v>
      </c>
      <c r="I56" s="432" t="s">
        <v>177</v>
      </c>
      <c r="J56" s="432" t="s">
        <v>614</v>
      </c>
      <c r="K56" s="432"/>
      <c r="L56" s="434">
        <v>12.189964324011031</v>
      </c>
      <c r="M56" s="434">
        <v>2</v>
      </c>
      <c r="N56" s="435">
        <v>24.379928648022062</v>
      </c>
    </row>
    <row r="57" spans="1:14" ht="14.4" customHeight="1" x14ac:dyDescent="0.3">
      <c r="A57" s="430" t="s">
        <v>591</v>
      </c>
      <c r="B57" s="431" t="s">
        <v>3326</v>
      </c>
      <c r="C57" s="432" t="s">
        <v>592</v>
      </c>
      <c r="D57" s="433" t="s">
        <v>3338</v>
      </c>
      <c r="E57" s="432" t="s">
        <v>465</v>
      </c>
      <c r="F57" s="433" t="s">
        <v>3363</v>
      </c>
      <c r="G57" s="432" t="s">
        <v>466</v>
      </c>
      <c r="H57" s="432" t="s">
        <v>615</v>
      </c>
      <c r="I57" s="432" t="s">
        <v>177</v>
      </c>
      <c r="J57" s="432" t="s">
        <v>616</v>
      </c>
      <c r="K57" s="432"/>
      <c r="L57" s="434">
        <v>13.509902065511573</v>
      </c>
      <c r="M57" s="434">
        <v>2</v>
      </c>
      <c r="N57" s="435">
        <v>27.019804131023147</v>
      </c>
    </row>
    <row r="58" spans="1:14" ht="14.4" customHeight="1" x14ac:dyDescent="0.3">
      <c r="A58" s="430" t="s">
        <v>591</v>
      </c>
      <c r="B58" s="431" t="s">
        <v>3326</v>
      </c>
      <c r="C58" s="432" t="s">
        <v>592</v>
      </c>
      <c r="D58" s="433" t="s">
        <v>3338</v>
      </c>
      <c r="E58" s="432" t="s">
        <v>465</v>
      </c>
      <c r="F58" s="433" t="s">
        <v>3363</v>
      </c>
      <c r="G58" s="432" t="s">
        <v>466</v>
      </c>
      <c r="H58" s="432" t="s">
        <v>617</v>
      </c>
      <c r="I58" s="432" t="s">
        <v>618</v>
      </c>
      <c r="J58" s="432" t="s">
        <v>619</v>
      </c>
      <c r="K58" s="432" t="s">
        <v>620</v>
      </c>
      <c r="L58" s="434">
        <v>20.549939857130987</v>
      </c>
      <c r="M58" s="434">
        <v>1</v>
      </c>
      <c r="N58" s="435">
        <v>20.549939857130987</v>
      </c>
    </row>
    <row r="59" spans="1:14" ht="14.4" customHeight="1" x14ac:dyDescent="0.3">
      <c r="A59" s="430" t="s">
        <v>591</v>
      </c>
      <c r="B59" s="431" t="s">
        <v>3326</v>
      </c>
      <c r="C59" s="432" t="s">
        <v>621</v>
      </c>
      <c r="D59" s="433" t="s">
        <v>3339</v>
      </c>
      <c r="E59" s="432" t="s">
        <v>465</v>
      </c>
      <c r="F59" s="433" t="s">
        <v>3363</v>
      </c>
      <c r="G59" s="432" t="s">
        <v>466</v>
      </c>
      <c r="H59" s="432" t="s">
        <v>622</v>
      </c>
      <c r="I59" s="432" t="s">
        <v>623</v>
      </c>
      <c r="J59" s="432" t="s">
        <v>624</v>
      </c>
      <c r="K59" s="432" t="s">
        <v>625</v>
      </c>
      <c r="L59" s="434">
        <v>127.42</v>
      </c>
      <c r="M59" s="434">
        <v>1</v>
      </c>
      <c r="N59" s="435">
        <v>127.42</v>
      </c>
    </row>
    <row r="60" spans="1:14" ht="14.4" customHeight="1" x14ac:dyDescent="0.3">
      <c r="A60" s="430" t="s">
        <v>591</v>
      </c>
      <c r="B60" s="431" t="s">
        <v>3326</v>
      </c>
      <c r="C60" s="432" t="s">
        <v>621</v>
      </c>
      <c r="D60" s="433" t="s">
        <v>3339</v>
      </c>
      <c r="E60" s="432" t="s">
        <v>465</v>
      </c>
      <c r="F60" s="433" t="s">
        <v>3363</v>
      </c>
      <c r="G60" s="432" t="s">
        <v>466</v>
      </c>
      <c r="H60" s="432" t="s">
        <v>626</v>
      </c>
      <c r="I60" s="432" t="s">
        <v>627</v>
      </c>
      <c r="J60" s="432" t="s">
        <v>628</v>
      </c>
      <c r="K60" s="432" t="s">
        <v>629</v>
      </c>
      <c r="L60" s="434">
        <v>57.519996406164282</v>
      </c>
      <c r="M60" s="434">
        <v>1</v>
      </c>
      <c r="N60" s="435">
        <v>57.519996406164282</v>
      </c>
    </row>
    <row r="61" spans="1:14" ht="14.4" customHeight="1" x14ac:dyDescent="0.3">
      <c r="A61" s="430" t="s">
        <v>591</v>
      </c>
      <c r="B61" s="431" t="s">
        <v>3326</v>
      </c>
      <c r="C61" s="432" t="s">
        <v>621</v>
      </c>
      <c r="D61" s="433" t="s">
        <v>3339</v>
      </c>
      <c r="E61" s="432" t="s">
        <v>465</v>
      </c>
      <c r="F61" s="433" t="s">
        <v>3363</v>
      </c>
      <c r="G61" s="432" t="s">
        <v>466</v>
      </c>
      <c r="H61" s="432" t="s">
        <v>593</v>
      </c>
      <c r="I61" s="432" t="s">
        <v>594</v>
      </c>
      <c r="J61" s="432" t="s">
        <v>595</v>
      </c>
      <c r="K61" s="432"/>
      <c r="L61" s="434">
        <v>102.01000000000002</v>
      </c>
      <c r="M61" s="434">
        <v>1</v>
      </c>
      <c r="N61" s="435">
        <v>102.01000000000002</v>
      </c>
    </row>
    <row r="62" spans="1:14" ht="14.4" customHeight="1" x14ac:dyDescent="0.3">
      <c r="A62" s="430" t="s">
        <v>591</v>
      </c>
      <c r="B62" s="431" t="s">
        <v>3326</v>
      </c>
      <c r="C62" s="432" t="s">
        <v>621</v>
      </c>
      <c r="D62" s="433" t="s">
        <v>3339</v>
      </c>
      <c r="E62" s="432" t="s">
        <v>465</v>
      </c>
      <c r="F62" s="433" t="s">
        <v>3363</v>
      </c>
      <c r="G62" s="432" t="s">
        <v>466</v>
      </c>
      <c r="H62" s="432" t="s">
        <v>630</v>
      </c>
      <c r="I62" s="432" t="s">
        <v>177</v>
      </c>
      <c r="J62" s="432" t="s">
        <v>631</v>
      </c>
      <c r="K62" s="432"/>
      <c r="L62" s="434">
        <v>41.039999999999992</v>
      </c>
      <c r="M62" s="434">
        <v>1</v>
      </c>
      <c r="N62" s="435">
        <v>41.039999999999992</v>
      </c>
    </row>
    <row r="63" spans="1:14" ht="14.4" customHeight="1" x14ac:dyDescent="0.3">
      <c r="A63" s="430" t="s">
        <v>591</v>
      </c>
      <c r="B63" s="431" t="s">
        <v>3326</v>
      </c>
      <c r="C63" s="432" t="s">
        <v>621</v>
      </c>
      <c r="D63" s="433" t="s">
        <v>3339</v>
      </c>
      <c r="E63" s="432" t="s">
        <v>465</v>
      </c>
      <c r="F63" s="433" t="s">
        <v>3363</v>
      </c>
      <c r="G63" s="432" t="s">
        <v>466</v>
      </c>
      <c r="H63" s="432" t="s">
        <v>632</v>
      </c>
      <c r="I63" s="432" t="s">
        <v>177</v>
      </c>
      <c r="J63" s="432" t="s">
        <v>633</v>
      </c>
      <c r="K63" s="432"/>
      <c r="L63" s="434">
        <v>42.710005245309759</v>
      </c>
      <c r="M63" s="434">
        <v>2</v>
      </c>
      <c r="N63" s="435">
        <v>85.420010490619518</v>
      </c>
    </row>
    <row r="64" spans="1:14" ht="14.4" customHeight="1" x14ac:dyDescent="0.3">
      <c r="A64" s="430" t="s">
        <v>591</v>
      </c>
      <c r="B64" s="431" t="s">
        <v>3326</v>
      </c>
      <c r="C64" s="432" t="s">
        <v>621</v>
      </c>
      <c r="D64" s="433" t="s">
        <v>3339</v>
      </c>
      <c r="E64" s="432" t="s">
        <v>465</v>
      </c>
      <c r="F64" s="433" t="s">
        <v>3363</v>
      </c>
      <c r="G64" s="432" t="s">
        <v>466</v>
      </c>
      <c r="H64" s="432" t="s">
        <v>634</v>
      </c>
      <c r="I64" s="432" t="s">
        <v>177</v>
      </c>
      <c r="J64" s="432" t="s">
        <v>635</v>
      </c>
      <c r="K64" s="432" t="s">
        <v>636</v>
      </c>
      <c r="L64" s="434">
        <v>43.479999999999983</v>
      </c>
      <c r="M64" s="434">
        <v>1</v>
      </c>
      <c r="N64" s="435">
        <v>43.479999999999983</v>
      </c>
    </row>
    <row r="65" spans="1:14" ht="14.4" customHeight="1" x14ac:dyDescent="0.3">
      <c r="A65" s="430" t="s">
        <v>591</v>
      </c>
      <c r="B65" s="431" t="s">
        <v>3326</v>
      </c>
      <c r="C65" s="432" t="s">
        <v>621</v>
      </c>
      <c r="D65" s="433" t="s">
        <v>3339</v>
      </c>
      <c r="E65" s="432" t="s">
        <v>465</v>
      </c>
      <c r="F65" s="433" t="s">
        <v>3363</v>
      </c>
      <c r="G65" s="432" t="s">
        <v>466</v>
      </c>
      <c r="H65" s="432" t="s">
        <v>637</v>
      </c>
      <c r="I65" s="432" t="s">
        <v>638</v>
      </c>
      <c r="J65" s="432" t="s">
        <v>639</v>
      </c>
      <c r="K65" s="432" t="s">
        <v>640</v>
      </c>
      <c r="L65" s="434">
        <v>37.86999999999999</v>
      </c>
      <c r="M65" s="434">
        <v>2</v>
      </c>
      <c r="N65" s="435">
        <v>75.739999999999981</v>
      </c>
    </row>
    <row r="66" spans="1:14" ht="14.4" customHeight="1" x14ac:dyDescent="0.3">
      <c r="A66" s="430" t="s">
        <v>591</v>
      </c>
      <c r="B66" s="431" t="s">
        <v>3326</v>
      </c>
      <c r="C66" s="432" t="s">
        <v>621</v>
      </c>
      <c r="D66" s="433" t="s">
        <v>3339</v>
      </c>
      <c r="E66" s="432" t="s">
        <v>465</v>
      </c>
      <c r="F66" s="433" t="s">
        <v>3363</v>
      </c>
      <c r="G66" s="432" t="s">
        <v>466</v>
      </c>
      <c r="H66" s="432" t="s">
        <v>641</v>
      </c>
      <c r="I66" s="432" t="s">
        <v>642</v>
      </c>
      <c r="J66" s="432" t="s">
        <v>643</v>
      </c>
      <c r="K66" s="432" t="s">
        <v>644</v>
      </c>
      <c r="L66" s="434">
        <v>66.721249999999998</v>
      </c>
      <c r="M66" s="434">
        <v>2</v>
      </c>
      <c r="N66" s="435">
        <v>133.4425</v>
      </c>
    </row>
    <row r="67" spans="1:14" ht="14.4" customHeight="1" x14ac:dyDescent="0.3">
      <c r="A67" s="430" t="s">
        <v>591</v>
      </c>
      <c r="B67" s="431" t="s">
        <v>3326</v>
      </c>
      <c r="C67" s="432" t="s">
        <v>621</v>
      </c>
      <c r="D67" s="433" t="s">
        <v>3339</v>
      </c>
      <c r="E67" s="432" t="s">
        <v>465</v>
      </c>
      <c r="F67" s="433" t="s">
        <v>3363</v>
      </c>
      <c r="G67" s="432" t="s">
        <v>466</v>
      </c>
      <c r="H67" s="432" t="s">
        <v>511</v>
      </c>
      <c r="I67" s="432" t="s">
        <v>512</v>
      </c>
      <c r="J67" s="432" t="s">
        <v>513</v>
      </c>
      <c r="K67" s="432" t="s">
        <v>514</v>
      </c>
      <c r="L67" s="434">
        <v>23.08</v>
      </c>
      <c r="M67" s="434">
        <v>24</v>
      </c>
      <c r="N67" s="435">
        <v>553.91999999999996</v>
      </c>
    </row>
    <row r="68" spans="1:14" ht="14.4" customHeight="1" x14ac:dyDescent="0.3">
      <c r="A68" s="430" t="s">
        <v>591</v>
      </c>
      <c r="B68" s="431" t="s">
        <v>3326</v>
      </c>
      <c r="C68" s="432" t="s">
        <v>621</v>
      </c>
      <c r="D68" s="433" t="s">
        <v>3339</v>
      </c>
      <c r="E68" s="432" t="s">
        <v>465</v>
      </c>
      <c r="F68" s="433" t="s">
        <v>3363</v>
      </c>
      <c r="G68" s="432" t="s">
        <v>466</v>
      </c>
      <c r="H68" s="432" t="s">
        <v>602</v>
      </c>
      <c r="I68" s="432" t="s">
        <v>603</v>
      </c>
      <c r="J68" s="432" t="s">
        <v>604</v>
      </c>
      <c r="K68" s="432" t="s">
        <v>605</v>
      </c>
      <c r="L68" s="434">
        <v>10.039970616330661</v>
      </c>
      <c r="M68" s="434">
        <v>1</v>
      </c>
      <c r="N68" s="435">
        <v>10.039970616330661</v>
      </c>
    </row>
    <row r="69" spans="1:14" ht="14.4" customHeight="1" x14ac:dyDescent="0.3">
      <c r="A69" s="430" t="s">
        <v>591</v>
      </c>
      <c r="B69" s="431" t="s">
        <v>3326</v>
      </c>
      <c r="C69" s="432" t="s">
        <v>621</v>
      </c>
      <c r="D69" s="433" t="s">
        <v>3339</v>
      </c>
      <c r="E69" s="432" t="s">
        <v>465</v>
      </c>
      <c r="F69" s="433" t="s">
        <v>3363</v>
      </c>
      <c r="G69" s="432" t="s">
        <v>466</v>
      </c>
      <c r="H69" s="432" t="s">
        <v>645</v>
      </c>
      <c r="I69" s="432" t="s">
        <v>177</v>
      </c>
      <c r="J69" s="432" t="s">
        <v>646</v>
      </c>
      <c r="K69" s="432"/>
      <c r="L69" s="434">
        <v>22.070000000000007</v>
      </c>
      <c r="M69" s="434">
        <v>1</v>
      </c>
      <c r="N69" s="435">
        <v>22.070000000000007</v>
      </c>
    </row>
    <row r="70" spans="1:14" ht="14.4" customHeight="1" x14ac:dyDescent="0.3">
      <c r="A70" s="430" t="s">
        <v>591</v>
      </c>
      <c r="B70" s="431" t="s">
        <v>3326</v>
      </c>
      <c r="C70" s="432" t="s">
        <v>621</v>
      </c>
      <c r="D70" s="433" t="s">
        <v>3339</v>
      </c>
      <c r="E70" s="432" t="s">
        <v>465</v>
      </c>
      <c r="F70" s="433" t="s">
        <v>3363</v>
      </c>
      <c r="G70" s="432" t="s">
        <v>466</v>
      </c>
      <c r="H70" s="432" t="s">
        <v>532</v>
      </c>
      <c r="I70" s="432" t="s">
        <v>177</v>
      </c>
      <c r="J70" s="432" t="s">
        <v>533</v>
      </c>
      <c r="K70" s="432" t="s">
        <v>534</v>
      </c>
      <c r="L70" s="434">
        <v>96.84</v>
      </c>
      <c r="M70" s="434">
        <v>1</v>
      </c>
      <c r="N70" s="435">
        <v>96.84</v>
      </c>
    </row>
    <row r="71" spans="1:14" ht="14.4" customHeight="1" x14ac:dyDescent="0.3">
      <c r="A71" s="430" t="s">
        <v>591</v>
      </c>
      <c r="B71" s="431" t="s">
        <v>3326</v>
      </c>
      <c r="C71" s="432" t="s">
        <v>621</v>
      </c>
      <c r="D71" s="433" t="s">
        <v>3339</v>
      </c>
      <c r="E71" s="432" t="s">
        <v>465</v>
      </c>
      <c r="F71" s="433" t="s">
        <v>3363</v>
      </c>
      <c r="G71" s="432" t="s">
        <v>466</v>
      </c>
      <c r="H71" s="432" t="s">
        <v>606</v>
      </c>
      <c r="I71" s="432" t="s">
        <v>177</v>
      </c>
      <c r="J71" s="432" t="s">
        <v>607</v>
      </c>
      <c r="K71" s="432" t="s">
        <v>608</v>
      </c>
      <c r="L71" s="434">
        <v>32.258581666300273</v>
      </c>
      <c r="M71" s="434">
        <v>2</v>
      </c>
      <c r="N71" s="435">
        <v>64.517163332600546</v>
      </c>
    </row>
    <row r="72" spans="1:14" ht="14.4" customHeight="1" x14ac:dyDescent="0.3">
      <c r="A72" s="430" t="s">
        <v>591</v>
      </c>
      <c r="B72" s="431" t="s">
        <v>3326</v>
      </c>
      <c r="C72" s="432" t="s">
        <v>621</v>
      </c>
      <c r="D72" s="433" t="s">
        <v>3339</v>
      </c>
      <c r="E72" s="432" t="s">
        <v>465</v>
      </c>
      <c r="F72" s="433" t="s">
        <v>3363</v>
      </c>
      <c r="G72" s="432" t="s">
        <v>466</v>
      </c>
      <c r="H72" s="432" t="s">
        <v>647</v>
      </c>
      <c r="I72" s="432" t="s">
        <v>177</v>
      </c>
      <c r="J72" s="432" t="s">
        <v>648</v>
      </c>
      <c r="K72" s="432" t="s">
        <v>649</v>
      </c>
      <c r="L72" s="434">
        <v>588.54</v>
      </c>
      <c r="M72" s="434">
        <v>1</v>
      </c>
      <c r="N72" s="435">
        <v>588.54</v>
      </c>
    </row>
    <row r="73" spans="1:14" ht="14.4" customHeight="1" x14ac:dyDescent="0.3">
      <c r="A73" s="430" t="s">
        <v>591</v>
      </c>
      <c r="B73" s="431" t="s">
        <v>3326</v>
      </c>
      <c r="C73" s="432" t="s">
        <v>621</v>
      </c>
      <c r="D73" s="433" t="s">
        <v>3339</v>
      </c>
      <c r="E73" s="432" t="s">
        <v>465</v>
      </c>
      <c r="F73" s="433" t="s">
        <v>3363</v>
      </c>
      <c r="G73" s="432" t="s">
        <v>466</v>
      </c>
      <c r="H73" s="432" t="s">
        <v>650</v>
      </c>
      <c r="I73" s="432" t="s">
        <v>650</v>
      </c>
      <c r="J73" s="432" t="s">
        <v>651</v>
      </c>
      <c r="K73" s="432" t="s">
        <v>652</v>
      </c>
      <c r="L73" s="434">
        <v>96.08</v>
      </c>
      <c r="M73" s="434">
        <v>1</v>
      </c>
      <c r="N73" s="435">
        <v>96.08</v>
      </c>
    </row>
    <row r="74" spans="1:14" ht="14.4" customHeight="1" x14ac:dyDescent="0.3">
      <c r="A74" s="430" t="s">
        <v>591</v>
      </c>
      <c r="B74" s="431" t="s">
        <v>3326</v>
      </c>
      <c r="C74" s="432" t="s">
        <v>621</v>
      </c>
      <c r="D74" s="433" t="s">
        <v>3339</v>
      </c>
      <c r="E74" s="432" t="s">
        <v>465</v>
      </c>
      <c r="F74" s="433" t="s">
        <v>3363</v>
      </c>
      <c r="G74" s="432" t="s">
        <v>466</v>
      </c>
      <c r="H74" s="432" t="s">
        <v>653</v>
      </c>
      <c r="I74" s="432" t="s">
        <v>177</v>
      </c>
      <c r="J74" s="432" t="s">
        <v>654</v>
      </c>
      <c r="K74" s="432"/>
      <c r="L74" s="434">
        <v>4.13</v>
      </c>
      <c r="M74" s="434">
        <v>1</v>
      </c>
      <c r="N74" s="435">
        <v>4.13</v>
      </c>
    </row>
    <row r="75" spans="1:14" ht="14.4" customHeight="1" x14ac:dyDescent="0.3">
      <c r="A75" s="430" t="s">
        <v>591</v>
      </c>
      <c r="B75" s="431" t="s">
        <v>3326</v>
      </c>
      <c r="C75" s="432" t="s">
        <v>621</v>
      </c>
      <c r="D75" s="433" t="s">
        <v>3339</v>
      </c>
      <c r="E75" s="432" t="s">
        <v>465</v>
      </c>
      <c r="F75" s="433" t="s">
        <v>3363</v>
      </c>
      <c r="G75" s="432" t="s">
        <v>466</v>
      </c>
      <c r="H75" s="432" t="s">
        <v>655</v>
      </c>
      <c r="I75" s="432" t="s">
        <v>177</v>
      </c>
      <c r="J75" s="432" t="s">
        <v>656</v>
      </c>
      <c r="K75" s="432"/>
      <c r="L75" s="434">
        <v>24.629927916356991</v>
      </c>
      <c r="M75" s="434">
        <v>1</v>
      </c>
      <c r="N75" s="435">
        <v>24.629927916356991</v>
      </c>
    </row>
    <row r="76" spans="1:14" ht="14.4" customHeight="1" x14ac:dyDescent="0.3">
      <c r="A76" s="430" t="s">
        <v>591</v>
      </c>
      <c r="B76" s="431" t="s">
        <v>3326</v>
      </c>
      <c r="C76" s="432" t="s">
        <v>621</v>
      </c>
      <c r="D76" s="433" t="s">
        <v>3339</v>
      </c>
      <c r="E76" s="432" t="s">
        <v>465</v>
      </c>
      <c r="F76" s="433" t="s">
        <v>3363</v>
      </c>
      <c r="G76" s="432" t="s">
        <v>466</v>
      </c>
      <c r="H76" s="432" t="s">
        <v>657</v>
      </c>
      <c r="I76" s="432" t="s">
        <v>177</v>
      </c>
      <c r="J76" s="432" t="s">
        <v>658</v>
      </c>
      <c r="K76" s="432" t="s">
        <v>649</v>
      </c>
      <c r="L76" s="434">
        <v>8.619998072511148E-2</v>
      </c>
      <c r="M76" s="434">
        <v>1600</v>
      </c>
      <c r="N76" s="435">
        <v>137.91996916017837</v>
      </c>
    </row>
    <row r="77" spans="1:14" ht="14.4" customHeight="1" x14ac:dyDescent="0.3">
      <c r="A77" s="430" t="s">
        <v>591</v>
      </c>
      <c r="B77" s="431" t="s">
        <v>3326</v>
      </c>
      <c r="C77" s="432" t="s">
        <v>621</v>
      </c>
      <c r="D77" s="433" t="s">
        <v>3339</v>
      </c>
      <c r="E77" s="432" t="s">
        <v>465</v>
      </c>
      <c r="F77" s="433" t="s">
        <v>3363</v>
      </c>
      <c r="G77" s="432" t="s">
        <v>466</v>
      </c>
      <c r="H77" s="432" t="s">
        <v>659</v>
      </c>
      <c r="I77" s="432" t="s">
        <v>177</v>
      </c>
      <c r="J77" s="432" t="s">
        <v>660</v>
      </c>
      <c r="K77" s="432" t="s">
        <v>661</v>
      </c>
      <c r="L77" s="434">
        <v>71.995000000000005</v>
      </c>
      <c r="M77" s="434">
        <v>10</v>
      </c>
      <c r="N77" s="435">
        <v>719.95</v>
      </c>
    </row>
    <row r="78" spans="1:14" ht="14.4" customHeight="1" x14ac:dyDescent="0.3">
      <c r="A78" s="430" t="s">
        <v>591</v>
      </c>
      <c r="B78" s="431" t="s">
        <v>3326</v>
      </c>
      <c r="C78" s="432" t="s">
        <v>621</v>
      </c>
      <c r="D78" s="433" t="s">
        <v>3339</v>
      </c>
      <c r="E78" s="432" t="s">
        <v>465</v>
      </c>
      <c r="F78" s="433" t="s">
        <v>3363</v>
      </c>
      <c r="G78" s="432" t="s">
        <v>466</v>
      </c>
      <c r="H78" s="432" t="s">
        <v>662</v>
      </c>
      <c r="I78" s="432" t="s">
        <v>177</v>
      </c>
      <c r="J78" s="432" t="s">
        <v>663</v>
      </c>
      <c r="K78" s="432" t="s">
        <v>664</v>
      </c>
      <c r="L78" s="434">
        <v>0.20059974202708075</v>
      </c>
      <c r="M78" s="434">
        <v>1000</v>
      </c>
      <c r="N78" s="435">
        <v>200.59974202708077</v>
      </c>
    </row>
    <row r="79" spans="1:14" ht="14.4" customHeight="1" x14ac:dyDescent="0.3">
      <c r="A79" s="430" t="s">
        <v>591</v>
      </c>
      <c r="B79" s="431" t="s">
        <v>3326</v>
      </c>
      <c r="C79" s="432" t="s">
        <v>621</v>
      </c>
      <c r="D79" s="433" t="s">
        <v>3339</v>
      </c>
      <c r="E79" s="432" t="s">
        <v>465</v>
      </c>
      <c r="F79" s="433" t="s">
        <v>3363</v>
      </c>
      <c r="G79" s="432" t="s">
        <v>466</v>
      </c>
      <c r="H79" s="432" t="s">
        <v>665</v>
      </c>
      <c r="I79" s="432" t="s">
        <v>177</v>
      </c>
      <c r="J79" s="432" t="s">
        <v>666</v>
      </c>
      <c r="K79" s="432" t="s">
        <v>667</v>
      </c>
      <c r="L79" s="434">
        <v>0.12979998319962557</v>
      </c>
      <c r="M79" s="434">
        <v>1200</v>
      </c>
      <c r="N79" s="435">
        <v>155.75997983955068</v>
      </c>
    </row>
    <row r="80" spans="1:14" ht="14.4" customHeight="1" x14ac:dyDescent="0.3">
      <c r="A80" s="430" t="s">
        <v>591</v>
      </c>
      <c r="B80" s="431" t="s">
        <v>3326</v>
      </c>
      <c r="C80" s="432" t="s">
        <v>621</v>
      </c>
      <c r="D80" s="433" t="s">
        <v>3339</v>
      </c>
      <c r="E80" s="432" t="s">
        <v>465</v>
      </c>
      <c r="F80" s="433" t="s">
        <v>3363</v>
      </c>
      <c r="G80" s="432" t="s">
        <v>466</v>
      </c>
      <c r="H80" s="432" t="s">
        <v>668</v>
      </c>
      <c r="I80" s="432" t="s">
        <v>177</v>
      </c>
      <c r="J80" s="432" t="s">
        <v>669</v>
      </c>
      <c r="K80" s="432" t="s">
        <v>670</v>
      </c>
      <c r="L80" s="434">
        <v>0.21830005913241199</v>
      </c>
      <c r="M80" s="434">
        <v>2000</v>
      </c>
      <c r="N80" s="435">
        <v>436.600118264824</v>
      </c>
    </row>
    <row r="81" spans="1:14" ht="14.4" customHeight="1" x14ac:dyDescent="0.3">
      <c r="A81" s="430" t="s">
        <v>591</v>
      </c>
      <c r="B81" s="431" t="s">
        <v>3326</v>
      </c>
      <c r="C81" s="432" t="s">
        <v>621</v>
      </c>
      <c r="D81" s="433" t="s">
        <v>3339</v>
      </c>
      <c r="E81" s="432" t="s">
        <v>465</v>
      </c>
      <c r="F81" s="433" t="s">
        <v>3363</v>
      </c>
      <c r="G81" s="432" t="s">
        <v>466</v>
      </c>
      <c r="H81" s="432" t="s">
        <v>671</v>
      </c>
      <c r="I81" s="432" t="s">
        <v>177</v>
      </c>
      <c r="J81" s="432" t="s">
        <v>672</v>
      </c>
      <c r="K81" s="432"/>
      <c r="L81" s="434">
        <v>0.31240146698661125</v>
      </c>
      <c r="M81" s="434">
        <v>1200</v>
      </c>
      <c r="N81" s="435">
        <v>374.88176038393351</v>
      </c>
    </row>
    <row r="82" spans="1:14" ht="14.4" customHeight="1" x14ac:dyDescent="0.3">
      <c r="A82" s="430" t="s">
        <v>591</v>
      </c>
      <c r="B82" s="431" t="s">
        <v>3326</v>
      </c>
      <c r="C82" s="432" t="s">
        <v>621</v>
      </c>
      <c r="D82" s="433" t="s">
        <v>3339</v>
      </c>
      <c r="E82" s="432" t="s">
        <v>465</v>
      </c>
      <c r="F82" s="433" t="s">
        <v>3363</v>
      </c>
      <c r="G82" s="432" t="s">
        <v>466</v>
      </c>
      <c r="H82" s="432" t="s">
        <v>673</v>
      </c>
      <c r="I82" s="432" t="s">
        <v>177</v>
      </c>
      <c r="J82" s="432" t="s">
        <v>674</v>
      </c>
      <c r="K82" s="432"/>
      <c r="L82" s="434">
        <v>1.7682991858084582</v>
      </c>
      <c r="M82" s="434">
        <v>50</v>
      </c>
      <c r="N82" s="435">
        <v>88.414959290422914</v>
      </c>
    </row>
    <row r="83" spans="1:14" ht="14.4" customHeight="1" x14ac:dyDescent="0.3">
      <c r="A83" s="430" t="s">
        <v>591</v>
      </c>
      <c r="B83" s="431" t="s">
        <v>3326</v>
      </c>
      <c r="C83" s="432" t="s">
        <v>621</v>
      </c>
      <c r="D83" s="433" t="s">
        <v>3339</v>
      </c>
      <c r="E83" s="432" t="s">
        <v>465</v>
      </c>
      <c r="F83" s="433" t="s">
        <v>3363</v>
      </c>
      <c r="G83" s="432" t="s">
        <v>466</v>
      </c>
      <c r="H83" s="432" t="s">
        <v>675</v>
      </c>
      <c r="I83" s="432" t="s">
        <v>177</v>
      </c>
      <c r="J83" s="432" t="s">
        <v>676</v>
      </c>
      <c r="K83" s="432"/>
      <c r="L83" s="434">
        <v>23.056603959241539</v>
      </c>
      <c r="M83" s="434">
        <v>2</v>
      </c>
      <c r="N83" s="435">
        <v>46.113207918483077</v>
      </c>
    </row>
    <row r="84" spans="1:14" ht="14.4" customHeight="1" x14ac:dyDescent="0.3">
      <c r="A84" s="430" t="s">
        <v>591</v>
      </c>
      <c r="B84" s="431" t="s">
        <v>3326</v>
      </c>
      <c r="C84" s="432" t="s">
        <v>621</v>
      </c>
      <c r="D84" s="433" t="s">
        <v>3339</v>
      </c>
      <c r="E84" s="432" t="s">
        <v>465</v>
      </c>
      <c r="F84" s="433" t="s">
        <v>3363</v>
      </c>
      <c r="G84" s="432" t="s">
        <v>466</v>
      </c>
      <c r="H84" s="432" t="s">
        <v>677</v>
      </c>
      <c r="I84" s="432" t="s">
        <v>177</v>
      </c>
      <c r="J84" s="432" t="s">
        <v>678</v>
      </c>
      <c r="K84" s="432" t="s">
        <v>679</v>
      </c>
      <c r="L84" s="434">
        <v>4.3439051293041864</v>
      </c>
      <c r="M84" s="434">
        <v>10</v>
      </c>
      <c r="N84" s="435">
        <v>43.439051293041864</v>
      </c>
    </row>
    <row r="85" spans="1:14" ht="14.4" customHeight="1" x14ac:dyDescent="0.3">
      <c r="A85" s="430" t="s">
        <v>591</v>
      </c>
      <c r="B85" s="431" t="s">
        <v>3326</v>
      </c>
      <c r="C85" s="432" t="s">
        <v>621</v>
      </c>
      <c r="D85" s="433" t="s">
        <v>3339</v>
      </c>
      <c r="E85" s="432" t="s">
        <v>465</v>
      </c>
      <c r="F85" s="433" t="s">
        <v>3363</v>
      </c>
      <c r="G85" s="432" t="s">
        <v>466</v>
      </c>
      <c r="H85" s="432" t="s">
        <v>680</v>
      </c>
      <c r="I85" s="432" t="s">
        <v>177</v>
      </c>
      <c r="J85" s="432" t="s">
        <v>681</v>
      </c>
      <c r="K85" s="432"/>
      <c r="L85" s="434">
        <v>8.6599746551218661</v>
      </c>
      <c r="M85" s="434">
        <v>1</v>
      </c>
      <c r="N85" s="435">
        <v>8.6599746551218661</v>
      </c>
    </row>
    <row r="86" spans="1:14" ht="14.4" customHeight="1" x14ac:dyDescent="0.3">
      <c r="A86" s="430" t="s">
        <v>591</v>
      </c>
      <c r="B86" s="431" t="s">
        <v>3326</v>
      </c>
      <c r="C86" s="432" t="s">
        <v>621</v>
      </c>
      <c r="D86" s="433" t="s">
        <v>3339</v>
      </c>
      <c r="E86" s="432" t="s">
        <v>465</v>
      </c>
      <c r="F86" s="433" t="s">
        <v>3363</v>
      </c>
      <c r="G86" s="432" t="s">
        <v>466</v>
      </c>
      <c r="H86" s="432" t="s">
        <v>682</v>
      </c>
      <c r="I86" s="432" t="s">
        <v>177</v>
      </c>
      <c r="J86" s="432" t="s">
        <v>683</v>
      </c>
      <c r="K86" s="432"/>
      <c r="L86" s="434">
        <v>0.87720019831667662</v>
      </c>
      <c r="M86" s="434">
        <v>50</v>
      </c>
      <c r="N86" s="435">
        <v>43.860009915833828</v>
      </c>
    </row>
    <row r="87" spans="1:14" ht="14.4" customHeight="1" x14ac:dyDescent="0.3">
      <c r="A87" s="430" t="s">
        <v>591</v>
      </c>
      <c r="B87" s="431" t="s">
        <v>3326</v>
      </c>
      <c r="C87" s="432" t="s">
        <v>621</v>
      </c>
      <c r="D87" s="433" t="s">
        <v>3339</v>
      </c>
      <c r="E87" s="432" t="s">
        <v>465</v>
      </c>
      <c r="F87" s="433" t="s">
        <v>3363</v>
      </c>
      <c r="G87" s="432" t="s">
        <v>466</v>
      </c>
      <c r="H87" s="432" t="s">
        <v>684</v>
      </c>
      <c r="I87" s="432" t="s">
        <v>177</v>
      </c>
      <c r="J87" s="432" t="s">
        <v>685</v>
      </c>
      <c r="K87" s="432"/>
      <c r="L87" s="434">
        <v>0.37800007694131227</v>
      </c>
      <c r="M87" s="434">
        <v>900</v>
      </c>
      <c r="N87" s="435">
        <v>340.20006924718103</v>
      </c>
    </row>
    <row r="88" spans="1:14" ht="14.4" customHeight="1" x14ac:dyDescent="0.3">
      <c r="A88" s="430" t="s">
        <v>591</v>
      </c>
      <c r="B88" s="431" t="s">
        <v>3326</v>
      </c>
      <c r="C88" s="432" t="s">
        <v>621</v>
      </c>
      <c r="D88" s="433" t="s">
        <v>3339</v>
      </c>
      <c r="E88" s="432" t="s">
        <v>465</v>
      </c>
      <c r="F88" s="433" t="s">
        <v>3363</v>
      </c>
      <c r="G88" s="432" t="s">
        <v>466</v>
      </c>
      <c r="H88" s="432" t="s">
        <v>686</v>
      </c>
      <c r="I88" s="432" t="s">
        <v>177</v>
      </c>
      <c r="J88" s="432" t="s">
        <v>687</v>
      </c>
      <c r="K88" s="432" t="s">
        <v>688</v>
      </c>
      <c r="L88" s="434">
        <v>22.07</v>
      </c>
      <c r="M88" s="434">
        <v>1</v>
      </c>
      <c r="N88" s="435">
        <v>22.07</v>
      </c>
    </row>
    <row r="89" spans="1:14" ht="14.4" customHeight="1" x14ac:dyDescent="0.3">
      <c r="A89" s="430" t="s">
        <v>591</v>
      </c>
      <c r="B89" s="431" t="s">
        <v>3326</v>
      </c>
      <c r="C89" s="432" t="s">
        <v>621</v>
      </c>
      <c r="D89" s="433" t="s">
        <v>3339</v>
      </c>
      <c r="E89" s="432" t="s">
        <v>465</v>
      </c>
      <c r="F89" s="433" t="s">
        <v>3363</v>
      </c>
      <c r="G89" s="432" t="s">
        <v>689</v>
      </c>
      <c r="H89" s="432" t="s">
        <v>690</v>
      </c>
      <c r="I89" s="432" t="s">
        <v>691</v>
      </c>
      <c r="J89" s="432" t="s">
        <v>692</v>
      </c>
      <c r="K89" s="432" t="s">
        <v>693</v>
      </c>
      <c r="L89" s="434">
        <v>68.859765367053043</v>
      </c>
      <c r="M89" s="434">
        <v>2</v>
      </c>
      <c r="N89" s="435">
        <v>137.71953073410609</v>
      </c>
    </row>
    <row r="90" spans="1:14" ht="14.4" customHeight="1" x14ac:dyDescent="0.3">
      <c r="A90" s="430" t="s">
        <v>591</v>
      </c>
      <c r="B90" s="431" t="s">
        <v>3326</v>
      </c>
      <c r="C90" s="432" t="s">
        <v>694</v>
      </c>
      <c r="D90" s="433" t="s">
        <v>3340</v>
      </c>
      <c r="E90" s="432" t="s">
        <v>465</v>
      </c>
      <c r="F90" s="433" t="s">
        <v>3363</v>
      </c>
      <c r="G90" s="432" t="s">
        <v>466</v>
      </c>
      <c r="H90" s="432" t="s">
        <v>695</v>
      </c>
      <c r="I90" s="432" t="s">
        <v>696</v>
      </c>
      <c r="J90" s="432" t="s">
        <v>697</v>
      </c>
      <c r="K90" s="432" t="s">
        <v>698</v>
      </c>
      <c r="L90" s="434">
        <v>46.09</v>
      </c>
      <c r="M90" s="434">
        <v>1</v>
      </c>
      <c r="N90" s="435">
        <v>46.09</v>
      </c>
    </row>
    <row r="91" spans="1:14" ht="14.4" customHeight="1" x14ac:dyDescent="0.3">
      <c r="A91" s="430" t="s">
        <v>591</v>
      </c>
      <c r="B91" s="431" t="s">
        <v>3326</v>
      </c>
      <c r="C91" s="432" t="s">
        <v>694</v>
      </c>
      <c r="D91" s="433" t="s">
        <v>3340</v>
      </c>
      <c r="E91" s="432" t="s">
        <v>465</v>
      </c>
      <c r="F91" s="433" t="s">
        <v>3363</v>
      </c>
      <c r="G91" s="432" t="s">
        <v>466</v>
      </c>
      <c r="H91" s="432" t="s">
        <v>699</v>
      </c>
      <c r="I91" s="432" t="s">
        <v>700</v>
      </c>
      <c r="J91" s="432" t="s">
        <v>701</v>
      </c>
      <c r="K91" s="432" t="s">
        <v>702</v>
      </c>
      <c r="L91" s="434">
        <v>122.98</v>
      </c>
      <c r="M91" s="434">
        <v>1</v>
      </c>
      <c r="N91" s="435">
        <v>122.98</v>
      </c>
    </row>
    <row r="92" spans="1:14" ht="14.4" customHeight="1" x14ac:dyDescent="0.3">
      <c r="A92" s="430" t="s">
        <v>591</v>
      </c>
      <c r="B92" s="431" t="s">
        <v>3326</v>
      </c>
      <c r="C92" s="432" t="s">
        <v>694</v>
      </c>
      <c r="D92" s="433" t="s">
        <v>3340</v>
      </c>
      <c r="E92" s="432" t="s">
        <v>465</v>
      </c>
      <c r="F92" s="433" t="s">
        <v>3363</v>
      </c>
      <c r="G92" s="432" t="s">
        <v>466</v>
      </c>
      <c r="H92" s="432" t="s">
        <v>703</v>
      </c>
      <c r="I92" s="432" t="s">
        <v>177</v>
      </c>
      <c r="J92" s="432" t="s">
        <v>704</v>
      </c>
      <c r="K92" s="432"/>
      <c r="L92" s="434">
        <v>71.583500000000001</v>
      </c>
      <c r="M92" s="434">
        <v>3</v>
      </c>
      <c r="N92" s="435">
        <v>214.75049999999999</v>
      </c>
    </row>
    <row r="93" spans="1:14" ht="14.4" customHeight="1" x14ac:dyDescent="0.3">
      <c r="A93" s="430" t="s">
        <v>591</v>
      </c>
      <c r="B93" s="431" t="s">
        <v>3326</v>
      </c>
      <c r="C93" s="432" t="s">
        <v>694</v>
      </c>
      <c r="D93" s="433" t="s">
        <v>3340</v>
      </c>
      <c r="E93" s="432" t="s">
        <v>465</v>
      </c>
      <c r="F93" s="433" t="s">
        <v>3363</v>
      </c>
      <c r="G93" s="432" t="s">
        <v>466</v>
      </c>
      <c r="H93" s="432" t="s">
        <v>705</v>
      </c>
      <c r="I93" s="432" t="s">
        <v>177</v>
      </c>
      <c r="J93" s="432" t="s">
        <v>706</v>
      </c>
      <c r="K93" s="432"/>
      <c r="L93" s="434">
        <v>107.73</v>
      </c>
      <c r="M93" s="434">
        <v>1</v>
      </c>
      <c r="N93" s="435">
        <v>107.73</v>
      </c>
    </row>
    <row r="94" spans="1:14" ht="14.4" customHeight="1" x14ac:dyDescent="0.3">
      <c r="A94" s="430" t="s">
        <v>591</v>
      </c>
      <c r="B94" s="431" t="s">
        <v>3326</v>
      </c>
      <c r="C94" s="432" t="s">
        <v>694</v>
      </c>
      <c r="D94" s="433" t="s">
        <v>3340</v>
      </c>
      <c r="E94" s="432" t="s">
        <v>465</v>
      </c>
      <c r="F94" s="433" t="s">
        <v>3363</v>
      </c>
      <c r="G94" s="432" t="s">
        <v>466</v>
      </c>
      <c r="H94" s="432" t="s">
        <v>707</v>
      </c>
      <c r="I94" s="432" t="s">
        <v>177</v>
      </c>
      <c r="J94" s="432" t="s">
        <v>708</v>
      </c>
      <c r="K94" s="432"/>
      <c r="L94" s="434">
        <v>507.45310031032193</v>
      </c>
      <c r="M94" s="434">
        <v>70</v>
      </c>
      <c r="N94" s="435">
        <v>35521.717021722536</v>
      </c>
    </row>
    <row r="95" spans="1:14" ht="14.4" customHeight="1" x14ac:dyDescent="0.3">
      <c r="A95" s="430" t="s">
        <v>591</v>
      </c>
      <c r="B95" s="431" t="s">
        <v>3326</v>
      </c>
      <c r="C95" s="432" t="s">
        <v>694</v>
      </c>
      <c r="D95" s="433" t="s">
        <v>3340</v>
      </c>
      <c r="E95" s="432" t="s">
        <v>465</v>
      </c>
      <c r="F95" s="433" t="s">
        <v>3363</v>
      </c>
      <c r="G95" s="432" t="s">
        <v>466</v>
      </c>
      <c r="H95" s="432" t="s">
        <v>709</v>
      </c>
      <c r="I95" s="432" t="s">
        <v>177</v>
      </c>
      <c r="J95" s="432" t="s">
        <v>710</v>
      </c>
      <c r="K95" s="432"/>
      <c r="L95" s="434">
        <v>0.76230043428808103</v>
      </c>
      <c r="M95" s="434">
        <v>45</v>
      </c>
      <c r="N95" s="435">
        <v>34.303519542963649</v>
      </c>
    </row>
    <row r="96" spans="1:14" ht="14.4" customHeight="1" x14ac:dyDescent="0.3">
      <c r="A96" s="430" t="s">
        <v>591</v>
      </c>
      <c r="B96" s="431" t="s">
        <v>3326</v>
      </c>
      <c r="C96" s="432" t="s">
        <v>694</v>
      </c>
      <c r="D96" s="433" t="s">
        <v>3340</v>
      </c>
      <c r="E96" s="432" t="s">
        <v>465</v>
      </c>
      <c r="F96" s="433" t="s">
        <v>3363</v>
      </c>
      <c r="G96" s="432" t="s">
        <v>466</v>
      </c>
      <c r="H96" s="432" t="s">
        <v>665</v>
      </c>
      <c r="I96" s="432" t="s">
        <v>177</v>
      </c>
      <c r="J96" s="432" t="s">
        <v>666</v>
      </c>
      <c r="K96" s="432" t="s">
        <v>667</v>
      </c>
      <c r="L96" s="434">
        <v>0.1298</v>
      </c>
      <c r="M96" s="434">
        <v>390</v>
      </c>
      <c r="N96" s="435">
        <v>50.622</v>
      </c>
    </row>
    <row r="97" spans="1:14" ht="14.4" customHeight="1" x14ac:dyDescent="0.3">
      <c r="A97" s="430" t="s">
        <v>591</v>
      </c>
      <c r="B97" s="431" t="s">
        <v>3326</v>
      </c>
      <c r="C97" s="432" t="s">
        <v>694</v>
      </c>
      <c r="D97" s="433" t="s">
        <v>3340</v>
      </c>
      <c r="E97" s="432" t="s">
        <v>465</v>
      </c>
      <c r="F97" s="433" t="s">
        <v>3363</v>
      </c>
      <c r="G97" s="432" t="s">
        <v>466</v>
      </c>
      <c r="H97" s="432" t="s">
        <v>711</v>
      </c>
      <c r="I97" s="432" t="s">
        <v>177</v>
      </c>
      <c r="J97" s="432" t="s">
        <v>712</v>
      </c>
      <c r="K97" s="432"/>
      <c r="L97" s="434">
        <v>8.3769999999999989</v>
      </c>
      <c r="M97" s="434">
        <v>20</v>
      </c>
      <c r="N97" s="435">
        <v>167.53999999999996</v>
      </c>
    </row>
    <row r="98" spans="1:14" ht="14.4" customHeight="1" x14ac:dyDescent="0.3">
      <c r="A98" s="430" t="s">
        <v>591</v>
      </c>
      <c r="B98" s="431" t="s">
        <v>3326</v>
      </c>
      <c r="C98" s="432" t="s">
        <v>694</v>
      </c>
      <c r="D98" s="433" t="s">
        <v>3340</v>
      </c>
      <c r="E98" s="432" t="s">
        <v>465</v>
      </c>
      <c r="F98" s="433" t="s">
        <v>3363</v>
      </c>
      <c r="G98" s="432" t="s">
        <v>466</v>
      </c>
      <c r="H98" s="432" t="s">
        <v>713</v>
      </c>
      <c r="I98" s="432" t="s">
        <v>177</v>
      </c>
      <c r="J98" s="432" t="s">
        <v>714</v>
      </c>
      <c r="K98" s="432"/>
      <c r="L98" s="434">
        <v>1.1971645819139487</v>
      </c>
      <c r="M98" s="434">
        <v>25.75</v>
      </c>
      <c r="N98" s="435">
        <v>30.82698798428418</v>
      </c>
    </row>
    <row r="99" spans="1:14" ht="14.4" customHeight="1" x14ac:dyDescent="0.3">
      <c r="A99" s="430" t="s">
        <v>591</v>
      </c>
      <c r="B99" s="431" t="s">
        <v>3326</v>
      </c>
      <c r="C99" s="432" t="s">
        <v>694</v>
      </c>
      <c r="D99" s="433" t="s">
        <v>3340</v>
      </c>
      <c r="E99" s="432" t="s">
        <v>465</v>
      </c>
      <c r="F99" s="433" t="s">
        <v>3363</v>
      </c>
      <c r="G99" s="432" t="s">
        <v>466</v>
      </c>
      <c r="H99" s="432" t="s">
        <v>715</v>
      </c>
      <c r="I99" s="432" t="s">
        <v>177</v>
      </c>
      <c r="J99" s="432" t="s">
        <v>716</v>
      </c>
      <c r="K99" s="432"/>
      <c r="L99" s="434">
        <v>18.925402813865087</v>
      </c>
      <c r="M99" s="434">
        <v>12</v>
      </c>
      <c r="N99" s="435">
        <v>227.10483376638103</v>
      </c>
    </row>
    <row r="100" spans="1:14" ht="14.4" customHeight="1" x14ac:dyDescent="0.3">
      <c r="A100" s="430" t="s">
        <v>591</v>
      </c>
      <c r="B100" s="431" t="s">
        <v>3326</v>
      </c>
      <c r="C100" s="432" t="s">
        <v>694</v>
      </c>
      <c r="D100" s="433" t="s">
        <v>3340</v>
      </c>
      <c r="E100" s="432" t="s">
        <v>465</v>
      </c>
      <c r="F100" s="433" t="s">
        <v>3363</v>
      </c>
      <c r="G100" s="432" t="s">
        <v>466</v>
      </c>
      <c r="H100" s="432" t="s">
        <v>717</v>
      </c>
      <c r="I100" s="432" t="s">
        <v>177</v>
      </c>
      <c r="J100" s="432" t="s">
        <v>718</v>
      </c>
      <c r="K100" s="432"/>
      <c r="L100" s="434">
        <v>8.1655787269611153</v>
      </c>
      <c r="M100" s="434">
        <v>70</v>
      </c>
      <c r="N100" s="435">
        <v>571.59051088727801</v>
      </c>
    </row>
    <row r="101" spans="1:14" ht="14.4" customHeight="1" x14ac:dyDescent="0.3">
      <c r="A101" s="430" t="s">
        <v>591</v>
      </c>
      <c r="B101" s="431" t="s">
        <v>3326</v>
      </c>
      <c r="C101" s="432" t="s">
        <v>694</v>
      </c>
      <c r="D101" s="433" t="s">
        <v>3340</v>
      </c>
      <c r="E101" s="432" t="s">
        <v>465</v>
      </c>
      <c r="F101" s="433" t="s">
        <v>3363</v>
      </c>
      <c r="G101" s="432" t="s">
        <v>466</v>
      </c>
      <c r="H101" s="432" t="s">
        <v>719</v>
      </c>
      <c r="I101" s="432" t="s">
        <v>177</v>
      </c>
      <c r="J101" s="432" t="s">
        <v>720</v>
      </c>
      <c r="K101" s="432"/>
      <c r="L101" s="434">
        <v>11.111802890585428</v>
      </c>
      <c r="M101" s="434">
        <v>4</v>
      </c>
      <c r="N101" s="435">
        <v>44.447211562341714</v>
      </c>
    </row>
    <row r="102" spans="1:14" ht="14.4" customHeight="1" x14ac:dyDescent="0.3">
      <c r="A102" s="430" t="s">
        <v>591</v>
      </c>
      <c r="B102" s="431" t="s">
        <v>3326</v>
      </c>
      <c r="C102" s="432" t="s">
        <v>694</v>
      </c>
      <c r="D102" s="433" t="s">
        <v>3340</v>
      </c>
      <c r="E102" s="432" t="s">
        <v>465</v>
      </c>
      <c r="F102" s="433" t="s">
        <v>3363</v>
      </c>
      <c r="G102" s="432" t="s">
        <v>466</v>
      </c>
      <c r="H102" s="432" t="s">
        <v>721</v>
      </c>
      <c r="I102" s="432" t="s">
        <v>177</v>
      </c>
      <c r="J102" s="432" t="s">
        <v>722</v>
      </c>
      <c r="K102" s="432"/>
      <c r="L102" s="434">
        <v>1.6189986827985203</v>
      </c>
      <c r="M102" s="434">
        <v>15</v>
      </c>
      <c r="N102" s="435">
        <v>24.284980241977806</v>
      </c>
    </row>
    <row r="103" spans="1:14" ht="14.4" customHeight="1" x14ac:dyDescent="0.3">
      <c r="A103" s="430" t="s">
        <v>591</v>
      </c>
      <c r="B103" s="431" t="s">
        <v>3326</v>
      </c>
      <c r="C103" s="432" t="s">
        <v>694</v>
      </c>
      <c r="D103" s="433" t="s">
        <v>3340</v>
      </c>
      <c r="E103" s="432" t="s">
        <v>465</v>
      </c>
      <c r="F103" s="433" t="s">
        <v>3363</v>
      </c>
      <c r="G103" s="432" t="s">
        <v>466</v>
      </c>
      <c r="H103" s="432" t="s">
        <v>723</v>
      </c>
      <c r="I103" s="432" t="s">
        <v>177</v>
      </c>
      <c r="J103" s="432" t="s">
        <v>724</v>
      </c>
      <c r="K103" s="432" t="s">
        <v>725</v>
      </c>
      <c r="L103" s="434">
        <v>3.1991981615025851</v>
      </c>
      <c r="M103" s="434">
        <v>400</v>
      </c>
      <c r="N103" s="435">
        <v>1279.679264601034</v>
      </c>
    </row>
    <row r="104" spans="1:14" ht="14.4" customHeight="1" x14ac:dyDescent="0.3">
      <c r="A104" s="430" t="s">
        <v>591</v>
      </c>
      <c r="B104" s="431" t="s">
        <v>3326</v>
      </c>
      <c r="C104" s="432" t="s">
        <v>694</v>
      </c>
      <c r="D104" s="433" t="s">
        <v>3340</v>
      </c>
      <c r="E104" s="432" t="s">
        <v>465</v>
      </c>
      <c r="F104" s="433" t="s">
        <v>3363</v>
      </c>
      <c r="G104" s="432" t="s">
        <v>466</v>
      </c>
      <c r="H104" s="432" t="s">
        <v>726</v>
      </c>
      <c r="I104" s="432" t="s">
        <v>177</v>
      </c>
      <c r="J104" s="432" t="s">
        <v>727</v>
      </c>
      <c r="K104" s="432"/>
      <c r="L104" s="434">
        <v>1.1374</v>
      </c>
      <c r="M104" s="434">
        <v>38</v>
      </c>
      <c r="N104" s="435">
        <v>43.221199999999996</v>
      </c>
    </row>
    <row r="105" spans="1:14" ht="14.4" customHeight="1" x14ac:dyDescent="0.3">
      <c r="A105" s="430" t="s">
        <v>591</v>
      </c>
      <c r="B105" s="431" t="s">
        <v>3326</v>
      </c>
      <c r="C105" s="432" t="s">
        <v>694</v>
      </c>
      <c r="D105" s="433" t="s">
        <v>3340</v>
      </c>
      <c r="E105" s="432" t="s">
        <v>465</v>
      </c>
      <c r="F105" s="433" t="s">
        <v>3363</v>
      </c>
      <c r="G105" s="432" t="s">
        <v>466</v>
      </c>
      <c r="H105" s="432" t="s">
        <v>728</v>
      </c>
      <c r="I105" s="432" t="s">
        <v>177</v>
      </c>
      <c r="J105" s="432" t="s">
        <v>729</v>
      </c>
      <c r="K105" s="432" t="s">
        <v>730</v>
      </c>
      <c r="L105" s="434">
        <v>0.32359879897266902</v>
      </c>
      <c r="M105" s="434">
        <v>2</v>
      </c>
      <c r="N105" s="435">
        <v>0.64719759794533804</v>
      </c>
    </row>
    <row r="106" spans="1:14" ht="14.4" customHeight="1" x14ac:dyDescent="0.3">
      <c r="A106" s="430" t="s">
        <v>591</v>
      </c>
      <c r="B106" s="431" t="s">
        <v>3326</v>
      </c>
      <c r="C106" s="432" t="s">
        <v>694</v>
      </c>
      <c r="D106" s="433" t="s">
        <v>3340</v>
      </c>
      <c r="E106" s="432" t="s">
        <v>465</v>
      </c>
      <c r="F106" s="433" t="s">
        <v>3363</v>
      </c>
      <c r="G106" s="432" t="s">
        <v>466</v>
      </c>
      <c r="H106" s="432" t="s">
        <v>731</v>
      </c>
      <c r="I106" s="432" t="s">
        <v>177</v>
      </c>
      <c r="J106" s="432" t="s">
        <v>732</v>
      </c>
      <c r="K106" s="432"/>
      <c r="L106" s="434">
        <v>0.52029999999999998</v>
      </c>
      <c r="M106" s="434">
        <v>43</v>
      </c>
      <c r="N106" s="435">
        <v>22.372899999999998</v>
      </c>
    </row>
    <row r="107" spans="1:14" ht="14.4" customHeight="1" x14ac:dyDescent="0.3">
      <c r="A107" s="430" t="s">
        <v>591</v>
      </c>
      <c r="B107" s="431" t="s">
        <v>3326</v>
      </c>
      <c r="C107" s="432" t="s">
        <v>733</v>
      </c>
      <c r="D107" s="433" t="s">
        <v>3341</v>
      </c>
      <c r="E107" s="432" t="s">
        <v>465</v>
      </c>
      <c r="F107" s="433" t="s">
        <v>3363</v>
      </c>
      <c r="G107" s="432" t="s">
        <v>466</v>
      </c>
      <c r="H107" s="432" t="s">
        <v>734</v>
      </c>
      <c r="I107" s="432" t="s">
        <v>177</v>
      </c>
      <c r="J107" s="432" t="s">
        <v>735</v>
      </c>
      <c r="K107" s="432" t="s">
        <v>736</v>
      </c>
      <c r="L107" s="434">
        <v>8.8000000000000007</v>
      </c>
      <c r="M107" s="434">
        <v>3</v>
      </c>
      <c r="N107" s="435">
        <v>26.400000000000002</v>
      </c>
    </row>
    <row r="108" spans="1:14" ht="14.4" customHeight="1" x14ac:dyDescent="0.3">
      <c r="A108" s="430" t="s">
        <v>591</v>
      </c>
      <c r="B108" s="431" t="s">
        <v>3326</v>
      </c>
      <c r="C108" s="432" t="s">
        <v>733</v>
      </c>
      <c r="D108" s="433" t="s">
        <v>3341</v>
      </c>
      <c r="E108" s="432" t="s">
        <v>465</v>
      </c>
      <c r="F108" s="433" t="s">
        <v>3363</v>
      </c>
      <c r="G108" s="432" t="s">
        <v>466</v>
      </c>
      <c r="H108" s="432" t="s">
        <v>737</v>
      </c>
      <c r="I108" s="432" t="s">
        <v>738</v>
      </c>
      <c r="J108" s="432" t="s">
        <v>611</v>
      </c>
      <c r="K108" s="432" t="s">
        <v>739</v>
      </c>
      <c r="L108" s="434">
        <v>50.15</v>
      </c>
      <c r="M108" s="434">
        <v>1</v>
      </c>
      <c r="N108" s="435">
        <v>50.15</v>
      </c>
    </row>
    <row r="109" spans="1:14" ht="14.4" customHeight="1" x14ac:dyDescent="0.3">
      <c r="A109" s="430" t="s">
        <v>591</v>
      </c>
      <c r="B109" s="431" t="s">
        <v>3326</v>
      </c>
      <c r="C109" s="432" t="s">
        <v>733</v>
      </c>
      <c r="D109" s="433" t="s">
        <v>3341</v>
      </c>
      <c r="E109" s="432" t="s">
        <v>465</v>
      </c>
      <c r="F109" s="433" t="s">
        <v>3363</v>
      </c>
      <c r="G109" s="432" t="s">
        <v>466</v>
      </c>
      <c r="H109" s="432" t="s">
        <v>655</v>
      </c>
      <c r="I109" s="432" t="s">
        <v>177</v>
      </c>
      <c r="J109" s="432" t="s">
        <v>656</v>
      </c>
      <c r="K109" s="432"/>
      <c r="L109" s="434">
        <v>24.63</v>
      </c>
      <c r="M109" s="434">
        <v>1</v>
      </c>
      <c r="N109" s="435">
        <v>24.63</v>
      </c>
    </row>
    <row r="110" spans="1:14" ht="14.4" customHeight="1" x14ac:dyDescent="0.3">
      <c r="A110" s="430" t="s">
        <v>591</v>
      </c>
      <c r="B110" s="431" t="s">
        <v>3326</v>
      </c>
      <c r="C110" s="432" t="s">
        <v>733</v>
      </c>
      <c r="D110" s="433" t="s">
        <v>3341</v>
      </c>
      <c r="E110" s="432" t="s">
        <v>465</v>
      </c>
      <c r="F110" s="433" t="s">
        <v>3363</v>
      </c>
      <c r="G110" s="432" t="s">
        <v>466</v>
      </c>
      <c r="H110" s="432" t="s">
        <v>740</v>
      </c>
      <c r="I110" s="432" t="s">
        <v>177</v>
      </c>
      <c r="J110" s="432" t="s">
        <v>741</v>
      </c>
      <c r="K110" s="432"/>
      <c r="L110" s="434">
        <v>0.27520010164602288</v>
      </c>
      <c r="M110" s="434">
        <v>250</v>
      </c>
      <c r="N110" s="435">
        <v>68.800025411505715</v>
      </c>
    </row>
    <row r="111" spans="1:14" ht="14.4" customHeight="1" x14ac:dyDescent="0.3">
      <c r="A111" s="430" t="s">
        <v>742</v>
      </c>
      <c r="B111" s="431" t="s">
        <v>3327</v>
      </c>
      <c r="C111" s="432" t="s">
        <v>743</v>
      </c>
      <c r="D111" s="433" t="s">
        <v>3342</v>
      </c>
      <c r="E111" s="432" t="s">
        <v>465</v>
      </c>
      <c r="F111" s="433" t="s">
        <v>3363</v>
      </c>
      <c r="G111" s="432"/>
      <c r="H111" s="432" t="s">
        <v>744</v>
      </c>
      <c r="I111" s="432" t="s">
        <v>745</v>
      </c>
      <c r="J111" s="432" t="s">
        <v>746</v>
      </c>
      <c r="K111" s="432" t="s">
        <v>747</v>
      </c>
      <c r="L111" s="434">
        <v>100.9200376660872</v>
      </c>
      <c r="M111" s="434">
        <v>19</v>
      </c>
      <c r="N111" s="435">
        <v>1917.4807156556567</v>
      </c>
    </row>
    <row r="112" spans="1:14" ht="14.4" customHeight="1" x14ac:dyDescent="0.3">
      <c r="A112" s="430" t="s">
        <v>742</v>
      </c>
      <c r="B112" s="431" t="s">
        <v>3327</v>
      </c>
      <c r="C112" s="432" t="s">
        <v>743</v>
      </c>
      <c r="D112" s="433" t="s">
        <v>3342</v>
      </c>
      <c r="E112" s="432" t="s">
        <v>465</v>
      </c>
      <c r="F112" s="433" t="s">
        <v>3363</v>
      </c>
      <c r="G112" s="432"/>
      <c r="H112" s="432" t="s">
        <v>748</v>
      </c>
      <c r="I112" s="432" t="s">
        <v>749</v>
      </c>
      <c r="J112" s="432" t="s">
        <v>750</v>
      </c>
      <c r="K112" s="432" t="s">
        <v>751</v>
      </c>
      <c r="L112" s="434">
        <v>99.96</v>
      </c>
      <c r="M112" s="434">
        <v>1</v>
      </c>
      <c r="N112" s="435">
        <v>99.96</v>
      </c>
    </row>
    <row r="113" spans="1:14" ht="14.4" customHeight="1" x14ac:dyDescent="0.3">
      <c r="A113" s="430" t="s">
        <v>742</v>
      </c>
      <c r="B113" s="431" t="s">
        <v>3327</v>
      </c>
      <c r="C113" s="432" t="s">
        <v>743</v>
      </c>
      <c r="D113" s="433" t="s">
        <v>3342</v>
      </c>
      <c r="E113" s="432" t="s">
        <v>465</v>
      </c>
      <c r="F113" s="433" t="s">
        <v>3363</v>
      </c>
      <c r="G113" s="432"/>
      <c r="H113" s="432" t="s">
        <v>752</v>
      </c>
      <c r="I113" s="432" t="s">
        <v>753</v>
      </c>
      <c r="J113" s="432" t="s">
        <v>754</v>
      </c>
      <c r="K113" s="432" t="s">
        <v>755</v>
      </c>
      <c r="L113" s="434">
        <v>89.79000000000002</v>
      </c>
      <c r="M113" s="434">
        <v>1</v>
      </c>
      <c r="N113" s="435">
        <v>89.79000000000002</v>
      </c>
    </row>
    <row r="114" spans="1:14" ht="14.4" customHeight="1" x14ac:dyDescent="0.3">
      <c r="A114" s="430" t="s">
        <v>742</v>
      </c>
      <c r="B114" s="431" t="s">
        <v>3327</v>
      </c>
      <c r="C114" s="432" t="s">
        <v>743</v>
      </c>
      <c r="D114" s="433" t="s">
        <v>3342</v>
      </c>
      <c r="E114" s="432" t="s">
        <v>465</v>
      </c>
      <c r="F114" s="433" t="s">
        <v>3363</v>
      </c>
      <c r="G114" s="432"/>
      <c r="H114" s="432" t="s">
        <v>756</v>
      </c>
      <c r="I114" s="432" t="s">
        <v>756</v>
      </c>
      <c r="J114" s="432" t="s">
        <v>757</v>
      </c>
      <c r="K114" s="432" t="s">
        <v>758</v>
      </c>
      <c r="L114" s="434">
        <v>64.86</v>
      </c>
      <c r="M114" s="434">
        <v>1</v>
      </c>
      <c r="N114" s="435">
        <v>64.86</v>
      </c>
    </row>
    <row r="115" spans="1:14" ht="14.4" customHeight="1" x14ac:dyDescent="0.3">
      <c r="A115" s="430" t="s">
        <v>742</v>
      </c>
      <c r="B115" s="431" t="s">
        <v>3327</v>
      </c>
      <c r="C115" s="432" t="s">
        <v>743</v>
      </c>
      <c r="D115" s="433" t="s">
        <v>3342</v>
      </c>
      <c r="E115" s="432" t="s">
        <v>465</v>
      </c>
      <c r="F115" s="433" t="s">
        <v>3363</v>
      </c>
      <c r="G115" s="432" t="s">
        <v>466</v>
      </c>
      <c r="H115" s="432" t="s">
        <v>759</v>
      </c>
      <c r="I115" s="432" t="s">
        <v>759</v>
      </c>
      <c r="J115" s="432" t="s">
        <v>760</v>
      </c>
      <c r="K115" s="432" t="s">
        <v>761</v>
      </c>
      <c r="L115" s="434">
        <v>179.4</v>
      </c>
      <c r="M115" s="434">
        <v>12</v>
      </c>
      <c r="N115" s="435">
        <v>2152.8000000000002</v>
      </c>
    </row>
    <row r="116" spans="1:14" ht="14.4" customHeight="1" x14ac:dyDescent="0.3">
      <c r="A116" s="430" t="s">
        <v>742</v>
      </c>
      <c r="B116" s="431" t="s">
        <v>3327</v>
      </c>
      <c r="C116" s="432" t="s">
        <v>743</v>
      </c>
      <c r="D116" s="433" t="s">
        <v>3342</v>
      </c>
      <c r="E116" s="432" t="s">
        <v>465</v>
      </c>
      <c r="F116" s="433" t="s">
        <v>3363</v>
      </c>
      <c r="G116" s="432" t="s">
        <v>466</v>
      </c>
      <c r="H116" s="432" t="s">
        <v>762</v>
      </c>
      <c r="I116" s="432" t="s">
        <v>762</v>
      </c>
      <c r="J116" s="432" t="s">
        <v>763</v>
      </c>
      <c r="K116" s="432" t="s">
        <v>764</v>
      </c>
      <c r="L116" s="434">
        <v>181.59</v>
      </c>
      <c r="M116" s="434">
        <v>6</v>
      </c>
      <c r="N116" s="435">
        <v>1089.54</v>
      </c>
    </row>
    <row r="117" spans="1:14" ht="14.4" customHeight="1" x14ac:dyDescent="0.3">
      <c r="A117" s="430" t="s">
        <v>742</v>
      </c>
      <c r="B117" s="431" t="s">
        <v>3327</v>
      </c>
      <c r="C117" s="432" t="s">
        <v>743</v>
      </c>
      <c r="D117" s="433" t="s">
        <v>3342</v>
      </c>
      <c r="E117" s="432" t="s">
        <v>465</v>
      </c>
      <c r="F117" s="433" t="s">
        <v>3363</v>
      </c>
      <c r="G117" s="432" t="s">
        <v>466</v>
      </c>
      <c r="H117" s="432" t="s">
        <v>765</v>
      </c>
      <c r="I117" s="432" t="s">
        <v>765</v>
      </c>
      <c r="J117" s="432" t="s">
        <v>766</v>
      </c>
      <c r="K117" s="432" t="s">
        <v>764</v>
      </c>
      <c r="L117" s="434">
        <v>149.5</v>
      </c>
      <c r="M117" s="434">
        <v>1</v>
      </c>
      <c r="N117" s="435">
        <v>149.5</v>
      </c>
    </row>
    <row r="118" spans="1:14" ht="14.4" customHeight="1" x14ac:dyDescent="0.3">
      <c r="A118" s="430" t="s">
        <v>742</v>
      </c>
      <c r="B118" s="431" t="s">
        <v>3327</v>
      </c>
      <c r="C118" s="432" t="s">
        <v>743</v>
      </c>
      <c r="D118" s="433" t="s">
        <v>3342</v>
      </c>
      <c r="E118" s="432" t="s">
        <v>465</v>
      </c>
      <c r="F118" s="433" t="s">
        <v>3363</v>
      </c>
      <c r="G118" s="432" t="s">
        <v>466</v>
      </c>
      <c r="H118" s="432" t="s">
        <v>767</v>
      </c>
      <c r="I118" s="432" t="s">
        <v>767</v>
      </c>
      <c r="J118" s="432" t="s">
        <v>766</v>
      </c>
      <c r="K118" s="432" t="s">
        <v>768</v>
      </c>
      <c r="L118" s="434">
        <v>232.29904876021041</v>
      </c>
      <c r="M118" s="434">
        <v>5</v>
      </c>
      <c r="N118" s="435">
        <v>1161.4952438010521</v>
      </c>
    </row>
    <row r="119" spans="1:14" ht="14.4" customHeight="1" x14ac:dyDescent="0.3">
      <c r="A119" s="430" t="s">
        <v>742</v>
      </c>
      <c r="B119" s="431" t="s">
        <v>3327</v>
      </c>
      <c r="C119" s="432" t="s">
        <v>743</v>
      </c>
      <c r="D119" s="433" t="s">
        <v>3342</v>
      </c>
      <c r="E119" s="432" t="s">
        <v>465</v>
      </c>
      <c r="F119" s="433" t="s">
        <v>3363</v>
      </c>
      <c r="G119" s="432" t="s">
        <v>466</v>
      </c>
      <c r="H119" s="432" t="s">
        <v>769</v>
      </c>
      <c r="I119" s="432" t="s">
        <v>769</v>
      </c>
      <c r="J119" s="432" t="s">
        <v>760</v>
      </c>
      <c r="K119" s="432" t="s">
        <v>770</v>
      </c>
      <c r="L119" s="434">
        <v>97.180000000000021</v>
      </c>
      <c r="M119" s="434">
        <v>47</v>
      </c>
      <c r="N119" s="435">
        <v>4567.4600000000009</v>
      </c>
    </row>
    <row r="120" spans="1:14" ht="14.4" customHeight="1" x14ac:dyDescent="0.3">
      <c r="A120" s="430" t="s">
        <v>742</v>
      </c>
      <c r="B120" s="431" t="s">
        <v>3327</v>
      </c>
      <c r="C120" s="432" t="s">
        <v>743</v>
      </c>
      <c r="D120" s="433" t="s">
        <v>3342</v>
      </c>
      <c r="E120" s="432" t="s">
        <v>465</v>
      </c>
      <c r="F120" s="433" t="s">
        <v>3363</v>
      </c>
      <c r="G120" s="432" t="s">
        <v>466</v>
      </c>
      <c r="H120" s="432" t="s">
        <v>771</v>
      </c>
      <c r="I120" s="432" t="s">
        <v>771</v>
      </c>
      <c r="J120" s="432" t="s">
        <v>760</v>
      </c>
      <c r="K120" s="432" t="s">
        <v>772</v>
      </c>
      <c r="L120" s="434">
        <v>97.75</v>
      </c>
      <c r="M120" s="434">
        <v>2</v>
      </c>
      <c r="N120" s="435">
        <v>195.5</v>
      </c>
    </row>
    <row r="121" spans="1:14" ht="14.4" customHeight="1" x14ac:dyDescent="0.3">
      <c r="A121" s="430" t="s">
        <v>742</v>
      </c>
      <c r="B121" s="431" t="s">
        <v>3327</v>
      </c>
      <c r="C121" s="432" t="s">
        <v>743</v>
      </c>
      <c r="D121" s="433" t="s">
        <v>3342</v>
      </c>
      <c r="E121" s="432" t="s">
        <v>465</v>
      </c>
      <c r="F121" s="433" t="s">
        <v>3363</v>
      </c>
      <c r="G121" s="432" t="s">
        <v>466</v>
      </c>
      <c r="H121" s="432" t="s">
        <v>773</v>
      </c>
      <c r="I121" s="432" t="s">
        <v>774</v>
      </c>
      <c r="J121" s="432" t="s">
        <v>775</v>
      </c>
      <c r="K121" s="432" t="s">
        <v>776</v>
      </c>
      <c r="L121" s="434">
        <v>40.093336983238174</v>
      </c>
      <c r="M121" s="434">
        <v>3</v>
      </c>
      <c r="N121" s="435">
        <v>120.28001094971452</v>
      </c>
    </row>
    <row r="122" spans="1:14" ht="14.4" customHeight="1" x14ac:dyDescent="0.3">
      <c r="A122" s="430" t="s">
        <v>742</v>
      </c>
      <c r="B122" s="431" t="s">
        <v>3327</v>
      </c>
      <c r="C122" s="432" t="s">
        <v>743</v>
      </c>
      <c r="D122" s="433" t="s">
        <v>3342</v>
      </c>
      <c r="E122" s="432" t="s">
        <v>465</v>
      </c>
      <c r="F122" s="433" t="s">
        <v>3363</v>
      </c>
      <c r="G122" s="432" t="s">
        <v>466</v>
      </c>
      <c r="H122" s="432" t="s">
        <v>487</v>
      </c>
      <c r="I122" s="432" t="s">
        <v>488</v>
      </c>
      <c r="J122" s="432" t="s">
        <v>489</v>
      </c>
      <c r="K122" s="432" t="s">
        <v>490</v>
      </c>
      <c r="L122" s="434">
        <v>84.57</v>
      </c>
      <c r="M122" s="434">
        <v>6</v>
      </c>
      <c r="N122" s="435">
        <v>507.41999999999996</v>
      </c>
    </row>
    <row r="123" spans="1:14" ht="14.4" customHeight="1" x14ac:dyDescent="0.3">
      <c r="A123" s="430" t="s">
        <v>742</v>
      </c>
      <c r="B123" s="431" t="s">
        <v>3327</v>
      </c>
      <c r="C123" s="432" t="s">
        <v>743</v>
      </c>
      <c r="D123" s="433" t="s">
        <v>3342</v>
      </c>
      <c r="E123" s="432" t="s">
        <v>465</v>
      </c>
      <c r="F123" s="433" t="s">
        <v>3363</v>
      </c>
      <c r="G123" s="432" t="s">
        <v>466</v>
      </c>
      <c r="H123" s="432" t="s">
        <v>777</v>
      </c>
      <c r="I123" s="432" t="s">
        <v>778</v>
      </c>
      <c r="J123" s="432" t="s">
        <v>779</v>
      </c>
      <c r="K123" s="432" t="s">
        <v>780</v>
      </c>
      <c r="L123" s="434">
        <v>103.78375390001321</v>
      </c>
      <c r="M123" s="434">
        <v>78</v>
      </c>
      <c r="N123" s="435">
        <v>8095.13280420103</v>
      </c>
    </row>
    <row r="124" spans="1:14" ht="14.4" customHeight="1" x14ac:dyDescent="0.3">
      <c r="A124" s="430" t="s">
        <v>742</v>
      </c>
      <c r="B124" s="431" t="s">
        <v>3327</v>
      </c>
      <c r="C124" s="432" t="s">
        <v>743</v>
      </c>
      <c r="D124" s="433" t="s">
        <v>3342</v>
      </c>
      <c r="E124" s="432" t="s">
        <v>465</v>
      </c>
      <c r="F124" s="433" t="s">
        <v>3363</v>
      </c>
      <c r="G124" s="432" t="s">
        <v>466</v>
      </c>
      <c r="H124" s="432" t="s">
        <v>491</v>
      </c>
      <c r="I124" s="432" t="s">
        <v>492</v>
      </c>
      <c r="J124" s="432" t="s">
        <v>493</v>
      </c>
      <c r="K124" s="432" t="s">
        <v>494</v>
      </c>
      <c r="L124" s="434">
        <v>170.36749999999998</v>
      </c>
      <c r="M124" s="434">
        <v>8</v>
      </c>
      <c r="N124" s="435">
        <v>1362.9399999999998</v>
      </c>
    </row>
    <row r="125" spans="1:14" ht="14.4" customHeight="1" x14ac:dyDescent="0.3">
      <c r="A125" s="430" t="s">
        <v>742</v>
      </c>
      <c r="B125" s="431" t="s">
        <v>3327</v>
      </c>
      <c r="C125" s="432" t="s">
        <v>743</v>
      </c>
      <c r="D125" s="433" t="s">
        <v>3342</v>
      </c>
      <c r="E125" s="432" t="s">
        <v>465</v>
      </c>
      <c r="F125" s="433" t="s">
        <v>3363</v>
      </c>
      <c r="G125" s="432" t="s">
        <v>466</v>
      </c>
      <c r="H125" s="432" t="s">
        <v>781</v>
      </c>
      <c r="I125" s="432" t="s">
        <v>782</v>
      </c>
      <c r="J125" s="432" t="s">
        <v>783</v>
      </c>
      <c r="K125" s="432" t="s">
        <v>784</v>
      </c>
      <c r="L125" s="434">
        <v>66.110000000000014</v>
      </c>
      <c r="M125" s="434">
        <v>5</v>
      </c>
      <c r="N125" s="435">
        <v>330.55000000000007</v>
      </c>
    </row>
    <row r="126" spans="1:14" ht="14.4" customHeight="1" x14ac:dyDescent="0.3">
      <c r="A126" s="430" t="s">
        <v>742</v>
      </c>
      <c r="B126" s="431" t="s">
        <v>3327</v>
      </c>
      <c r="C126" s="432" t="s">
        <v>743</v>
      </c>
      <c r="D126" s="433" t="s">
        <v>3342</v>
      </c>
      <c r="E126" s="432" t="s">
        <v>465</v>
      </c>
      <c r="F126" s="433" t="s">
        <v>3363</v>
      </c>
      <c r="G126" s="432" t="s">
        <v>466</v>
      </c>
      <c r="H126" s="432" t="s">
        <v>785</v>
      </c>
      <c r="I126" s="432" t="s">
        <v>786</v>
      </c>
      <c r="J126" s="432" t="s">
        <v>787</v>
      </c>
      <c r="K126" s="432" t="s">
        <v>788</v>
      </c>
      <c r="L126" s="434">
        <v>42.400000000000013</v>
      </c>
      <c r="M126" s="434">
        <v>3</v>
      </c>
      <c r="N126" s="435">
        <v>127.20000000000003</v>
      </c>
    </row>
    <row r="127" spans="1:14" ht="14.4" customHeight="1" x14ac:dyDescent="0.3">
      <c r="A127" s="430" t="s">
        <v>742</v>
      </c>
      <c r="B127" s="431" t="s">
        <v>3327</v>
      </c>
      <c r="C127" s="432" t="s">
        <v>743</v>
      </c>
      <c r="D127" s="433" t="s">
        <v>3342</v>
      </c>
      <c r="E127" s="432" t="s">
        <v>465</v>
      </c>
      <c r="F127" s="433" t="s">
        <v>3363</v>
      </c>
      <c r="G127" s="432" t="s">
        <v>466</v>
      </c>
      <c r="H127" s="432" t="s">
        <v>789</v>
      </c>
      <c r="I127" s="432" t="s">
        <v>790</v>
      </c>
      <c r="J127" s="432" t="s">
        <v>791</v>
      </c>
      <c r="K127" s="432" t="s">
        <v>792</v>
      </c>
      <c r="L127" s="434">
        <v>77.300097753696292</v>
      </c>
      <c r="M127" s="434">
        <v>1</v>
      </c>
      <c r="N127" s="435">
        <v>77.300097753696292</v>
      </c>
    </row>
    <row r="128" spans="1:14" ht="14.4" customHeight="1" x14ac:dyDescent="0.3">
      <c r="A128" s="430" t="s">
        <v>742</v>
      </c>
      <c r="B128" s="431" t="s">
        <v>3327</v>
      </c>
      <c r="C128" s="432" t="s">
        <v>743</v>
      </c>
      <c r="D128" s="433" t="s">
        <v>3342</v>
      </c>
      <c r="E128" s="432" t="s">
        <v>465</v>
      </c>
      <c r="F128" s="433" t="s">
        <v>3363</v>
      </c>
      <c r="G128" s="432" t="s">
        <v>466</v>
      </c>
      <c r="H128" s="432" t="s">
        <v>495</v>
      </c>
      <c r="I128" s="432" t="s">
        <v>496</v>
      </c>
      <c r="J128" s="432" t="s">
        <v>497</v>
      </c>
      <c r="K128" s="432" t="s">
        <v>498</v>
      </c>
      <c r="L128" s="434">
        <v>58.97</v>
      </c>
      <c r="M128" s="434">
        <v>3</v>
      </c>
      <c r="N128" s="435">
        <v>176.91</v>
      </c>
    </row>
    <row r="129" spans="1:14" ht="14.4" customHeight="1" x14ac:dyDescent="0.3">
      <c r="A129" s="430" t="s">
        <v>742</v>
      </c>
      <c r="B129" s="431" t="s">
        <v>3327</v>
      </c>
      <c r="C129" s="432" t="s">
        <v>743</v>
      </c>
      <c r="D129" s="433" t="s">
        <v>3342</v>
      </c>
      <c r="E129" s="432" t="s">
        <v>465</v>
      </c>
      <c r="F129" s="433" t="s">
        <v>3363</v>
      </c>
      <c r="G129" s="432" t="s">
        <v>466</v>
      </c>
      <c r="H129" s="432" t="s">
        <v>793</v>
      </c>
      <c r="I129" s="432" t="s">
        <v>794</v>
      </c>
      <c r="J129" s="432" t="s">
        <v>795</v>
      </c>
      <c r="K129" s="432" t="s">
        <v>796</v>
      </c>
      <c r="L129" s="434">
        <v>57.380000000000102</v>
      </c>
      <c r="M129" s="434">
        <v>1</v>
      </c>
      <c r="N129" s="435">
        <v>57.380000000000102</v>
      </c>
    </row>
    <row r="130" spans="1:14" ht="14.4" customHeight="1" x14ac:dyDescent="0.3">
      <c r="A130" s="430" t="s">
        <v>742</v>
      </c>
      <c r="B130" s="431" t="s">
        <v>3327</v>
      </c>
      <c r="C130" s="432" t="s">
        <v>743</v>
      </c>
      <c r="D130" s="433" t="s">
        <v>3342</v>
      </c>
      <c r="E130" s="432" t="s">
        <v>465</v>
      </c>
      <c r="F130" s="433" t="s">
        <v>3363</v>
      </c>
      <c r="G130" s="432" t="s">
        <v>466</v>
      </c>
      <c r="H130" s="432" t="s">
        <v>797</v>
      </c>
      <c r="I130" s="432" t="s">
        <v>798</v>
      </c>
      <c r="J130" s="432" t="s">
        <v>799</v>
      </c>
      <c r="K130" s="432" t="s">
        <v>800</v>
      </c>
      <c r="L130" s="434">
        <v>84.514095469812858</v>
      </c>
      <c r="M130" s="434">
        <v>29</v>
      </c>
      <c r="N130" s="435">
        <v>2450.908768624573</v>
      </c>
    </row>
    <row r="131" spans="1:14" ht="14.4" customHeight="1" x14ac:dyDescent="0.3">
      <c r="A131" s="430" t="s">
        <v>742</v>
      </c>
      <c r="B131" s="431" t="s">
        <v>3327</v>
      </c>
      <c r="C131" s="432" t="s">
        <v>743</v>
      </c>
      <c r="D131" s="433" t="s">
        <v>3342</v>
      </c>
      <c r="E131" s="432" t="s">
        <v>465</v>
      </c>
      <c r="F131" s="433" t="s">
        <v>3363</v>
      </c>
      <c r="G131" s="432" t="s">
        <v>466</v>
      </c>
      <c r="H131" s="432" t="s">
        <v>801</v>
      </c>
      <c r="I131" s="432" t="s">
        <v>802</v>
      </c>
      <c r="J131" s="432" t="s">
        <v>803</v>
      </c>
      <c r="K131" s="432" t="s">
        <v>804</v>
      </c>
      <c r="L131" s="434">
        <v>66.53</v>
      </c>
      <c r="M131" s="434">
        <v>1</v>
      </c>
      <c r="N131" s="435">
        <v>66.53</v>
      </c>
    </row>
    <row r="132" spans="1:14" ht="14.4" customHeight="1" x14ac:dyDescent="0.3">
      <c r="A132" s="430" t="s">
        <v>742</v>
      </c>
      <c r="B132" s="431" t="s">
        <v>3327</v>
      </c>
      <c r="C132" s="432" t="s">
        <v>743</v>
      </c>
      <c r="D132" s="433" t="s">
        <v>3342</v>
      </c>
      <c r="E132" s="432" t="s">
        <v>465</v>
      </c>
      <c r="F132" s="433" t="s">
        <v>3363</v>
      </c>
      <c r="G132" s="432" t="s">
        <v>466</v>
      </c>
      <c r="H132" s="432" t="s">
        <v>805</v>
      </c>
      <c r="I132" s="432" t="s">
        <v>806</v>
      </c>
      <c r="J132" s="432" t="s">
        <v>807</v>
      </c>
      <c r="K132" s="432" t="s">
        <v>808</v>
      </c>
      <c r="L132" s="434">
        <v>28.77402977885502</v>
      </c>
      <c r="M132" s="434">
        <v>72</v>
      </c>
      <c r="N132" s="435">
        <v>2071.7301440775614</v>
      </c>
    </row>
    <row r="133" spans="1:14" ht="14.4" customHeight="1" x14ac:dyDescent="0.3">
      <c r="A133" s="430" t="s">
        <v>742</v>
      </c>
      <c r="B133" s="431" t="s">
        <v>3327</v>
      </c>
      <c r="C133" s="432" t="s">
        <v>743</v>
      </c>
      <c r="D133" s="433" t="s">
        <v>3342</v>
      </c>
      <c r="E133" s="432" t="s">
        <v>465</v>
      </c>
      <c r="F133" s="433" t="s">
        <v>3363</v>
      </c>
      <c r="G133" s="432" t="s">
        <v>466</v>
      </c>
      <c r="H133" s="432" t="s">
        <v>809</v>
      </c>
      <c r="I133" s="432" t="s">
        <v>810</v>
      </c>
      <c r="J133" s="432" t="s">
        <v>811</v>
      </c>
      <c r="K133" s="432" t="s">
        <v>812</v>
      </c>
      <c r="L133" s="434">
        <v>74.64</v>
      </c>
      <c r="M133" s="434">
        <v>1</v>
      </c>
      <c r="N133" s="435">
        <v>74.64</v>
      </c>
    </row>
    <row r="134" spans="1:14" ht="14.4" customHeight="1" x14ac:dyDescent="0.3">
      <c r="A134" s="430" t="s">
        <v>742</v>
      </c>
      <c r="B134" s="431" t="s">
        <v>3327</v>
      </c>
      <c r="C134" s="432" t="s">
        <v>743</v>
      </c>
      <c r="D134" s="433" t="s">
        <v>3342</v>
      </c>
      <c r="E134" s="432" t="s">
        <v>465</v>
      </c>
      <c r="F134" s="433" t="s">
        <v>3363</v>
      </c>
      <c r="G134" s="432" t="s">
        <v>466</v>
      </c>
      <c r="H134" s="432" t="s">
        <v>813</v>
      </c>
      <c r="I134" s="432" t="s">
        <v>814</v>
      </c>
      <c r="J134" s="432" t="s">
        <v>815</v>
      </c>
      <c r="K134" s="432" t="s">
        <v>816</v>
      </c>
      <c r="L134" s="434">
        <v>81.198599790186336</v>
      </c>
      <c r="M134" s="434">
        <v>28</v>
      </c>
      <c r="N134" s="435">
        <v>2273.5607941252174</v>
      </c>
    </row>
    <row r="135" spans="1:14" ht="14.4" customHeight="1" x14ac:dyDescent="0.3">
      <c r="A135" s="430" t="s">
        <v>742</v>
      </c>
      <c r="B135" s="431" t="s">
        <v>3327</v>
      </c>
      <c r="C135" s="432" t="s">
        <v>743</v>
      </c>
      <c r="D135" s="433" t="s">
        <v>3342</v>
      </c>
      <c r="E135" s="432" t="s">
        <v>465</v>
      </c>
      <c r="F135" s="433" t="s">
        <v>3363</v>
      </c>
      <c r="G135" s="432" t="s">
        <v>466</v>
      </c>
      <c r="H135" s="432" t="s">
        <v>817</v>
      </c>
      <c r="I135" s="432" t="s">
        <v>818</v>
      </c>
      <c r="J135" s="432" t="s">
        <v>819</v>
      </c>
      <c r="K135" s="432" t="s">
        <v>820</v>
      </c>
      <c r="L135" s="434">
        <v>61.990064694565589</v>
      </c>
      <c r="M135" s="434">
        <v>4</v>
      </c>
      <c r="N135" s="435">
        <v>247.96025877826236</v>
      </c>
    </row>
    <row r="136" spans="1:14" ht="14.4" customHeight="1" x14ac:dyDescent="0.3">
      <c r="A136" s="430" t="s">
        <v>742</v>
      </c>
      <c r="B136" s="431" t="s">
        <v>3327</v>
      </c>
      <c r="C136" s="432" t="s">
        <v>743</v>
      </c>
      <c r="D136" s="433" t="s">
        <v>3342</v>
      </c>
      <c r="E136" s="432" t="s">
        <v>465</v>
      </c>
      <c r="F136" s="433" t="s">
        <v>3363</v>
      </c>
      <c r="G136" s="432" t="s">
        <v>466</v>
      </c>
      <c r="H136" s="432" t="s">
        <v>821</v>
      </c>
      <c r="I136" s="432" t="s">
        <v>822</v>
      </c>
      <c r="J136" s="432" t="s">
        <v>823</v>
      </c>
      <c r="K136" s="432" t="s">
        <v>824</v>
      </c>
      <c r="L136" s="434">
        <v>38.270090421617098</v>
      </c>
      <c r="M136" s="434">
        <v>1</v>
      </c>
      <c r="N136" s="435">
        <v>38.270090421617098</v>
      </c>
    </row>
    <row r="137" spans="1:14" ht="14.4" customHeight="1" x14ac:dyDescent="0.3">
      <c r="A137" s="430" t="s">
        <v>742</v>
      </c>
      <c r="B137" s="431" t="s">
        <v>3327</v>
      </c>
      <c r="C137" s="432" t="s">
        <v>743</v>
      </c>
      <c r="D137" s="433" t="s">
        <v>3342</v>
      </c>
      <c r="E137" s="432" t="s">
        <v>465</v>
      </c>
      <c r="F137" s="433" t="s">
        <v>3363</v>
      </c>
      <c r="G137" s="432" t="s">
        <v>466</v>
      </c>
      <c r="H137" s="432" t="s">
        <v>825</v>
      </c>
      <c r="I137" s="432" t="s">
        <v>826</v>
      </c>
      <c r="J137" s="432" t="s">
        <v>823</v>
      </c>
      <c r="K137" s="432" t="s">
        <v>827</v>
      </c>
      <c r="L137" s="434">
        <v>55.380074316653911</v>
      </c>
      <c r="M137" s="434">
        <v>3</v>
      </c>
      <c r="N137" s="435">
        <v>166.14022294996172</v>
      </c>
    </row>
    <row r="138" spans="1:14" ht="14.4" customHeight="1" x14ac:dyDescent="0.3">
      <c r="A138" s="430" t="s">
        <v>742</v>
      </c>
      <c r="B138" s="431" t="s">
        <v>3327</v>
      </c>
      <c r="C138" s="432" t="s">
        <v>743</v>
      </c>
      <c r="D138" s="433" t="s">
        <v>3342</v>
      </c>
      <c r="E138" s="432" t="s">
        <v>465</v>
      </c>
      <c r="F138" s="433" t="s">
        <v>3363</v>
      </c>
      <c r="G138" s="432" t="s">
        <v>466</v>
      </c>
      <c r="H138" s="432" t="s">
        <v>828</v>
      </c>
      <c r="I138" s="432" t="s">
        <v>829</v>
      </c>
      <c r="J138" s="432" t="s">
        <v>830</v>
      </c>
      <c r="K138" s="432" t="s">
        <v>831</v>
      </c>
      <c r="L138" s="434">
        <v>176.31</v>
      </c>
      <c r="M138" s="434">
        <v>2</v>
      </c>
      <c r="N138" s="435">
        <v>352.62</v>
      </c>
    </row>
    <row r="139" spans="1:14" ht="14.4" customHeight="1" x14ac:dyDescent="0.3">
      <c r="A139" s="430" t="s">
        <v>742</v>
      </c>
      <c r="B139" s="431" t="s">
        <v>3327</v>
      </c>
      <c r="C139" s="432" t="s">
        <v>743</v>
      </c>
      <c r="D139" s="433" t="s">
        <v>3342</v>
      </c>
      <c r="E139" s="432" t="s">
        <v>465</v>
      </c>
      <c r="F139" s="433" t="s">
        <v>3363</v>
      </c>
      <c r="G139" s="432" t="s">
        <v>466</v>
      </c>
      <c r="H139" s="432" t="s">
        <v>832</v>
      </c>
      <c r="I139" s="432" t="s">
        <v>833</v>
      </c>
      <c r="J139" s="432" t="s">
        <v>834</v>
      </c>
      <c r="K139" s="432" t="s">
        <v>835</v>
      </c>
      <c r="L139" s="434">
        <v>51.893478663598273</v>
      </c>
      <c r="M139" s="434">
        <v>3</v>
      </c>
      <c r="N139" s="435">
        <v>155.68043599079482</v>
      </c>
    </row>
    <row r="140" spans="1:14" ht="14.4" customHeight="1" x14ac:dyDescent="0.3">
      <c r="A140" s="430" t="s">
        <v>742</v>
      </c>
      <c r="B140" s="431" t="s">
        <v>3327</v>
      </c>
      <c r="C140" s="432" t="s">
        <v>743</v>
      </c>
      <c r="D140" s="433" t="s">
        <v>3342</v>
      </c>
      <c r="E140" s="432" t="s">
        <v>465</v>
      </c>
      <c r="F140" s="433" t="s">
        <v>3363</v>
      </c>
      <c r="G140" s="432" t="s">
        <v>466</v>
      </c>
      <c r="H140" s="432" t="s">
        <v>836</v>
      </c>
      <c r="I140" s="432" t="s">
        <v>837</v>
      </c>
      <c r="J140" s="432" t="s">
        <v>838</v>
      </c>
      <c r="K140" s="432" t="s">
        <v>839</v>
      </c>
      <c r="L140" s="434">
        <v>37.260000000000005</v>
      </c>
      <c r="M140" s="434">
        <v>1</v>
      </c>
      <c r="N140" s="435">
        <v>37.260000000000005</v>
      </c>
    </row>
    <row r="141" spans="1:14" ht="14.4" customHeight="1" x14ac:dyDescent="0.3">
      <c r="A141" s="430" t="s">
        <v>742</v>
      </c>
      <c r="B141" s="431" t="s">
        <v>3327</v>
      </c>
      <c r="C141" s="432" t="s">
        <v>743</v>
      </c>
      <c r="D141" s="433" t="s">
        <v>3342</v>
      </c>
      <c r="E141" s="432" t="s">
        <v>465</v>
      </c>
      <c r="F141" s="433" t="s">
        <v>3363</v>
      </c>
      <c r="G141" s="432" t="s">
        <v>466</v>
      </c>
      <c r="H141" s="432" t="s">
        <v>840</v>
      </c>
      <c r="I141" s="432" t="s">
        <v>841</v>
      </c>
      <c r="J141" s="432" t="s">
        <v>842</v>
      </c>
      <c r="K141" s="432" t="s">
        <v>796</v>
      </c>
      <c r="L141" s="434">
        <v>67.400015155310342</v>
      </c>
      <c r="M141" s="434">
        <v>20</v>
      </c>
      <c r="N141" s="435">
        <v>1348.000303106207</v>
      </c>
    </row>
    <row r="142" spans="1:14" ht="14.4" customHeight="1" x14ac:dyDescent="0.3">
      <c r="A142" s="430" t="s">
        <v>742</v>
      </c>
      <c r="B142" s="431" t="s">
        <v>3327</v>
      </c>
      <c r="C142" s="432" t="s">
        <v>743</v>
      </c>
      <c r="D142" s="433" t="s">
        <v>3342</v>
      </c>
      <c r="E142" s="432" t="s">
        <v>465</v>
      </c>
      <c r="F142" s="433" t="s">
        <v>3363</v>
      </c>
      <c r="G142" s="432" t="s">
        <v>466</v>
      </c>
      <c r="H142" s="432" t="s">
        <v>843</v>
      </c>
      <c r="I142" s="432" t="s">
        <v>844</v>
      </c>
      <c r="J142" s="432" t="s">
        <v>845</v>
      </c>
      <c r="K142" s="432" t="s">
        <v>846</v>
      </c>
      <c r="L142" s="434">
        <v>59.240000000000009</v>
      </c>
      <c r="M142" s="434">
        <v>9</v>
      </c>
      <c r="N142" s="435">
        <v>533.16000000000008</v>
      </c>
    </row>
    <row r="143" spans="1:14" ht="14.4" customHeight="1" x14ac:dyDescent="0.3">
      <c r="A143" s="430" t="s">
        <v>742</v>
      </c>
      <c r="B143" s="431" t="s">
        <v>3327</v>
      </c>
      <c r="C143" s="432" t="s">
        <v>743</v>
      </c>
      <c r="D143" s="433" t="s">
        <v>3342</v>
      </c>
      <c r="E143" s="432" t="s">
        <v>465</v>
      </c>
      <c r="F143" s="433" t="s">
        <v>3363</v>
      </c>
      <c r="G143" s="432" t="s">
        <v>466</v>
      </c>
      <c r="H143" s="432" t="s">
        <v>847</v>
      </c>
      <c r="I143" s="432" t="s">
        <v>848</v>
      </c>
      <c r="J143" s="432" t="s">
        <v>849</v>
      </c>
      <c r="K143" s="432" t="s">
        <v>850</v>
      </c>
      <c r="L143" s="434">
        <v>369.81507562230018</v>
      </c>
      <c r="M143" s="434">
        <v>19</v>
      </c>
      <c r="N143" s="435">
        <v>7026.4864368237031</v>
      </c>
    </row>
    <row r="144" spans="1:14" ht="14.4" customHeight="1" x14ac:dyDescent="0.3">
      <c r="A144" s="430" t="s">
        <v>742</v>
      </c>
      <c r="B144" s="431" t="s">
        <v>3327</v>
      </c>
      <c r="C144" s="432" t="s">
        <v>743</v>
      </c>
      <c r="D144" s="433" t="s">
        <v>3342</v>
      </c>
      <c r="E144" s="432" t="s">
        <v>465</v>
      </c>
      <c r="F144" s="433" t="s">
        <v>3363</v>
      </c>
      <c r="G144" s="432" t="s">
        <v>466</v>
      </c>
      <c r="H144" s="432" t="s">
        <v>851</v>
      </c>
      <c r="I144" s="432" t="s">
        <v>852</v>
      </c>
      <c r="J144" s="432" t="s">
        <v>853</v>
      </c>
      <c r="K144" s="432" t="s">
        <v>854</v>
      </c>
      <c r="L144" s="434">
        <v>29.88999999999999</v>
      </c>
      <c r="M144" s="434">
        <v>1</v>
      </c>
      <c r="N144" s="435">
        <v>29.88999999999999</v>
      </c>
    </row>
    <row r="145" spans="1:14" ht="14.4" customHeight="1" x14ac:dyDescent="0.3">
      <c r="A145" s="430" t="s">
        <v>742</v>
      </c>
      <c r="B145" s="431" t="s">
        <v>3327</v>
      </c>
      <c r="C145" s="432" t="s">
        <v>743</v>
      </c>
      <c r="D145" s="433" t="s">
        <v>3342</v>
      </c>
      <c r="E145" s="432" t="s">
        <v>465</v>
      </c>
      <c r="F145" s="433" t="s">
        <v>3363</v>
      </c>
      <c r="G145" s="432" t="s">
        <v>466</v>
      </c>
      <c r="H145" s="432" t="s">
        <v>855</v>
      </c>
      <c r="I145" s="432" t="s">
        <v>856</v>
      </c>
      <c r="J145" s="432" t="s">
        <v>857</v>
      </c>
      <c r="K145" s="432" t="s">
        <v>858</v>
      </c>
      <c r="L145" s="434">
        <v>60.350304165832618</v>
      </c>
      <c r="M145" s="434">
        <v>30</v>
      </c>
      <c r="N145" s="435">
        <v>1810.5091249749785</v>
      </c>
    </row>
    <row r="146" spans="1:14" ht="14.4" customHeight="1" x14ac:dyDescent="0.3">
      <c r="A146" s="430" t="s">
        <v>742</v>
      </c>
      <c r="B146" s="431" t="s">
        <v>3327</v>
      </c>
      <c r="C146" s="432" t="s">
        <v>743</v>
      </c>
      <c r="D146" s="433" t="s">
        <v>3342</v>
      </c>
      <c r="E146" s="432" t="s">
        <v>465</v>
      </c>
      <c r="F146" s="433" t="s">
        <v>3363</v>
      </c>
      <c r="G146" s="432" t="s">
        <v>466</v>
      </c>
      <c r="H146" s="432" t="s">
        <v>859</v>
      </c>
      <c r="I146" s="432" t="s">
        <v>860</v>
      </c>
      <c r="J146" s="432" t="s">
        <v>861</v>
      </c>
      <c r="K146" s="432" t="s">
        <v>862</v>
      </c>
      <c r="L146" s="434">
        <v>113.26001722485383</v>
      </c>
      <c r="M146" s="434">
        <v>2</v>
      </c>
      <c r="N146" s="435">
        <v>226.52003444970765</v>
      </c>
    </row>
    <row r="147" spans="1:14" ht="14.4" customHeight="1" x14ac:dyDescent="0.3">
      <c r="A147" s="430" t="s">
        <v>742</v>
      </c>
      <c r="B147" s="431" t="s">
        <v>3327</v>
      </c>
      <c r="C147" s="432" t="s">
        <v>743</v>
      </c>
      <c r="D147" s="433" t="s">
        <v>3342</v>
      </c>
      <c r="E147" s="432" t="s">
        <v>465</v>
      </c>
      <c r="F147" s="433" t="s">
        <v>3363</v>
      </c>
      <c r="G147" s="432" t="s">
        <v>466</v>
      </c>
      <c r="H147" s="432" t="s">
        <v>863</v>
      </c>
      <c r="I147" s="432" t="s">
        <v>864</v>
      </c>
      <c r="J147" s="432" t="s">
        <v>865</v>
      </c>
      <c r="K147" s="432" t="s">
        <v>866</v>
      </c>
      <c r="L147" s="434">
        <v>64.362857142857138</v>
      </c>
      <c r="M147" s="434">
        <v>7</v>
      </c>
      <c r="N147" s="435">
        <v>450.53999999999996</v>
      </c>
    </row>
    <row r="148" spans="1:14" ht="14.4" customHeight="1" x14ac:dyDescent="0.3">
      <c r="A148" s="430" t="s">
        <v>742</v>
      </c>
      <c r="B148" s="431" t="s">
        <v>3327</v>
      </c>
      <c r="C148" s="432" t="s">
        <v>743</v>
      </c>
      <c r="D148" s="433" t="s">
        <v>3342</v>
      </c>
      <c r="E148" s="432" t="s">
        <v>465</v>
      </c>
      <c r="F148" s="433" t="s">
        <v>3363</v>
      </c>
      <c r="G148" s="432" t="s">
        <v>466</v>
      </c>
      <c r="H148" s="432" t="s">
        <v>867</v>
      </c>
      <c r="I148" s="432" t="s">
        <v>868</v>
      </c>
      <c r="J148" s="432" t="s">
        <v>869</v>
      </c>
      <c r="K148" s="432" t="s">
        <v>538</v>
      </c>
      <c r="L148" s="434">
        <v>260</v>
      </c>
      <c r="M148" s="434">
        <v>5</v>
      </c>
      <c r="N148" s="435">
        <v>1300</v>
      </c>
    </row>
    <row r="149" spans="1:14" ht="14.4" customHeight="1" x14ac:dyDescent="0.3">
      <c r="A149" s="430" t="s">
        <v>742</v>
      </c>
      <c r="B149" s="431" t="s">
        <v>3327</v>
      </c>
      <c r="C149" s="432" t="s">
        <v>743</v>
      </c>
      <c r="D149" s="433" t="s">
        <v>3342</v>
      </c>
      <c r="E149" s="432" t="s">
        <v>465</v>
      </c>
      <c r="F149" s="433" t="s">
        <v>3363</v>
      </c>
      <c r="G149" s="432" t="s">
        <v>466</v>
      </c>
      <c r="H149" s="432" t="s">
        <v>870</v>
      </c>
      <c r="I149" s="432" t="s">
        <v>871</v>
      </c>
      <c r="J149" s="432" t="s">
        <v>872</v>
      </c>
      <c r="K149" s="432" t="s">
        <v>873</v>
      </c>
      <c r="L149" s="434">
        <v>151.13999999999999</v>
      </c>
      <c r="M149" s="434">
        <v>2</v>
      </c>
      <c r="N149" s="435">
        <v>302.27999999999997</v>
      </c>
    </row>
    <row r="150" spans="1:14" ht="14.4" customHeight="1" x14ac:dyDescent="0.3">
      <c r="A150" s="430" t="s">
        <v>742</v>
      </c>
      <c r="B150" s="431" t="s">
        <v>3327</v>
      </c>
      <c r="C150" s="432" t="s">
        <v>743</v>
      </c>
      <c r="D150" s="433" t="s">
        <v>3342</v>
      </c>
      <c r="E150" s="432" t="s">
        <v>465</v>
      </c>
      <c r="F150" s="433" t="s">
        <v>3363</v>
      </c>
      <c r="G150" s="432" t="s">
        <v>466</v>
      </c>
      <c r="H150" s="432" t="s">
        <v>874</v>
      </c>
      <c r="I150" s="432" t="s">
        <v>875</v>
      </c>
      <c r="J150" s="432" t="s">
        <v>876</v>
      </c>
      <c r="K150" s="432" t="s">
        <v>877</v>
      </c>
      <c r="L150" s="434">
        <v>598.6176465166111</v>
      </c>
      <c r="M150" s="434">
        <v>1</v>
      </c>
      <c r="N150" s="435">
        <v>598.6176465166111</v>
      </c>
    </row>
    <row r="151" spans="1:14" ht="14.4" customHeight="1" x14ac:dyDescent="0.3">
      <c r="A151" s="430" t="s">
        <v>742</v>
      </c>
      <c r="B151" s="431" t="s">
        <v>3327</v>
      </c>
      <c r="C151" s="432" t="s">
        <v>743</v>
      </c>
      <c r="D151" s="433" t="s">
        <v>3342</v>
      </c>
      <c r="E151" s="432" t="s">
        <v>465</v>
      </c>
      <c r="F151" s="433" t="s">
        <v>3363</v>
      </c>
      <c r="G151" s="432" t="s">
        <v>466</v>
      </c>
      <c r="H151" s="432" t="s">
        <v>878</v>
      </c>
      <c r="I151" s="432" t="s">
        <v>879</v>
      </c>
      <c r="J151" s="432" t="s">
        <v>880</v>
      </c>
      <c r="K151" s="432" t="s">
        <v>881</v>
      </c>
      <c r="L151" s="434">
        <v>273.17134957243093</v>
      </c>
      <c r="M151" s="434">
        <v>9</v>
      </c>
      <c r="N151" s="435">
        <v>2458.5421461518786</v>
      </c>
    </row>
    <row r="152" spans="1:14" ht="14.4" customHeight="1" x14ac:dyDescent="0.3">
      <c r="A152" s="430" t="s">
        <v>742</v>
      </c>
      <c r="B152" s="431" t="s">
        <v>3327</v>
      </c>
      <c r="C152" s="432" t="s">
        <v>743</v>
      </c>
      <c r="D152" s="433" t="s">
        <v>3342</v>
      </c>
      <c r="E152" s="432" t="s">
        <v>465</v>
      </c>
      <c r="F152" s="433" t="s">
        <v>3363</v>
      </c>
      <c r="G152" s="432" t="s">
        <v>466</v>
      </c>
      <c r="H152" s="432" t="s">
        <v>882</v>
      </c>
      <c r="I152" s="432" t="s">
        <v>883</v>
      </c>
      <c r="J152" s="432" t="s">
        <v>884</v>
      </c>
      <c r="K152" s="432" t="s">
        <v>885</v>
      </c>
      <c r="L152" s="434">
        <v>132.53000000000003</v>
      </c>
      <c r="M152" s="434">
        <v>1</v>
      </c>
      <c r="N152" s="435">
        <v>132.53000000000003</v>
      </c>
    </row>
    <row r="153" spans="1:14" ht="14.4" customHeight="1" x14ac:dyDescent="0.3">
      <c r="A153" s="430" t="s">
        <v>742</v>
      </c>
      <c r="B153" s="431" t="s">
        <v>3327</v>
      </c>
      <c r="C153" s="432" t="s">
        <v>743</v>
      </c>
      <c r="D153" s="433" t="s">
        <v>3342</v>
      </c>
      <c r="E153" s="432" t="s">
        <v>465</v>
      </c>
      <c r="F153" s="433" t="s">
        <v>3363</v>
      </c>
      <c r="G153" s="432" t="s">
        <v>466</v>
      </c>
      <c r="H153" s="432" t="s">
        <v>886</v>
      </c>
      <c r="I153" s="432" t="s">
        <v>887</v>
      </c>
      <c r="J153" s="432" t="s">
        <v>888</v>
      </c>
      <c r="K153" s="432" t="s">
        <v>889</v>
      </c>
      <c r="L153" s="434">
        <v>102.07</v>
      </c>
      <c r="M153" s="434">
        <v>1</v>
      </c>
      <c r="N153" s="435">
        <v>102.07</v>
      </c>
    </row>
    <row r="154" spans="1:14" ht="14.4" customHeight="1" x14ac:dyDescent="0.3">
      <c r="A154" s="430" t="s">
        <v>742</v>
      </c>
      <c r="B154" s="431" t="s">
        <v>3327</v>
      </c>
      <c r="C154" s="432" t="s">
        <v>743</v>
      </c>
      <c r="D154" s="433" t="s">
        <v>3342</v>
      </c>
      <c r="E154" s="432" t="s">
        <v>465</v>
      </c>
      <c r="F154" s="433" t="s">
        <v>3363</v>
      </c>
      <c r="G154" s="432" t="s">
        <v>466</v>
      </c>
      <c r="H154" s="432" t="s">
        <v>890</v>
      </c>
      <c r="I154" s="432" t="s">
        <v>890</v>
      </c>
      <c r="J154" s="432" t="s">
        <v>891</v>
      </c>
      <c r="K154" s="432" t="s">
        <v>892</v>
      </c>
      <c r="L154" s="434">
        <v>38.190032948368746</v>
      </c>
      <c r="M154" s="434">
        <v>24</v>
      </c>
      <c r="N154" s="435">
        <v>916.56079076084984</v>
      </c>
    </row>
    <row r="155" spans="1:14" ht="14.4" customHeight="1" x14ac:dyDescent="0.3">
      <c r="A155" s="430" t="s">
        <v>742</v>
      </c>
      <c r="B155" s="431" t="s">
        <v>3327</v>
      </c>
      <c r="C155" s="432" t="s">
        <v>743</v>
      </c>
      <c r="D155" s="433" t="s">
        <v>3342</v>
      </c>
      <c r="E155" s="432" t="s">
        <v>465</v>
      </c>
      <c r="F155" s="433" t="s">
        <v>3363</v>
      </c>
      <c r="G155" s="432" t="s">
        <v>466</v>
      </c>
      <c r="H155" s="432" t="s">
        <v>893</v>
      </c>
      <c r="I155" s="432" t="s">
        <v>894</v>
      </c>
      <c r="J155" s="432" t="s">
        <v>895</v>
      </c>
      <c r="K155" s="432" t="s">
        <v>896</v>
      </c>
      <c r="L155" s="434">
        <v>238.06</v>
      </c>
      <c r="M155" s="434">
        <v>8</v>
      </c>
      <c r="N155" s="435">
        <v>1904.48</v>
      </c>
    </row>
    <row r="156" spans="1:14" ht="14.4" customHeight="1" x14ac:dyDescent="0.3">
      <c r="A156" s="430" t="s">
        <v>742</v>
      </c>
      <c r="B156" s="431" t="s">
        <v>3327</v>
      </c>
      <c r="C156" s="432" t="s">
        <v>743</v>
      </c>
      <c r="D156" s="433" t="s">
        <v>3342</v>
      </c>
      <c r="E156" s="432" t="s">
        <v>465</v>
      </c>
      <c r="F156" s="433" t="s">
        <v>3363</v>
      </c>
      <c r="G156" s="432" t="s">
        <v>466</v>
      </c>
      <c r="H156" s="432" t="s">
        <v>897</v>
      </c>
      <c r="I156" s="432" t="s">
        <v>898</v>
      </c>
      <c r="J156" s="432" t="s">
        <v>899</v>
      </c>
      <c r="K156" s="432" t="s">
        <v>900</v>
      </c>
      <c r="L156" s="434">
        <v>184.73833333333334</v>
      </c>
      <c r="M156" s="434">
        <v>3</v>
      </c>
      <c r="N156" s="435">
        <v>554.21500000000003</v>
      </c>
    </row>
    <row r="157" spans="1:14" ht="14.4" customHeight="1" x14ac:dyDescent="0.3">
      <c r="A157" s="430" t="s">
        <v>742</v>
      </c>
      <c r="B157" s="431" t="s">
        <v>3327</v>
      </c>
      <c r="C157" s="432" t="s">
        <v>743</v>
      </c>
      <c r="D157" s="433" t="s">
        <v>3342</v>
      </c>
      <c r="E157" s="432" t="s">
        <v>465</v>
      </c>
      <c r="F157" s="433" t="s">
        <v>3363</v>
      </c>
      <c r="G157" s="432" t="s">
        <v>466</v>
      </c>
      <c r="H157" s="432" t="s">
        <v>901</v>
      </c>
      <c r="I157" s="432" t="s">
        <v>902</v>
      </c>
      <c r="J157" s="432" t="s">
        <v>903</v>
      </c>
      <c r="K157" s="432" t="s">
        <v>900</v>
      </c>
      <c r="L157" s="434">
        <v>250.45000000000002</v>
      </c>
      <c r="M157" s="434">
        <v>1</v>
      </c>
      <c r="N157" s="435">
        <v>250.45000000000002</v>
      </c>
    </row>
    <row r="158" spans="1:14" ht="14.4" customHeight="1" x14ac:dyDescent="0.3">
      <c r="A158" s="430" t="s">
        <v>742</v>
      </c>
      <c r="B158" s="431" t="s">
        <v>3327</v>
      </c>
      <c r="C158" s="432" t="s">
        <v>743</v>
      </c>
      <c r="D158" s="433" t="s">
        <v>3342</v>
      </c>
      <c r="E158" s="432" t="s">
        <v>465</v>
      </c>
      <c r="F158" s="433" t="s">
        <v>3363</v>
      </c>
      <c r="G158" s="432" t="s">
        <v>466</v>
      </c>
      <c r="H158" s="432" t="s">
        <v>904</v>
      </c>
      <c r="I158" s="432" t="s">
        <v>905</v>
      </c>
      <c r="J158" s="432" t="s">
        <v>906</v>
      </c>
      <c r="K158" s="432" t="s">
        <v>907</v>
      </c>
      <c r="L158" s="434">
        <v>164.5786455850554</v>
      </c>
      <c r="M158" s="434">
        <v>8</v>
      </c>
      <c r="N158" s="435">
        <v>1316.6291646804432</v>
      </c>
    </row>
    <row r="159" spans="1:14" ht="14.4" customHeight="1" x14ac:dyDescent="0.3">
      <c r="A159" s="430" t="s">
        <v>742</v>
      </c>
      <c r="B159" s="431" t="s">
        <v>3327</v>
      </c>
      <c r="C159" s="432" t="s">
        <v>743</v>
      </c>
      <c r="D159" s="433" t="s">
        <v>3342</v>
      </c>
      <c r="E159" s="432" t="s">
        <v>465</v>
      </c>
      <c r="F159" s="433" t="s">
        <v>3363</v>
      </c>
      <c r="G159" s="432" t="s">
        <v>466</v>
      </c>
      <c r="H159" s="432" t="s">
        <v>908</v>
      </c>
      <c r="I159" s="432" t="s">
        <v>909</v>
      </c>
      <c r="J159" s="432" t="s">
        <v>910</v>
      </c>
      <c r="K159" s="432" t="s">
        <v>911</v>
      </c>
      <c r="L159" s="434">
        <v>221.37030633949766</v>
      </c>
      <c r="M159" s="434">
        <v>6</v>
      </c>
      <c r="N159" s="435">
        <v>1328.2218380369859</v>
      </c>
    </row>
    <row r="160" spans="1:14" ht="14.4" customHeight="1" x14ac:dyDescent="0.3">
      <c r="A160" s="430" t="s">
        <v>742</v>
      </c>
      <c r="B160" s="431" t="s">
        <v>3327</v>
      </c>
      <c r="C160" s="432" t="s">
        <v>743</v>
      </c>
      <c r="D160" s="433" t="s">
        <v>3342</v>
      </c>
      <c r="E160" s="432" t="s">
        <v>465</v>
      </c>
      <c r="F160" s="433" t="s">
        <v>3363</v>
      </c>
      <c r="G160" s="432" t="s">
        <v>466</v>
      </c>
      <c r="H160" s="432" t="s">
        <v>912</v>
      </c>
      <c r="I160" s="432" t="s">
        <v>913</v>
      </c>
      <c r="J160" s="432" t="s">
        <v>914</v>
      </c>
      <c r="K160" s="432" t="s">
        <v>915</v>
      </c>
      <c r="L160" s="434">
        <v>117.69979608878501</v>
      </c>
      <c r="M160" s="434">
        <v>1</v>
      </c>
      <c r="N160" s="435">
        <v>117.69979608878501</v>
      </c>
    </row>
    <row r="161" spans="1:14" ht="14.4" customHeight="1" x14ac:dyDescent="0.3">
      <c r="A161" s="430" t="s">
        <v>742</v>
      </c>
      <c r="B161" s="431" t="s">
        <v>3327</v>
      </c>
      <c r="C161" s="432" t="s">
        <v>743</v>
      </c>
      <c r="D161" s="433" t="s">
        <v>3342</v>
      </c>
      <c r="E161" s="432" t="s">
        <v>465</v>
      </c>
      <c r="F161" s="433" t="s">
        <v>3363</v>
      </c>
      <c r="G161" s="432" t="s">
        <v>466</v>
      </c>
      <c r="H161" s="432" t="s">
        <v>916</v>
      </c>
      <c r="I161" s="432" t="s">
        <v>917</v>
      </c>
      <c r="J161" s="432" t="s">
        <v>918</v>
      </c>
      <c r="K161" s="432" t="s">
        <v>919</v>
      </c>
      <c r="L161" s="434">
        <v>118.79839087281921</v>
      </c>
      <c r="M161" s="434">
        <v>7</v>
      </c>
      <c r="N161" s="435">
        <v>831.58873610973444</v>
      </c>
    </row>
    <row r="162" spans="1:14" ht="14.4" customHeight="1" x14ac:dyDescent="0.3">
      <c r="A162" s="430" t="s">
        <v>742</v>
      </c>
      <c r="B162" s="431" t="s">
        <v>3327</v>
      </c>
      <c r="C162" s="432" t="s">
        <v>743</v>
      </c>
      <c r="D162" s="433" t="s">
        <v>3342</v>
      </c>
      <c r="E162" s="432" t="s">
        <v>465</v>
      </c>
      <c r="F162" s="433" t="s">
        <v>3363</v>
      </c>
      <c r="G162" s="432" t="s">
        <v>466</v>
      </c>
      <c r="H162" s="432" t="s">
        <v>920</v>
      </c>
      <c r="I162" s="432" t="s">
        <v>921</v>
      </c>
      <c r="J162" s="432" t="s">
        <v>922</v>
      </c>
      <c r="K162" s="432" t="s">
        <v>923</v>
      </c>
      <c r="L162" s="434">
        <v>59.319824548380872</v>
      </c>
      <c r="M162" s="434">
        <v>1</v>
      </c>
      <c r="N162" s="435">
        <v>59.319824548380872</v>
      </c>
    </row>
    <row r="163" spans="1:14" ht="14.4" customHeight="1" x14ac:dyDescent="0.3">
      <c r="A163" s="430" t="s">
        <v>742</v>
      </c>
      <c r="B163" s="431" t="s">
        <v>3327</v>
      </c>
      <c r="C163" s="432" t="s">
        <v>743</v>
      </c>
      <c r="D163" s="433" t="s">
        <v>3342</v>
      </c>
      <c r="E163" s="432" t="s">
        <v>465</v>
      </c>
      <c r="F163" s="433" t="s">
        <v>3363</v>
      </c>
      <c r="G163" s="432" t="s">
        <v>466</v>
      </c>
      <c r="H163" s="432" t="s">
        <v>924</v>
      </c>
      <c r="I163" s="432" t="s">
        <v>925</v>
      </c>
      <c r="J163" s="432" t="s">
        <v>926</v>
      </c>
      <c r="K163" s="432" t="s">
        <v>927</v>
      </c>
      <c r="L163" s="434">
        <v>85.769733592762748</v>
      </c>
      <c r="M163" s="434">
        <v>2</v>
      </c>
      <c r="N163" s="435">
        <v>171.5394671855255</v>
      </c>
    </row>
    <row r="164" spans="1:14" ht="14.4" customHeight="1" x14ac:dyDescent="0.3">
      <c r="A164" s="430" t="s">
        <v>742</v>
      </c>
      <c r="B164" s="431" t="s">
        <v>3327</v>
      </c>
      <c r="C164" s="432" t="s">
        <v>743</v>
      </c>
      <c r="D164" s="433" t="s">
        <v>3342</v>
      </c>
      <c r="E164" s="432" t="s">
        <v>465</v>
      </c>
      <c r="F164" s="433" t="s">
        <v>3363</v>
      </c>
      <c r="G164" s="432" t="s">
        <v>466</v>
      </c>
      <c r="H164" s="432" t="s">
        <v>928</v>
      </c>
      <c r="I164" s="432" t="s">
        <v>928</v>
      </c>
      <c r="J164" s="432" t="s">
        <v>929</v>
      </c>
      <c r="K164" s="432" t="s">
        <v>930</v>
      </c>
      <c r="L164" s="434">
        <v>67.210000000000008</v>
      </c>
      <c r="M164" s="434">
        <v>9</v>
      </c>
      <c r="N164" s="435">
        <v>604.8900000000001</v>
      </c>
    </row>
    <row r="165" spans="1:14" ht="14.4" customHeight="1" x14ac:dyDescent="0.3">
      <c r="A165" s="430" t="s">
        <v>742</v>
      </c>
      <c r="B165" s="431" t="s">
        <v>3327</v>
      </c>
      <c r="C165" s="432" t="s">
        <v>743</v>
      </c>
      <c r="D165" s="433" t="s">
        <v>3342</v>
      </c>
      <c r="E165" s="432" t="s">
        <v>465</v>
      </c>
      <c r="F165" s="433" t="s">
        <v>3363</v>
      </c>
      <c r="G165" s="432" t="s">
        <v>466</v>
      </c>
      <c r="H165" s="432" t="s">
        <v>931</v>
      </c>
      <c r="I165" s="432" t="s">
        <v>932</v>
      </c>
      <c r="J165" s="432" t="s">
        <v>933</v>
      </c>
      <c r="K165" s="432" t="s">
        <v>934</v>
      </c>
      <c r="L165" s="434">
        <v>339.84379104688173</v>
      </c>
      <c r="M165" s="434">
        <v>9</v>
      </c>
      <c r="N165" s="435">
        <v>3058.5941194219358</v>
      </c>
    </row>
    <row r="166" spans="1:14" ht="14.4" customHeight="1" x14ac:dyDescent="0.3">
      <c r="A166" s="430" t="s">
        <v>742</v>
      </c>
      <c r="B166" s="431" t="s">
        <v>3327</v>
      </c>
      <c r="C166" s="432" t="s">
        <v>743</v>
      </c>
      <c r="D166" s="433" t="s">
        <v>3342</v>
      </c>
      <c r="E166" s="432" t="s">
        <v>465</v>
      </c>
      <c r="F166" s="433" t="s">
        <v>3363</v>
      </c>
      <c r="G166" s="432" t="s">
        <v>466</v>
      </c>
      <c r="H166" s="432" t="s">
        <v>935</v>
      </c>
      <c r="I166" s="432" t="s">
        <v>936</v>
      </c>
      <c r="J166" s="432" t="s">
        <v>937</v>
      </c>
      <c r="K166" s="432" t="s">
        <v>934</v>
      </c>
      <c r="L166" s="434">
        <v>339.95499999999998</v>
      </c>
      <c r="M166" s="434">
        <v>6</v>
      </c>
      <c r="N166" s="435">
        <v>2039.73</v>
      </c>
    </row>
    <row r="167" spans="1:14" ht="14.4" customHeight="1" x14ac:dyDescent="0.3">
      <c r="A167" s="430" t="s">
        <v>742</v>
      </c>
      <c r="B167" s="431" t="s">
        <v>3327</v>
      </c>
      <c r="C167" s="432" t="s">
        <v>743</v>
      </c>
      <c r="D167" s="433" t="s">
        <v>3342</v>
      </c>
      <c r="E167" s="432" t="s">
        <v>465</v>
      </c>
      <c r="F167" s="433" t="s">
        <v>3363</v>
      </c>
      <c r="G167" s="432" t="s">
        <v>466</v>
      </c>
      <c r="H167" s="432" t="s">
        <v>938</v>
      </c>
      <c r="I167" s="432" t="s">
        <v>939</v>
      </c>
      <c r="J167" s="432" t="s">
        <v>940</v>
      </c>
      <c r="K167" s="432" t="s">
        <v>941</v>
      </c>
      <c r="L167" s="434">
        <v>54.490000000000016</v>
      </c>
      <c r="M167" s="434">
        <v>1</v>
      </c>
      <c r="N167" s="435">
        <v>54.490000000000016</v>
      </c>
    </row>
    <row r="168" spans="1:14" ht="14.4" customHeight="1" x14ac:dyDescent="0.3">
      <c r="A168" s="430" t="s">
        <v>742</v>
      </c>
      <c r="B168" s="431" t="s">
        <v>3327</v>
      </c>
      <c r="C168" s="432" t="s">
        <v>743</v>
      </c>
      <c r="D168" s="433" t="s">
        <v>3342</v>
      </c>
      <c r="E168" s="432" t="s">
        <v>465</v>
      </c>
      <c r="F168" s="433" t="s">
        <v>3363</v>
      </c>
      <c r="G168" s="432" t="s">
        <v>466</v>
      </c>
      <c r="H168" s="432" t="s">
        <v>942</v>
      </c>
      <c r="I168" s="432" t="s">
        <v>943</v>
      </c>
      <c r="J168" s="432" t="s">
        <v>944</v>
      </c>
      <c r="K168" s="432" t="s">
        <v>945</v>
      </c>
      <c r="L168" s="434">
        <v>69.919496875545903</v>
      </c>
      <c r="M168" s="434">
        <v>2</v>
      </c>
      <c r="N168" s="435">
        <v>139.83899375109181</v>
      </c>
    </row>
    <row r="169" spans="1:14" ht="14.4" customHeight="1" x14ac:dyDescent="0.3">
      <c r="A169" s="430" t="s">
        <v>742</v>
      </c>
      <c r="B169" s="431" t="s">
        <v>3327</v>
      </c>
      <c r="C169" s="432" t="s">
        <v>743</v>
      </c>
      <c r="D169" s="433" t="s">
        <v>3342</v>
      </c>
      <c r="E169" s="432" t="s">
        <v>465</v>
      </c>
      <c r="F169" s="433" t="s">
        <v>3363</v>
      </c>
      <c r="G169" s="432" t="s">
        <v>466</v>
      </c>
      <c r="H169" s="432" t="s">
        <v>946</v>
      </c>
      <c r="I169" s="432" t="s">
        <v>947</v>
      </c>
      <c r="J169" s="432" t="s">
        <v>948</v>
      </c>
      <c r="K169" s="432" t="s">
        <v>949</v>
      </c>
      <c r="L169" s="434">
        <v>331.02756074429215</v>
      </c>
      <c r="M169" s="434">
        <v>5</v>
      </c>
      <c r="N169" s="435">
        <v>1655.1378037214608</v>
      </c>
    </row>
    <row r="170" spans="1:14" ht="14.4" customHeight="1" x14ac:dyDescent="0.3">
      <c r="A170" s="430" t="s">
        <v>742</v>
      </c>
      <c r="B170" s="431" t="s">
        <v>3327</v>
      </c>
      <c r="C170" s="432" t="s">
        <v>743</v>
      </c>
      <c r="D170" s="433" t="s">
        <v>3342</v>
      </c>
      <c r="E170" s="432" t="s">
        <v>465</v>
      </c>
      <c r="F170" s="433" t="s">
        <v>3363</v>
      </c>
      <c r="G170" s="432" t="s">
        <v>466</v>
      </c>
      <c r="H170" s="432" t="s">
        <v>950</v>
      </c>
      <c r="I170" s="432" t="s">
        <v>951</v>
      </c>
      <c r="J170" s="432" t="s">
        <v>952</v>
      </c>
      <c r="K170" s="432" t="s">
        <v>953</v>
      </c>
      <c r="L170" s="434">
        <v>67.13</v>
      </c>
      <c r="M170" s="434">
        <v>-1</v>
      </c>
      <c r="N170" s="435">
        <v>-67.13</v>
      </c>
    </row>
    <row r="171" spans="1:14" ht="14.4" customHeight="1" x14ac:dyDescent="0.3">
      <c r="A171" s="430" t="s">
        <v>742</v>
      </c>
      <c r="B171" s="431" t="s">
        <v>3327</v>
      </c>
      <c r="C171" s="432" t="s">
        <v>743</v>
      </c>
      <c r="D171" s="433" t="s">
        <v>3342</v>
      </c>
      <c r="E171" s="432" t="s">
        <v>465</v>
      </c>
      <c r="F171" s="433" t="s">
        <v>3363</v>
      </c>
      <c r="G171" s="432" t="s">
        <v>466</v>
      </c>
      <c r="H171" s="432" t="s">
        <v>695</v>
      </c>
      <c r="I171" s="432" t="s">
        <v>696</v>
      </c>
      <c r="J171" s="432" t="s">
        <v>697</v>
      </c>
      <c r="K171" s="432" t="s">
        <v>698</v>
      </c>
      <c r="L171" s="434">
        <v>46.000000000000007</v>
      </c>
      <c r="M171" s="434">
        <v>1</v>
      </c>
      <c r="N171" s="435">
        <v>46.000000000000007</v>
      </c>
    </row>
    <row r="172" spans="1:14" ht="14.4" customHeight="1" x14ac:dyDescent="0.3">
      <c r="A172" s="430" t="s">
        <v>742</v>
      </c>
      <c r="B172" s="431" t="s">
        <v>3327</v>
      </c>
      <c r="C172" s="432" t="s">
        <v>743</v>
      </c>
      <c r="D172" s="433" t="s">
        <v>3342</v>
      </c>
      <c r="E172" s="432" t="s">
        <v>465</v>
      </c>
      <c r="F172" s="433" t="s">
        <v>3363</v>
      </c>
      <c r="G172" s="432" t="s">
        <v>466</v>
      </c>
      <c r="H172" s="432" t="s">
        <v>954</v>
      </c>
      <c r="I172" s="432" t="s">
        <v>955</v>
      </c>
      <c r="J172" s="432" t="s">
        <v>956</v>
      </c>
      <c r="K172" s="432" t="s">
        <v>957</v>
      </c>
      <c r="L172" s="434">
        <v>87.11668961081692</v>
      </c>
      <c r="M172" s="434">
        <v>3</v>
      </c>
      <c r="N172" s="435">
        <v>261.35006883245075</v>
      </c>
    </row>
    <row r="173" spans="1:14" ht="14.4" customHeight="1" x14ac:dyDescent="0.3">
      <c r="A173" s="430" t="s">
        <v>742</v>
      </c>
      <c r="B173" s="431" t="s">
        <v>3327</v>
      </c>
      <c r="C173" s="432" t="s">
        <v>743</v>
      </c>
      <c r="D173" s="433" t="s">
        <v>3342</v>
      </c>
      <c r="E173" s="432" t="s">
        <v>465</v>
      </c>
      <c r="F173" s="433" t="s">
        <v>3363</v>
      </c>
      <c r="G173" s="432" t="s">
        <v>466</v>
      </c>
      <c r="H173" s="432" t="s">
        <v>958</v>
      </c>
      <c r="I173" s="432" t="s">
        <v>959</v>
      </c>
      <c r="J173" s="432" t="s">
        <v>960</v>
      </c>
      <c r="K173" s="432" t="s">
        <v>961</v>
      </c>
      <c r="L173" s="434">
        <v>177.72897128332292</v>
      </c>
      <c r="M173" s="434">
        <v>1</v>
      </c>
      <c r="N173" s="435">
        <v>177.72897128332292</v>
      </c>
    </row>
    <row r="174" spans="1:14" ht="14.4" customHeight="1" x14ac:dyDescent="0.3">
      <c r="A174" s="430" t="s">
        <v>742</v>
      </c>
      <c r="B174" s="431" t="s">
        <v>3327</v>
      </c>
      <c r="C174" s="432" t="s">
        <v>743</v>
      </c>
      <c r="D174" s="433" t="s">
        <v>3342</v>
      </c>
      <c r="E174" s="432" t="s">
        <v>465</v>
      </c>
      <c r="F174" s="433" t="s">
        <v>3363</v>
      </c>
      <c r="G174" s="432" t="s">
        <v>466</v>
      </c>
      <c r="H174" s="432" t="s">
        <v>962</v>
      </c>
      <c r="I174" s="432" t="s">
        <v>963</v>
      </c>
      <c r="J174" s="432" t="s">
        <v>857</v>
      </c>
      <c r="K174" s="432" t="s">
        <v>964</v>
      </c>
      <c r="L174" s="434">
        <v>22.493219090548759</v>
      </c>
      <c r="M174" s="434">
        <v>22</v>
      </c>
      <c r="N174" s="435">
        <v>494.85081999207273</v>
      </c>
    </row>
    <row r="175" spans="1:14" ht="14.4" customHeight="1" x14ac:dyDescent="0.3">
      <c r="A175" s="430" t="s">
        <v>742</v>
      </c>
      <c r="B175" s="431" t="s">
        <v>3327</v>
      </c>
      <c r="C175" s="432" t="s">
        <v>743</v>
      </c>
      <c r="D175" s="433" t="s">
        <v>3342</v>
      </c>
      <c r="E175" s="432" t="s">
        <v>465</v>
      </c>
      <c r="F175" s="433" t="s">
        <v>3363</v>
      </c>
      <c r="G175" s="432" t="s">
        <v>466</v>
      </c>
      <c r="H175" s="432" t="s">
        <v>965</v>
      </c>
      <c r="I175" s="432" t="s">
        <v>966</v>
      </c>
      <c r="J175" s="432" t="s">
        <v>967</v>
      </c>
      <c r="K175" s="432" t="s">
        <v>968</v>
      </c>
      <c r="L175" s="434">
        <v>91.030579066913148</v>
      </c>
      <c r="M175" s="434">
        <v>1</v>
      </c>
      <c r="N175" s="435">
        <v>91.030579066913148</v>
      </c>
    </row>
    <row r="176" spans="1:14" ht="14.4" customHeight="1" x14ac:dyDescent="0.3">
      <c r="A176" s="430" t="s">
        <v>742</v>
      </c>
      <c r="B176" s="431" t="s">
        <v>3327</v>
      </c>
      <c r="C176" s="432" t="s">
        <v>743</v>
      </c>
      <c r="D176" s="433" t="s">
        <v>3342</v>
      </c>
      <c r="E176" s="432" t="s">
        <v>465</v>
      </c>
      <c r="F176" s="433" t="s">
        <v>3363</v>
      </c>
      <c r="G176" s="432" t="s">
        <v>466</v>
      </c>
      <c r="H176" s="432" t="s">
        <v>969</v>
      </c>
      <c r="I176" s="432" t="s">
        <v>970</v>
      </c>
      <c r="J176" s="432" t="s">
        <v>971</v>
      </c>
      <c r="K176" s="432" t="s">
        <v>972</v>
      </c>
      <c r="L176" s="434">
        <v>77.097759664874161</v>
      </c>
      <c r="M176" s="434">
        <v>43</v>
      </c>
      <c r="N176" s="435">
        <v>3315.203665589589</v>
      </c>
    </row>
    <row r="177" spans="1:14" ht="14.4" customHeight="1" x14ac:dyDescent="0.3">
      <c r="A177" s="430" t="s">
        <v>742</v>
      </c>
      <c r="B177" s="431" t="s">
        <v>3327</v>
      </c>
      <c r="C177" s="432" t="s">
        <v>743</v>
      </c>
      <c r="D177" s="433" t="s">
        <v>3342</v>
      </c>
      <c r="E177" s="432" t="s">
        <v>465</v>
      </c>
      <c r="F177" s="433" t="s">
        <v>3363</v>
      </c>
      <c r="G177" s="432" t="s">
        <v>466</v>
      </c>
      <c r="H177" s="432" t="s">
        <v>973</v>
      </c>
      <c r="I177" s="432" t="s">
        <v>974</v>
      </c>
      <c r="J177" s="432" t="s">
        <v>975</v>
      </c>
      <c r="K177" s="432" t="s">
        <v>976</v>
      </c>
      <c r="L177" s="434">
        <v>158.00918354301683</v>
      </c>
      <c r="M177" s="434">
        <v>26</v>
      </c>
      <c r="N177" s="435">
        <v>4108.2387721184377</v>
      </c>
    </row>
    <row r="178" spans="1:14" ht="14.4" customHeight="1" x14ac:dyDescent="0.3">
      <c r="A178" s="430" t="s">
        <v>742</v>
      </c>
      <c r="B178" s="431" t="s">
        <v>3327</v>
      </c>
      <c r="C178" s="432" t="s">
        <v>743</v>
      </c>
      <c r="D178" s="433" t="s">
        <v>3342</v>
      </c>
      <c r="E178" s="432" t="s">
        <v>465</v>
      </c>
      <c r="F178" s="433" t="s">
        <v>3363</v>
      </c>
      <c r="G178" s="432" t="s">
        <v>466</v>
      </c>
      <c r="H178" s="432" t="s">
        <v>977</v>
      </c>
      <c r="I178" s="432" t="s">
        <v>978</v>
      </c>
      <c r="J178" s="432" t="s">
        <v>979</v>
      </c>
      <c r="K178" s="432" t="s">
        <v>980</v>
      </c>
      <c r="L178" s="434">
        <v>100.22857142857143</v>
      </c>
      <c r="M178" s="434">
        <v>7</v>
      </c>
      <c r="N178" s="435">
        <v>701.6</v>
      </c>
    </row>
    <row r="179" spans="1:14" ht="14.4" customHeight="1" x14ac:dyDescent="0.3">
      <c r="A179" s="430" t="s">
        <v>742</v>
      </c>
      <c r="B179" s="431" t="s">
        <v>3327</v>
      </c>
      <c r="C179" s="432" t="s">
        <v>743</v>
      </c>
      <c r="D179" s="433" t="s">
        <v>3342</v>
      </c>
      <c r="E179" s="432" t="s">
        <v>465</v>
      </c>
      <c r="F179" s="433" t="s">
        <v>3363</v>
      </c>
      <c r="G179" s="432" t="s">
        <v>466</v>
      </c>
      <c r="H179" s="432" t="s">
        <v>981</v>
      </c>
      <c r="I179" s="432" t="s">
        <v>982</v>
      </c>
      <c r="J179" s="432" t="s">
        <v>983</v>
      </c>
      <c r="K179" s="432" t="s">
        <v>984</v>
      </c>
      <c r="L179" s="434">
        <v>134.22999999999999</v>
      </c>
      <c r="M179" s="434">
        <v>1</v>
      </c>
      <c r="N179" s="435">
        <v>134.22999999999999</v>
      </c>
    </row>
    <row r="180" spans="1:14" ht="14.4" customHeight="1" x14ac:dyDescent="0.3">
      <c r="A180" s="430" t="s">
        <v>742</v>
      </c>
      <c r="B180" s="431" t="s">
        <v>3327</v>
      </c>
      <c r="C180" s="432" t="s">
        <v>743</v>
      </c>
      <c r="D180" s="433" t="s">
        <v>3342</v>
      </c>
      <c r="E180" s="432" t="s">
        <v>465</v>
      </c>
      <c r="F180" s="433" t="s">
        <v>3363</v>
      </c>
      <c r="G180" s="432" t="s">
        <v>466</v>
      </c>
      <c r="H180" s="432" t="s">
        <v>985</v>
      </c>
      <c r="I180" s="432" t="s">
        <v>986</v>
      </c>
      <c r="J180" s="432" t="s">
        <v>987</v>
      </c>
      <c r="K180" s="432" t="s">
        <v>988</v>
      </c>
      <c r="L180" s="434">
        <v>69.56</v>
      </c>
      <c r="M180" s="434">
        <v>1</v>
      </c>
      <c r="N180" s="435">
        <v>69.56</v>
      </c>
    </row>
    <row r="181" spans="1:14" ht="14.4" customHeight="1" x14ac:dyDescent="0.3">
      <c r="A181" s="430" t="s">
        <v>742</v>
      </c>
      <c r="B181" s="431" t="s">
        <v>3327</v>
      </c>
      <c r="C181" s="432" t="s">
        <v>743</v>
      </c>
      <c r="D181" s="433" t="s">
        <v>3342</v>
      </c>
      <c r="E181" s="432" t="s">
        <v>465</v>
      </c>
      <c r="F181" s="433" t="s">
        <v>3363</v>
      </c>
      <c r="G181" s="432" t="s">
        <v>466</v>
      </c>
      <c r="H181" s="432" t="s">
        <v>989</v>
      </c>
      <c r="I181" s="432" t="s">
        <v>990</v>
      </c>
      <c r="J181" s="432" t="s">
        <v>991</v>
      </c>
      <c r="K181" s="432" t="s">
        <v>992</v>
      </c>
      <c r="L181" s="434">
        <v>140.42157576132749</v>
      </c>
      <c r="M181" s="434">
        <v>6</v>
      </c>
      <c r="N181" s="435">
        <v>842.52945456796499</v>
      </c>
    </row>
    <row r="182" spans="1:14" ht="14.4" customHeight="1" x14ac:dyDescent="0.3">
      <c r="A182" s="430" t="s">
        <v>742</v>
      </c>
      <c r="B182" s="431" t="s">
        <v>3327</v>
      </c>
      <c r="C182" s="432" t="s">
        <v>743</v>
      </c>
      <c r="D182" s="433" t="s">
        <v>3342</v>
      </c>
      <c r="E182" s="432" t="s">
        <v>465</v>
      </c>
      <c r="F182" s="433" t="s">
        <v>3363</v>
      </c>
      <c r="G182" s="432" t="s">
        <v>466</v>
      </c>
      <c r="H182" s="432" t="s">
        <v>993</v>
      </c>
      <c r="I182" s="432" t="s">
        <v>994</v>
      </c>
      <c r="J182" s="432" t="s">
        <v>995</v>
      </c>
      <c r="K182" s="432" t="s">
        <v>996</v>
      </c>
      <c r="L182" s="434">
        <v>243.1385714285714</v>
      </c>
      <c r="M182" s="434">
        <v>3</v>
      </c>
      <c r="N182" s="435">
        <v>729.41571428571422</v>
      </c>
    </row>
    <row r="183" spans="1:14" ht="14.4" customHeight="1" x14ac:dyDescent="0.3">
      <c r="A183" s="430" t="s">
        <v>742</v>
      </c>
      <c r="B183" s="431" t="s">
        <v>3327</v>
      </c>
      <c r="C183" s="432" t="s">
        <v>743</v>
      </c>
      <c r="D183" s="433" t="s">
        <v>3342</v>
      </c>
      <c r="E183" s="432" t="s">
        <v>465</v>
      </c>
      <c r="F183" s="433" t="s">
        <v>3363</v>
      </c>
      <c r="G183" s="432" t="s">
        <v>466</v>
      </c>
      <c r="H183" s="432" t="s">
        <v>997</v>
      </c>
      <c r="I183" s="432" t="s">
        <v>998</v>
      </c>
      <c r="J183" s="432" t="s">
        <v>999</v>
      </c>
      <c r="K183" s="432" t="s">
        <v>1000</v>
      </c>
      <c r="L183" s="434">
        <v>22.274999999999999</v>
      </c>
      <c r="M183" s="434">
        <v>2</v>
      </c>
      <c r="N183" s="435">
        <v>44.55</v>
      </c>
    </row>
    <row r="184" spans="1:14" ht="14.4" customHeight="1" x14ac:dyDescent="0.3">
      <c r="A184" s="430" t="s">
        <v>742</v>
      </c>
      <c r="B184" s="431" t="s">
        <v>3327</v>
      </c>
      <c r="C184" s="432" t="s">
        <v>743</v>
      </c>
      <c r="D184" s="433" t="s">
        <v>3342</v>
      </c>
      <c r="E184" s="432" t="s">
        <v>465</v>
      </c>
      <c r="F184" s="433" t="s">
        <v>3363</v>
      </c>
      <c r="G184" s="432" t="s">
        <v>466</v>
      </c>
      <c r="H184" s="432" t="s">
        <v>1001</v>
      </c>
      <c r="I184" s="432" t="s">
        <v>1002</v>
      </c>
      <c r="J184" s="432" t="s">
        <v>1003</v>
      </c>
      <c r="K184" s="432" t="s">
        <v>1004</v>
      </c>
      <c r="L184" s="434">
        <v>376.75</v>
      </c>
      <c r="M184" s="434">
        <v>4</v>
      </c>
      <c r="N184" s="435">
        <v>1507</v>
      </c>
    </row>
    <row r="185" spans="1:14" ht="14.4" customHeight="1" x14ac:dyDescent="0.3">
      <c r="A185" s="430" t="s">
        <v>742</v>
      </c>
      <c r="B185" s="431" t="s">
        <v>3327</v>
      </c>
      <c r="C185" s="432" t="s">
        <v>743</v>
      </c>
      <c r="D185" s="433" t="s">
        <v>3342</v>
      </c>
      <c r="E185" s="432" t="s">
        <v>465</v>
      </c>
      <c r="F185" s="433" t="s">
        <v>3363</v>
      </c>
      <c r="G185" s="432" t="s">
        <v>466</v>
      </c>
      <c r="H185" s="432" t="s">
        <v>1005</v>
      </c>
      <c r="I185" s="432" t="s">
        <v>1006</v>
      </c>
      <c r="J185" s="432" t="s">
        <v>1007</v>
      </c>
      <c r="K185" s="432" t="s">
        <v>1008</v>
      </c>
      <c r="L185" s="434">
        <v>68.300000000000011</v>
      </c>
      <c r="M185" s="434">
        <v>2</v>
      </c>
      <c r="N185" s="435">
        <v>136.60000000000002</v>
      </c>
    </row>
    <row r="186" spans="1:14" ht="14.4" customHeight="1" x14ac:dyDescent="0.3">
      <c r="A186" s="430" t="s">
        <v>742</v>
      </c>
      <c r="B186" s="431" t="s">
        <v>3327</v>
      </c>
      <c r="C186" s="432" t="s">
        <v>743</v>
      </c>
      <c r="D186" s="433" t="s">
        <v>3342</v>
      </c>
      <c r="E186" s="432" t="s">
        <v>465</v>
      </c>
      <c r="F186" s="433" t="s">
        <v>3363</v>
      </c>
      <c r="G186" s="432" t="s">
        <v>466</v>
      </c>
      <c r="H186" s="432" t="s">
        <v>1009</v>
      </c>
      <c r="I186" s="432" t="s">
        <v>1010</v>
      </c>
      <c r="J186" s="432" t="s">
        <v>1011</v>
      </c>
      <c r="K186" s="432" t="s">
        <v>1012</v>
      </c>
      <c r="L186" s="434">
        <v>134.63</v>
      </c>
      <c r="M186" s="434">
        <v>1</v>
      </c>
      <c r="N186" s="435">
        <v>134.63</v>
      </c>
    </row>
    <row r="187" spans="1:14" ht="14.4" customHeight="1" x14ac:dyDescent="0.3">
      <c r="A187" s="430" t="s">
        <v>742</v>
      </c>
      <c r="B187" s="431" t="s">
        <v>3327</v>
      </c>
      <c r="C187" s="432" t="s">
        <v>743</v>
      </c>
      <c r="D187" s="433" t="s">
        <v>3342</v>
      </c>
      <c r="E187" s="432" t="s">
        <v>465</v>
      </c>
      <c r="F187" s="433" t="s">
        <v>3363</v>
      </c>
      <c r="G187" s="432" t="s">
        <v>466</v>
      </c>
      <c r="H187" s="432" t="s">
        <v>1013</v>
      </c>
      <c r="I187" s="432" t="s">
        <v>1014</v>
      </c>
      <c r="J187" s="432" t="s">
        <v>1015</v>
      </c>
      <c r="K187" s="432" t="s">
        <v>1016</v>
      </c>
      <c r="L187" s="434">
        <v>169.80500000000001</v>
      </c>
      <c r="M187" s="434">
        <v>2</v>
      </c>
      <c r="N187" s="435">
        <v>339.61</v>
      </c>
    </row>
    <row r="188" spans="1:14" ht="14.4" customHeight="1" x14ac:dyDescent="0.3">
      <c r="A188" s="430" t="s">
        <v>742</v>
      </c>
      <c r="B188" s="431" t="s">
        <v>3327</v>
      </c>
      <c r="C188" s="432" t="s">
        <v>743</v>
      </c>
      <c r="D188" s="433" t="s">
        <v>3342</v>
      </c>
      <c r="E188" s="432" t="s">
        <v>465</v>
      </c>
      <c r="F188" s="433" t="s">
        <v>3363</v>
      </c>
      <c r="G188" s="432" t="s">
        <v>466</v>
      </c>
      <c r="H188" s="432" t="s">
        <v>1017</v>
      </c>
      <c r="I188" s="432" t="s">
        <v>1018</v>
      </c>
      <c r="J188" s="432" t="s">
        <v>1019</v>
      </c>
      <c r="K188" s="432" t="s">
        <v>1020</v>
      </c>
      <c r="L188" s="434">
        <v>120.84441450159829</v>
      </c>
      <c r="M188" s="434">
        <v>6</v>
      </c>
      <c r="N188" s="435">
        <v>725.06648700958976</v>
      </c>
    </row>
    <row r="189" spans="1:14" ht="14.4" customHeight="1" x14ac:dyDescent="0.3">
      <c r="A189" s="430" t="s">
        <v>742</v>
      </c>
      <c r="B189" s="431" t="s">
        <v>3327</v>
      </c>
      <c r="C189" s="432" t="s">
        <v>743</v>
      </c>
      <c r="D189" s="433" t="s">
        <v>3342</v>
      </c>
      <c r="E189" s="432" t="s">
        <v>465</v>
      </c>
      <c r="F189" s="433" t="s">
        <v>3363</v>
      </c>
      <c r="G189" s="432" t="s">
        <v>466</v>
      </c>
      <c r="H189" s="432" t="s">
        <v>1021</v>
      </c>
      <c r="I189" s="432" t="s">
        <v>1022</v>
      </c>
      <c r="J189" s="432" t="s">
        <v>1023</v>
      </c>
      <c r="K189" s="432" t="s">
        <v>1024</v>
      </c>
      <c r="L189" s="434">
        <v>142.09842382137654</v>
      </c>
      <c r="M189" s="434">
        <v>55</v>
      </c>
      <c r="N189" s="435">
        <v>7815.4133101757097</v>
      </c>
    </row>
    <row r="190" spans="1:14" ht="14.4" customHeight="1" x14ac:dyDescent="0.3">
      <c r="A190" s="430" t="s">
        <v>742</v>
      </c>
      <c r="B190" s="431" t="s">
        <v>3327</v>
      </c>
      <c r="C190" s="432" t="s">
        <v>743</v>
      </c>
      <c r="D190" s="433" t="s">
        <v>3342</v>
      </c>
      <c r="E190" s="432" t="s">
        <v>465</v>
      </c>
      <c r="F190" s="433" t="s">
        <v>3363</v>
      </c>
      <c r="G190" s="432" t="s">
        <v>466</v>
      </c>
      <c r="H190" s="432" t="s">
        <v>1025</v>
      </c>
      <c r="I190" s="432" t="s">
        <v>1026</v>
      </c>
      <c r="J190" s="432" t="s">
        <v>1027</v>
      </c>
      <c r="K190" s="432" t="s">
        <v>1028</v>
      </c>
      <c r="L190" s="434">
        <v>81.08</v>
      </c>
      <c r="M190" s="434">
        <v>1</v>
      </c>
      <c r="N190" s="435">
        <v>81.08</v>
      </c>
    </row>
    <row r="191" spans="1:14" ht="14.4" customHeight="1" x14ac:dyDescent="0.3">
      <c r="A191" s="430" t="s">
        <v>742</v>
      </c>
      <c r="B191" s="431" t="s">
        <v>3327</v>
      </c>
      <c r="C191" s="432" t="s">
        <v>743</v>
      </c>
      <c r="D191" s="433" t="s">
        <v>3342</v>
      </c>
      <c r="E191" s="432" t="s">
        <v>465</v>
      </c>
      <c r="F191" s="433" t="s">
        <v>3363</v>
      </c>
      <c r="G191" s="432" t="s">
        <v>466</v>
      </c>
      <c r="H191" s="432" t="s">
        <v>1029</v>
      </c>
      <c r="I191" s="432" t="s">
        <v>1030</v>
      </c>
      <c r="J191" s="432" t="s">
        <v>1031</v>
      </c>
      <c r="K191" s="432" t="s">
        <v>1032</v>
      </c>
      <c r="L191" s="434">
        <v>73.769999999999982</v>
      </c>
      <c r="M191" s="434">
        <v>2</v>
      </c>
      <c r="N191" s="435">
        <v>147.53999999999996</v>
      </c>
    </row>
    <row r="192" spans="1:14" ht="14.4" customHeight="1" x14ac:dyDescent="0.3">
      <c r="A192" s="430" t="s">
        <v>742</v>
      </c>
      <c r="B192" s="431" t="s">
        <v>3327</v>
      </c>
      <c r="C192" s="432" t="s">
        <v>743</v>
      </c>
      <c r="D192" s="433" t="s">
        <v>3342</v>
      </c>
      <c r="E192" s="432" t="s">
        <v>465</v>
      </c>
      <c r="F192" s="433" t="s">
        <v>3363</v>
      </c>
      <c r="G192" s="432" t="s">
        <v>466</v>
      </c>
      <c r="H192" s="432" t="s">
        <v>1033</v>
      </c>
      <c r="I192" s="432" t="s">
        <v>1034</v>
      </c>
      <c r="J192" s="432" t="s">
        <v>1035</v>
      </c>
      <c r="K192" s="432" t="s">
        <v>1036</v>
      </c>
      <c r="L192" s="434">
        <v>46.308092096015365</v>
      </c>
      <c r="M192" s="434">
        <v>5</v>
      </c>
      <c r="N192" s="435">
        <v>231.54046048007683</v>
      </c>
    </row>
    <row r="193" spans="1:14" ht="14.4" customHeight="1" x14ac:dyDescent="0.3">
      <c r="A193" s="430" t="s">
        <v>742</v>
      </c>
      <c r="B193" s="431" t="s">
        <v>3327</v>
      </c>
      <c r="C193" s="432" t="s">
        <v>743</v>
      </c>
      <c r="D193" s="433" t="s">
        <v>3342</v>
      </c>
      <c r="E193" s="432" t="s">
        <v>465</v>
      </c>
      <c r="F193" s="433" t="s">
        <v>3363</v>
      </c>
      <c r="G193" s="432" t="s">
        <v>466</v>
      </c>
      <c r="H193" s="432" t="s">
        <v>1037</v>
      </c>
      <c r="I193" s="432" t="s">
        <v>1038</v>
      </c>
      <c r="J193" s="432" t="s">
        <v>1039</v>
      </c>
      <c r="K193" s="432" t="s">
        <v>1040</v>
      </c>
      <c r="L193" s="434">
        <v>132.84955508230988</v>
      </c>
      <c r="M193" s="434">
        <v>1</v>
      </c>
      <c r="N193" s="435">
        <v>132.84955508230988</v>
      </c>
    </row>
    <row r="194" spans="1:14" ht="14.4" customHeight="1" x14ac:dyDescent="0.3">
      <c r="A194" s="430" t="s">
        <v>742</v>
      </c>
      <c r="B194" s="431" t="s">
        <v>3327</v>
      </c>
      <c r="C194" s="432" t="s">
        <v>743</v>
      </c>
      <c r="D194" s="433" t="s">
        <v>3342</v>
      </c>
      <c r="E194" s="432" t="s">
        <v>465</v>
      </c>
      <c r="F194" s="433" t="s">
        <v>3363</v>
      </c>
      <c r="G194" s="432" t="s">
        <v>466</v>
      </c>
      <c r="H194" s="432" t="s">
        <v>1041</v>
      </c>
      <c r="I194" s="432" t="s">
        <v>1042</v>
      </c>
      <c r="J194" s="432" t="s">
        <v>1043</v>
      </c>
      <c r="K194" s="432" t="s">
        <v>1044</v>
      </c>
      <c r="L194" s="434">
        <v>92.480186153958641</v>
      </c>
      <c r="M194" s="434">
        <v>6</v>
      </c>
      <c r="N194" s="435">
        <v>554.88111692375185</v>
      </c>
    </row>
    <row r="195" spans="1:14" ht="14.4" customHeight="1" x14ac:dyDescent="0.3">
      <c r="A195" s="430" t="s">
        <v>742</v>
      </c>
      <c r="B195" s="431" t="s">
        <v>3327</v>
      </c>
      <c r="C195" s="432" t="s">
        <v>743</v>
      </c>
      <c r="D195" s="433" t="s">
        <v>3342</v>
      </c>
      <c r="E195" s="432" t="s">
        <v>465</v>
      </c>
      <c r="F195" s="433" t="s">
        <v>3363</v>
      </c>
      <c r="G195" s="432" t="s">
        <v>466</v>
      </c>
      <c r="H195" s="432" t="s">
        <v>1045</v>
      </c>
      <c r="I195" s="432" t="s">
        <v>1045</v>
      </c>
      <c r="J195" s="432" t="s">
        <v>865</v>
      </c>
      <c r="K195" s="432" t="s">
        <v>1046</v>
      </c>
      <c r="L195" s="434">
        <v>106.65914450346099</v>
      </c>
      <c r="M195" s="434">
        <v>13</v>
      </c>
      <c r="N195" s="435">
        <v>1386.5688785449929</v>
      </c>
    </row>
    <row r="196" spans="1:14" ht="14.4" customHeight="1" x14ac:dyDescent="0.3">
      <c r="A196" s="430" t="s">
        <v>742</v>
      </c>
      <c r="B196" s="431" t="s">
        <v>3327</v>
      </c>
      <c r="C196" s="432" t="s">
        <v>743</v>
      </c>
      <c r="D196" s="433" t="s">
        <v>3342</v>
      </c>
      <c r="E196" s="432" t="s">
        <v>465</v>
      </c>
      <c r="F196" s="433" t="s">
        <v>3363</v>
      </c>
      <c r="G196" s="432" t="s">
        <v>466</v>
      </c>
      <c r="H196" s="432" t="s">
        <v>1047</v>
      </c>
      <c r="I196" s="432" t="s">
        <v>1048</v>
      </c>
      <c r="J196" s="432" t="s">
        <v>1049</v>
      </c>
      <c r="K196" s="432" t="s">
        <v>1050</v>
      </c>
      <c r="L196" s="434">
        <v>41.66</v>
      </c>
      <c r="M196" s="434">
        <v>2</v>
      </c>
      <c r="N196" s="435">
        <v>83.32</v>
      </c>
    </row>
    <row r="197" spans="1:14" ht="14.4" customHeight="1" x14ac:dyDescent="0.3">
      <c r="A197" s="430" t="s">
        <v>742</v>
      </c>
      <c r="B197" s="431" t="s">
        <v>3327</v>
      </c>
      <c r="C197" s="432" t="s">
        <v>743</v>
      </c>
      <c r="D197" s="433" t="s">
        <v>3342</v>
      </c>
      <c r="E197" s="432" t="s">
        <v>465</v>
      </c>
      <c r="F197" s="433" t="s">
        <v>3363</v>
      </c>
      <c r="G197" s="432" t="s">
        <v>466</v>
      </c>
      <c r="H197" s="432" t="s">
        <v>1051</v>
      </c>
      <c r="I197" s="432" t="s">
        <v>1052</v>
      </c>
      <c r="J197" s="432" t="s">
        <v>1049</v>
      </c>
      <c r="K197" s="432" t="s">
        <v>1053</v>
      </c>
      <c r="L197" s="434">
        <v>292.46653009444066</v>
      </c>
      <c r="M197" s="434">
        <v>1</v>
      </c>
      <c r="N197" s="435">
        <v>292.46653009444066</v>
      </c>
    </row>
    <row r="198" spans="1:14" ht="14.4" customHeight="1" x14ac:dyDescent="0.3">
      <c r="A198" s="430" t="s">
        <v>742</v>
      </c>
      <c r="B198" s="431" t="s">
        <v>3327</v>
      </c>
      <c r="C198" s="432" t="s">
        <v>743</v>
      </c>
      <c r="D198" s="433" t="s">
        <v>3342</v>
      </c>
      <c r="E198" s="432" t="s">
        <v>465</v>
      </c>
      <c r="F198" s="433" t="s">
        <v>3363</v>
      </c>
      <c r="G198" s="432" t="s">
        <v>466</v>
      </c>
      <c r="H198" s="432" t="s">
        <v>1054</v>
      </c>
      <c r="I198" s="432" t="s">
        <v>1055</v>
      </c>
      <c r="J198" s="432" t="s">
        <v>1056</v>
      </c>
      <c r="K198" s="432" t="s">
        <v>1057</v>
      </c>
      <c r="L198" s="434">
        <v>75.03</v>
      </c>
      <c r="M198" s="434">
        <v>1</v>
      </c>
      <c r="N198" s="435">
        <v>75.03</v>
      </c>
    </row>
    <row r="199" spans="1:14" ht="14.4" customHeight="1" x14ac:dyDescent="0.3">
      <c r="A199" s="430" t="s">
        <v>742</v>
      </c>
      <c r="B199" s="431" t="s">
        <v>3327</v>
      </c>
      <c r="C199" s="432" t="s">
        <v>743</v>
      </c>
      <c r="D199" s="433" t="s">
        <v>3342</v>
      </c>
      <c r="E199" s="432" t="s">
        <v>465</v>
      </c>
      <c r="F199" s="433" t="s">
        <v>3363</v>
      </c>
      <c r="G199" s="432" t="s">
        <v>466</v>
      </c>
      <c r="H199" s="432" t="s">
        <v>581</v>
      </c>
      <c r="I199" s="432" t="s">
        <v>582</v>
      </c>
      <c r="J199" s="432" t="s">
        <v>583</v>
      </c>
      <c r="K199" s="432" t="s">
        <v>584</v>
      </c>
      <c r="L199" s="434">
        <v>392.8889624077504</v>
      </c>
      <c r="M199" s="434">
        <v>6</v>
      </c>
      <c r="N199" s="435">
        <v>2357.3337744465025</v>
      </c>
    </row>
    <row r="200" spans="1:14" ht="14.4" customHeight="1" x14ac:dyDescent="0.3">
      <c r="A200" s="430" t="s">
        <v>742</v>
      </c>
      <c r="B200" s="431" t="s">
        <v>3327</v>
      </c>
      <c r="C200" s="432" t="s">
        <v>743</v>
      </c>
      <c r="D200" s="433" t="s">
        <v>3342</v>
      </c>
      <c r="E200" s="432" t="s">
        <v>465</v>
      </c>
      <c r="F200" s="433" t="s">
        <v>3363</v>
      </c>
      <c r="G200" s="432" t="s">
        <v>466</v>
      </c>
      <c r="H200" s="432" t="s">
        <v>1058</v>
      </c>
      <c r="I200" s="432" t="s">
        <v>1059</v>
      </c>
      <c r="J200" s="432" t="s">
        <v>1060</v>
      </c>
      <c r="K200" s="432" t="s">
        <v>1061</v>
      </c>
      <c r="L200" s="434">
        <v>525.64</v>
      </c>
      <c r="M200" s="434">
        <v>1</v>
      </c>
      <c r="N200" s="435">
        <v>525.64</v>
      </c>
    </row>
    <row r="201" spans="1:14" ht="14.4" customHeight="1" x14ac:dyDescent="0.3">
      <c r="A201" s="430" t="s">
        <v>742</v>
      </c>
      <c r="B201" s="431" t="s">
        <v>3327</v>
      </c>
      <c r="C201" s="432" t="s">
        <v>743</v>
      </c>
      <c r="D201" s="433" t="s">
        <v>3342</v>
      </c>
      <c r="E201" s="432" t="s">
        <v>465</v>
      </c>
      <c r="F201" s="433" t="s">
        <v>3363</v>
      </c>
      <c r="G201" s="432" t="s">
        <v>466</v>
      </c>
      <c r="H201" s="432" t="s">
        <v>1062</v>
      </c>
      <c r="I201" s="432" t="s">
        <v>1063</v>
      </c>
      <c r="J201" s="432" t="s">
        <v>1064</v>
      </c>
      <c r="K201" s="432" t="s">
        <v>1065</v>
      </c>
      <c r="L201" s="434">
        <v>39.090000000000011</v>
      </c>
      <c r="M201" s="434">
        <v>1</v>
      </c>
      <c r="N201" s="435">
        <v>39.090000000000011</v>
      </c>
    </row>
    <row r="202" spans="1:14" ht="14.4" customHeight="1" x14ac:dyDescent="0.3">
      <c r="A202" s="430" t="s">
        <v>742</v>
      </c>
      <c r="B202" s="431" t="s">
        <v>3327</v>
      </c>
      <c r="C202" s="432" t="s">
        <v>743</v>
      </c>
      <c r="D202" s="433" t="s">
        <v>3342</v>
      </c>
      <c r="E202" s="432" t="s">
        <v>465</v>
      </c>
      <c r="F202" s="433" t="s">
        <v>3363</v>
      </c>
      <c r="G202" s="432" t="s">
        <v>466</v>
      </c>
      <c r="H202" s="432" t="s">
        <v>1066</v>
      </c>
      <c r="I202" s="432" t="s">
        <v>1067</v>
      </c>
      <c r="J202" s="432" t="s">
        <v>1068</v>
      </c>
      <c r="K202" s="432" t="s">
        <v>1069</v>
      </c>
      <c r="L202" s="434">
        <v>160.52999999999997</v>
      </c>
      <c r="M202" s="434">
        <v>1</v>
      </c>
      <c r="N202" s="435">
        <v>160.52999999999997</v>
      </c>
    </row>
    <row r="203" spans="1:14" ht="14.4" customHeight="1" x14ac:dyDescent="0.3">
      <c r="A203" s="430" t="s">
        <v>742</v>
      </c>
      <c r="B203" s="431" t="s">
        <v>3327</v>
      </c>
      <c r="C203" s="432" t="s">
        <v>743</v>
      </c>
      <c r="D203" s="433" t="s">
        <v>3342</v>
      </c>
      <c r="E203" s="432" t="s">
        <v>465</v>
      </c>
      <c r="F203" s="433" t="s">
        <v>3363</v>
      </c>
      <c r="G203" s="432" t="s">
        <v>466</v>
      </c>
      <c r="H203" s="432" t="s">
        <v>1070</v>
      </c>
      <c r="I203" s="432" t="s">
        <v>1071</v>
      </c>
      <c r="J203" s="432" t="s">
        <v>880</v>
      </c>
      <c r="K203" s="432" t="s">
        <v>1072</v>
      </c>
      <c r="L203" s="434">
        <v>166.99</v>
      </c>
      <c r="M203" s="434">
        <v>4</v>
      </c>
      <c r="N203" s="435">
        <v>667.96</v>
      </c>
    </row>
    <row r="204" spans="1:14" ht="14.4" customHeight="1" x14ac:dyDescent="0.3">
      <c r="A204" s="430" t="s">
        <v>742</v>
      </c>
      <c r="B204" s="431" t="s">
        <v>3327</v>
      </c>
      <c r="C204" s="432" t="s">
        <v>743</v>
      </c>
      <c r="D204" s="433" t="s">
        <v>3342</v>
      </c>
      <c r="E204" s="432" t="s">
        <v>465</v>
      </c>
      <c r="F204" s="433" t="s">
        <v>3363</v>
      </c>
      <c r="G204" s="432" t="s">
        <v>466</v>
      </c>
      <c r="H204" s="432" t="s">
        <v>1073</v>
      </c>
      <c r="I204" s="432" t="s">
        <v>1074</v>
      </c>
      <c r="J204" s="432" t="s">
        <v>1075</v>
      </c>
      <c r="K204" s="432" t="s">
        <v>1076</v>
      </c>
      <c r="L204" s="434">
        <v>49.992795219128411</v>
      </c>
      <c r="M204" s="434">
        <v>21</v>
      </c>
      <c r="N204" s="435">
        <v>1049.8486996016966</v>
      </c>
    </row>
    <row r="205" spans="1:14" ht="14.4" customHeight="1" x14ac:dyDescent="0.3">
      <c r="A205" s="430" t="s">
        <v>742</v>
      </c>
      <c r="B205" s="431" t="s">
        <v>3327</v>
      </c>
      <c r="C205" s="432" t="s">
        <v>743</v>
      </c>
      <c r="D205" s="433" t="s">
        <v>3342</v>
      </c>
      <c r="E205" s="432" t="s">
        <v>465</v>
      </c>
      <c r="F205" s="433" t="s">
        <v>3363</v>
      </c>
      <c r="G205" s="432" t="s">
        <v>466</v>
      </c>
      <c r="H205" s="432" t="s">
        <v>1077</v>
      </c>
      <c r="I205" s="432" t="s">
        <v>1078</v>
      </c>
      <c r="J205" s="432" t="s">
        <v>1079</v>
      </c>
      <c r="K205" s="432" t="s">
        <v>1080</v>
      </c>
      <c r="L205" s="434">
        <v>27.485411266916483</v>
      </c>
      <c r="M205" s="434">
        <v>26</v>
      </c>
      <c r="N205" s="435">
        <v>714.62069293982859</v>
      </c>
    </row>
    <row r="206" spans="1:14" ht="14.4" customHeight="1" x14ac:dyDescent="0.3">
      <c r="A206" s="430" t="s">
        <v>742</v>
      </c>
      <c r="B206" s="431" t="s">
        <v>3327</v>
      </c>
      <c r="C206" s="432" t="s">
        <v>743</v>
      </c>
      <c r="D206" s="433" t="s">
        <v>3342</v>
      </c>
      <c r="E206" s="432" t="s">
        <v>465</v>
      </c>
      <c r="F206" s="433" t="s">
        <v>3363</v>
      </c>
      <c r="G206" s="432" t="s">
        <v>466</v>
      </c>
      <c r="H206" s="432" t="s">
        <v>1081</v>
      </c>
      <c r="I206" s="432" t="s">
        <v>1082</v>
      </c>
      <c r="J206" s="432" t="s">
        <v>1083</v>
      </c>
      <c r="K206" s="432" t="s">
        <v>1084</v>
      </c>
      <c r="L206" s="434">
        <v>231.45005853840362</v>
      </c>
      <c r="M206" s="434">
        <v>5</v>
      </c>
      <c r="N206" s="435">
        <v>1157.2502926920181</v>
      </c>
    </row>
    <row r="207" spans="1:14" ht="14.4" customHeight="1" x14ac:dyDescent="0.3">
      <c r="A207" s="430" t="s">
        <v>742</v>
      </c>
      <c r="B207" s="431" t="s">
        <v>3327</v>
      </c>
      <c r="C207" s="432" t="s">
        <v>743</v>
      </c>
      <c r="D207" s="433" t="s">
        <v>3342</v>
      </c>
      <c r="E207" s="432" t="s">
        <v>465</v>
      </c>
      <c r="F207" s="433" t="s">
        <v>3363</v>
      </c>
      <c r="G207" s="432" t="s">
        <v>466</v>
      </c>
      <c r="H207" s="432" t="s">
        <v>1085</v>
      </c>
      <c r="I207" s="432" t="s">
        <v>1085</v>
      </c>
      <c r="J207" s="432" t="s">
        <v>1086</v>
      </c>
      <c r="K207" s="432" t="s">
        <v>1087</v>
      </c>
      <c r="L207" s="434">
        <v>331.77999999999992</v>
      </c>
      <c r="M207" s="434">
        <v>3</v>
      </c>
      <c r="N207" s="435">
        <v>995.3399999999998</v>
      </c>
    </row>
    <row r="208" spans="1:14" ht="14.4" customHeight="1" x14ac:dyDescent="0.3">
      <c r="A208" s="430" t="s">
        <v>742</v>
      </c>
      <c r="B208" s="431" t="s">
        <v>3327</v>
      </c>
      <c r="C208" s="432" t="s">
        <v>743</v>
      </c>
      <c r="D208" s="433" t="s">
        <v>3342</v>
      </c>
      <c r="E208" s="432" t="s">
        <v>465</v>
      </c>
      <c r="F208" s="433" t="s">
        <v>3363</v>
      </c>
      <c r="G208" s="432" t="s">
        <v>466</v>
      </c>
      <c r="H208" s="432" t="s">
        <v>503</v>
      </c>
      <c r="I208" s="432" t="s">
        <v>177</v>
      </c>
      <c r="J208" s="432" t="s">
        <v>504</v>
      </c>
      <c r="K208" s="432"/>
      <c r="L208" s="434">
        <v>639.01</v>
      </c>
      <c r="M208" s="434">
        <v>1</v>
      </c>
      <c r="N208" s="435">
        <v>639.01</v>
      </c>
    </row>
    <row r="209" spans="1:14" ht="14.4" customHeight="1" x14ac:dyDescent="0.3">
      <c r="A209" s="430" t="s">
        <v>742</v>
      </c>
      <c r="B209" s="431" t="s">
        <v>3327</v>
      </c>
      <c r="C209" s="432" t="s">
        <v>743</v>
      </c>
      <c r="D209" s="433" t="s">
        <v>3342</v>
      </c>
      <c r="E209" s="432" t="s">
        <v>465</v>
      </c>
      <c r="F209" s="433" t="s">
        <v>3363</v>
      </c>
      <c r="G209" s="432" t="s">
        <v>466</v>
      </c>
      <c r="H209" s="432" t="s">
        <v>1088</v>
      </c>
      <c r="I209" s="432" t="s">
        <v>1089</v>
      </c>
      <c r="J209" s="432" t="s">
        <v>1090</v>
      </c>
      <c r="K209" s="432" t="s">
        <v>1091</v>
      </c>
      <c r="L209" s="434">
        <v>152.39999999999998</v>
      </c>
      <c r="M209" s="434">
        <v>4</v>
      </c>
      <c r="N209" s="435">
        <v>609.59999999999991</v>
      </c>
    </row>
    <row r="210" spans="1:14" ht="14.4" customHeight="1" x14ac:dyDescent="0.3">
      <c r="A210" s="430" t="s">
        <v>742</v>
      </c>
      <c r="B210" s="431" t="s">
        <v>3327</v>
      </c>
      <c r="C210" s="432" t="s">
        <v>743</v>
      </c>
      <c r="D210" s="433" t="s">
        <v>3342</v>
      </c>
      <c r="E210" s="432" t="s">
        <v>465</v>
      </c>
      <c r="F210" s="433" t="s">
        <v>3363</v>
      </c>
      <c r="G210" s="432" t="s">
        <v>466</v>
      </c>
      <c r="H210" s="432" t="s">
        <v>1092</v>
      </c>
      <c r="I210" s="432" t="s">
        <v>177</v>
      </c>
      <c r="J210" s="432" t="s">
        <v>1093</v>
      </c>
      <c r="K210" s="432"/>
      <c r="L210" s="434">
        <v>97.320305154631328</v>
      </c>
      <c r="M210" s="434">
        <v>72</v>
      </c>
      <c r="N210" s="435">
        <v>7007.0619711334557</v>
      </c>
    </row>
    <row r="211" spans="1:14" ht="14.4" customHeight="1" x14ac:dyDescent="0.3">
      <c r="A211" s="430" t="s">
        <v>742</v>
      </c>
      <c r="B211" s="431" t="s">
        <v>3327</v>
      </c>
      <c r="C211" s="432" t="s">
        <v>743</v>
      </c>
      <c r="D211" s="433" t="s">
        <v>3342</v>
      </c>
      <c r="E211" s="432" t="s">
        <v>465</v>
      </c>
      <c r="F211" s="433" t="s">
        <v>3363</v>
      </c>
      <c r="G211" s="432" t="s">
        <v>466</v>
      </c>
      <c r="H211" s="432" t="s">
        <v>1094</v>
      </c>
      <c r="I211" s="432" t="s">
        <v>177</v>
      </c>
      <c r="J211" s="432" t="s">
        <v>1095</v>
      </c>
      <c r="K211" s="432"/>
      <c r="L211" s="434">
        <v>180.9796365806445</v>
      </c>
      <c r="M211" s="434">
        <v>2</v>
      </c>
      <c r="N211" s="435">
        <v>361.95927316128899</v>
      </c>
    </row>
    <row r="212" spans="1:14" ht="14.4" customHeight="1" x14ac:dyDescent="0.3">
      <c r="A212" s="430" t="s">
        <v>742</v>
      </c>
      <c r="B212" s="431" t="s">
        <v>3327</v>
      </c>
      <c r="C212" s="432" t="s">
        <v>743</v>
      </c>
      <c r="D212" s="433" t="s">
        <v>3342</v>
      </c>
      <c r="E212" s="432" t="s">
        <v>465</v>
      </c>
      <c r="F212" s="433" t="s">
        <v>3363</v>
      </c>
      <c r="G212" s="432" t="s">
        <v>466</v>
      </c>
      <c r="H212" s="432" t="s">
        <v>1096</v>
      </c>
      <c r="I212" s="432" t="s">
        <v>177</v>
      </c>
      <c r="J212" s="432" t="s">
        <v>1097</v>
      </c>
      <c r="K212" s="432"/>
      <c r="L212" s="434">
        <v>99.156666666666666</v>
      </c>
      <c r="M212" s="434">
        <v>18</v>
      </c>
      <c r="N212" s="435">
        <v>1784.82</v>
      </c>
    </row>
    <row r="213" spans="1:14" ht="14.4" customHeight="1" x14ac:dyDescent="0.3">
      <c r="A213" s="430" t="s">
        <v>742</v>
      </c>
      <c r="B213" s="431" t="s">
        <v>3327</v>
      </c>
      <c r="C213" s="432" t="s">
        <v>743</v>
      </c>
      <c r="D213" s="433" t="s">
        <v>3342</v>
      </c>
      <c r="E213" s="432" t="s">
        <v>465</v>
      </c>
      <c r="F213" s="433" t="s">
        <v>3363</v>
      </c>
      <c r="G213" s="432" t="s">
        <v>466</v>
      </c>
      <c r="H213" s="432" t="s">
        <v>1098</v>
      </c>
      <c r="I213" s="432" t="s">
        <v>1099</v>
      </c>
      <c r="J213" s="432" t="s">
        <v>1100</v>
      </c>
      <c r="K213" s="432" t="s">
        <v>1101</v>
      </c>
      <c r="L213" s="434">
        <v>28.596032017996077</v>
      </c>
      <c r="M213" s="434">
        <v>5</v>
      </c>
      <c r="N213" s="435">
        <v>142.98016008998039</v>
      </c>
    </row>
    <row r="214" spans="1:14" ht="14.4" customHeight="1" x14ac:dyDescent="0.3">
      <c r="A214" s="430" t="s">
        <v>742</v>
      </c>
      <c r="B214" s="431" t="s">
        <v>3327</v>
      </c>
      <c r="C214" s="432" t="s">
        <v>743</v>
      </c>
      <c r="D214" s="433" t="s">
        <v>3342</v>
      </c>
      <c r="E214" s="432" t="s">
        <v>465</v>
      </c>
      <c r="F214" s="433" t="s">
        <v>3363</v>
      </c>
      <c r="G214" s="432" t="s">
        <v>466</v>
      </c>
      <c r="H214" s="432" t="s">
        <v>1102</v>
      </c>
      <c r="I214" s="432" t="s">
        <v>1103</v>
      </c>
      <c r="J214" s="432" t="s">
        <v>1104</v>
      </c>
      <c r="K214" s="432" t="s">
        <v>1105</v>
      </c>
      <c r="L214" s="434">
        <v>39.559686575254702</v>
      </c>
      <c r="M214" s="434">
        <v>1</v>
      </c>
      <c r="N214" s="435">
        <v>39.559686575254702</v>
      </c>
    </row>
    <row r="215" spans="1:14" ht="14.4" customHeight="1" x14ac:dyDescent="0.3">
      <c r="A215" s="430" t="s">
        <v>742</v>
      </c>
      <c r="B215" s="431" t="s">
        <v>3327</v>
      </c>
      <c r="C215" s="432" t="s">
        <v>743</v>
      </c>
      <c r="D215" s="433" t="s">
        <v>3342</v>
      </c>
      <c r="E215" s="432" t="s">
        <v>465</v>
      </c>
      <c r="F215" s="433" t="s">
        <v>3363</v>
      </c>
      <c r="G215" s="432" t="s">
        <v>466</v>
      </c>
      <c r="H215" s="432" t="s">
        <v>1106</v>
      </c>
      <c r="I215" s="432" t="s">
        <v>1107</v>
      </c>
      <c r="J215" s="432" t="s">
        <v>1108</v>
      </c>
      <c r="K215" s="432" t="s">
        <v>1109</v>
      </c>
      <c r="L215" s="434">
        <v>95.700017989730028</v>
      </c>
      <c r="M215" s="434">
        <v>1</v>
      </c>
      <c r="N215" s="435">
        <v>95.700017989730028</v>
      </c>
    </row>
    <row r="216" spans="1:14" ht="14.4" customHeight="1" x14ac:dyDescent="0.3">
      <c r="A216" s="430" t="s">
        <v>742</v>
      </c>
      <c r="B216" s="431" t="s">
        <v>3327</v>
      </c>
      <c r="C216" s="432" t="s">
        <v>743</v>
      </c>
      <c r="D216" s="433" t="s">
        <v>3342</v>
      </c>
      <c r="E216" s="432" t="s">
        <v>465</v>
      </c>
      <c r="F216" s="433" t="s">
        <v>3363</v>
      </c>
      <c r="G216" s="432" t="s">
        <v>466</v>
      </c>
      <c r="H216" s="432" t="s">
        <v>1110</v>
      </c>
      <c r="I216" s="432" t="s">
        <v>177</v>
      </c>
      <c r="J216" s="432" t="s">
        <v>1111</v>
      </c>
      <c r="K216" s="432" t="s">
        <v>1112</v>
      </c>
      <c r="L216" s="434">
        <v>1440.12</v>
      </c>
      <c r="M216" s="434">
        <v>1</v>
      </c>
      <c r="N216" s="435">
        <v>1440.12</v>
      </c>
    </row>
    <row r="217" spans="1:14" ht="14.4" customHeight="1" x14ac:dyDescent="0.3">
      <c r="A217" s="430" t="s">
        <v>742</v>
      </c>
      <c r="B217" s="431" t="s">
        <v>3327</v>
      </c>
      <c r="C217" s="432" t="s">
        <v>743</v>
      </c>
      <c r="D217" s="433" t="s">
        <v>3342</v>
      </c>
      <c r="E217" s="432" t="s">
        <v>465</v>
      </c>
      <c r="F217" s="433" t="s">
        <v>3363</v>
      </c>
      <c r="G217" s="432" t="s">
        <v>466</v>
      </c>
      <c r="H217" s="432" t="s">
        <v>1113</v>
      </c>
      <c r="I217" s="432" t="s">
        <v>1114</v>
      </c>
      <c r="J217" s="432" t="s">
        <v>1079</v>
      </c>
      <c r="K217" s="432" t="s">
        <v>1115</v>
      </c>
      <c r="L217" s="434">
        <v>59.379999999999995</v>
      </c>
      <c r="M217" s="434">
        <v>6</v>
      </c>
      <c r="N217" s="435">
        <v>356.28</v>
      </c>
    </row>
    <row r="218" spans="1:14" ht="14.4" customHeight="1" x14ac:dyDescent="0.3">
      <c r="A218" s="430" t="s">
        <v>742</v>
      </c>
      <c r="B218" s="431" t="s">
        <v>3327</v>
      </c>
      <c r="C218" s="432" t="s">
        <v>743</v>
      </c>
      <c r="D218" s="433" t="s">
        <v>3342</v>
      </c>
      <c r="E218" s="432" t="s">
        <v>465</v>
      </c>
      <c r="F218" s="433" t="s">
        <v>3363</v>
      </c>
      <c r="G218" s="432" t="s">
        <v>466</v>
      </c>
      <c r="H218" s="432" t="s">
        <v>1116</v>
      </c>
      <c r="I218" s="432" t="s">
        <v>1117</v>
      </c>
      <c r="J218" s="432" t="s">
        <v>1108</v>
      </c>
      <c r="K218" s="432" t="s">
        <v>1118</v>
      </c>
      <c r="L218" s="434">
        <v>266.3172083711824</v>
      </c>
      <c r="M218" s="434">
        <v>5</v>
      </c>
      <c r="N218" s="435">
        <v>1331.5860418559121</v>
      </c>
    </row>
    <row r="219" spans="1:14" ht="14.4" customHeight="1" x14ac:dyDescent="0.3">
      <c r="A219" s="430" t="s">
        <v>742</v>
      </c>
      <c r="B219" s="431" t="s">
        <v>3327</v>
      </c>
      <c r="C219" s="432" t="s">
        <v>743</v>
      </c>
      <c r="D219" s="433" t="s">
        <v>3342</v>
      </c>
      <c r="E219" s="432" t="s">
        <v>465</v>
      </c>
      <c r="F219" s="433" t="s">
        <v>3363</v>
      </c>
      <c r="G219" s="432" t="s">
        <v>466</v>
      </c>
      <c r="H219" s="432" t="s">
        <v>1119</v>
      </c>
      <c r="I219" s="432" t="s">
        <v>1120</v>
      </c>
      <c r="J219" s="432" t="s">
        <v>1121</v>
      </c>
      <c r="K219" s="432" t="s">
        <v>1122</v>
      </c>
      <c r="L219" s="434">
        <v>110.92876613754579</v>
      </c>
      <c r="M219" s="434">
        <v>2</v>
      </c>
      <c r="N219" s="435">
        <v>221.85753227509159</v>
      </c>
    </row>
    <row r="220" spans="1:14" ht="14.4" customHeight="1" x14ac:dyDescent="0.3">
      <c r="A220" s="430" t="s">
        <v>742</v>
      </c>
      <c r="B220" s="431" t="s">
        <v>3327</v>
      </c>
      <c r="C220" s="432" t="s">
        <v>743</v>
      </c>
      <c r="D220" s="433" t="s">
        <v>3342</v>
      </c>
      <c r="E220" s="432" t="s">
        <v>465</v>
      </c>
      <c r="F220" s="433" t="s">
        <v>3363</v>
      </c>
      <c r="G220" s="432" t="s">
        <v>466</v>
      </c>
      <c r="H220" s="432" t="s">
        <v>1123</v>
      </c>
      <c r="I220" s="432" t="s">
        <v>1124</v>
      </c>
      <c r="J220" s="432" t="s">
        <v>1125</v>
      </c>
      <c r="K220" s="432" t="s">
        <v>1126</v>
      </c>
      <c r="L220" s="434">
        <v>23.705806716495758</v>
      </c>
      <c r="M220" s="434">
        <v>19</v>
      </c>
      <c r="N220" s="435">
        <v>450.41032761341938</v>
      </c>
    </row>
    <row r="221" spans="1:14" ht="14.4" customHeight="1" x14ac:dyDescent="0.3">
      <c r="A221" s="430" t="s">
        <v>742</v>
      </c>
      <c r="B221" s="431" t="s">
        <v>3327</v>
      </c>
      <c r="C221" s="432" t="s">
        <v>743</v>
      </c>
      <c r="D221" s="433" t="s">
        <v>3342</v>
      </c>
      <c r="E221" s="432" t="s">
        <v>465</v>
      </c>
      <c r="F221" s="433" t="s">
        <v>3363</v>
      </c>
      <c r="G221" s="432" t="s">
        <v>466</v>
      </c>
      <c r="H221" s="432" t="s">
        <v>634</v>
      </c>
      <c r="I221" s="432" t="s">
        <v>177</v>
      </c>
      <c r="J221" s="432" t="s">
        <v>635</v>
      </c>
      <c r="K221" s="432" t="s">
        <v>636</v>
      </c>
      <c r="L221" s="434">
        <v>43.48</v>
      </c>
      <c r="M221" s="434">
        <v>4</v>
      </c>
      <c r="N221" s="435">
        <v>173.92</v>
      </c>
    </row>
    <row r="222" spans="1:14" ht="14.4" customHeight="1" x14ac:dyDescent="0.3">
      <c r="A222" s="430" t="s">
        <v>742</v>
      </c>
      <c r="B222" s="431" t="s">
        <v>3327</v>
      </c>
      <c r="C222" s="432" t="s">
        <v>743</v>
      </c>
      <c r="D222" s="433" t="s">
        <v>3342</v>
      </c>
      <c r="E222" s="432" t="s">
        <v>465</v>
      </c>
      <c r="F222" s="433" t="s">
        <v>3363</v>
      </c>
      <c r="G222" s="432" t="s">
        <v>466</v>
      </c>
      <c r="H222" s="432" t="s">
        <v>1127</v>
      </c>
      <c r="I222" s="432" t="s">
        <v>1128</v>
      </c>
      <c r="J222" s="432" t="s">
        <v>1129</v>
      </c>
      <c r="K222" s="432" t="s">
        <v>1130</v>
      </c>
      <c r="L222" s="434">
        <v>121.93000000000008</v>
      </c>
      <c r="M222" s="434">
        <v>1</v>
      </c>
      <c r="N222" s="435">
        <v>121.93000000000008</v>
      </c>
    </row>
    <row r="223" spans="1:14" ht="14.4" customHeight="1" x14ac:dyDescent="0.3">
      <c r="A223" s="430" t="s">
        <v>742</v>
      </c>
      <c r="B223" s="431" t="s">
        <v>3327</v>
      </c>
      <c r="C223" s="432" t="s">
        <v>743</v>
      </c>
      <c r="D223" s="433" t="s">
        <v>3342</v>
      </c>
      <c r="E223" s="432" t="s">
        <v>465</v>
      </c>
      <c r="F223" s="433" t="s">
        <v>3363</v>
      </c>
      <c r="G223" s="432" t="s">
        <v>466</v>
      </c>
      <c r="H223" s="432" t="s">
        <v>1131</v>
      </c>
      <c r="I223" s="432" t="s">
        <v>1132</v>
      </c>
      <c r="J223" s="432" t="s">
        <v>1133</v>
      </c>
      <c r="K223" s="432"/>
      <c r="L223" s="434">
        <v>140.19999999999999</v>
      </c>
      <c r="M223" s="434">
        <v>4</v>
      </c>
      <c r="N223" s="435">
        <v>560.79999999999995</v>
      </c>
    </row>
    <row r="224" spans="1:14" ht="14.4" customHeight="1" x14ac:dyDescent="0.3">
      <c r="A224" s="430" t="s">
        <v>742</v>
      </c>
      <c r="B224" s="431" t="s">
        <v>3327</v>
      </c>
      <c r="C224" s="432" t="s">
        <v>743</v>
      </c>
      <c r="D224" s="433" t="s">
        <v>3342</v>
      </c>
      <c r="E224" s="432" t="s">
        <v>465</v>
      </c>
      <c r="F224" s="433" t="s">
        <v>3363</v>
      </c>
      <c r="G224" s="432" t="s">
        <v>466</v>
      </c>
      <c r="H224" s="432" t="s">
        <v>1134</v>
      </c>
      <c r="I224" s="432" t="s">
        <v>1135</v>
      </c>
      <c r="J224" s="432" t="s">
        <v>1136</v>
      </c>
      <c r="K224" s="432" t="s">
        <v>1137</v>
      </c>
      <c r="L224" s="434">
        <v>42.42</v>
      </c>
      <c r="M224" s="434">
        <v>1</v>
      </c>
      <c r="N224" s="435">
        <v>42.42</v>
      </c>
    </row>
    <row r="225" spans="1:14" ht="14.4" customHeight="1" x14ac:dyDescent="0.3">
      <c r="A225" s="430" t="s">
        <v>742</v>
      </c>
      <c r="B225" s="431" t="s">
        <v>3327</v>
      </c>
      <c r="C225" s="432" t="s">
        <v>743</v>
      </c>
      <c r="D225" s="433" t="s">
        <v>3342</v>
      </c>
      <c r="E225" s="432" t="s">
        <v>465</v>
      </c>
      <c r="F225" s="433" t="s">
        <v>3363</v>
      </c>
      <c r="G225" s="432" t="s">
        <v>466</v>
      </c>
      <c r="H225" s="432" t="s">
        <v>1138</v>
      </c>
      <c r="I225" s="432" t="s">
        <v>1139</v>
      </c>
      <c r="J225" s="432" t="s">
        <v>1140</v>
      </c>
      <c r="K225" s="432" t="s">
        <v>1141</v>
      </c>
      <c r="L225" s="434">
        <v>668.11999999999989</v>
      </c>
      <c r="M225" s="434">
        <v>2</v>
      </c>
      <c r="N225" s="435">
        <v>1336.2399999999998</v>
      </c>
    </row>
    <row r="226" spans="1:14" ht="14.4" customHeight="1" x14ac:dyDescent="0.3">
      <c r="A226" s="430" t="s">
        <v>742</v>
      </c>
      <c r="B226" s="431" t="s">
        <v>3327</v>
      </c>
      <c r="C226" s="432" t="s">
        <v>743</v>
      </c>
      <c r="D226" s="433" t="s">
        <v>3342</v>
      </c>
      <c r="E226" s="432" t="s">
        <v>465</v>
      </c>
      <c r="F226" s="433" t="s">
        <v>3363</v>
      </c>
      <c r="G226" s="432" t="s">
        <v>466</v>
      </c>
      <c r="H226" s="432" t="s">
        <v>1142</v>
      </c>
      <c r="I226" s="432" t="s">
        <v>1143</v>
      </c>
      <c r="J226" s="432" t="s">
        <v>1144</v>
      </c>
      <c r="K226" s="432" t="s">
        <v>1145</v>
      </c>
      <c r="L226" s="434">
        <v>71.809845272949644</v>
      </c>
      <c r="M226" s="434">
        <v>1</v>
      </c>
      <c r="N226" s="435">
        <v>71.809845272949644</v>
      </c>
    </row>
    <row r="227" spans="1:14" ht="14.4" customHeight="1" x14ac:dyDescent="0.3">
      <c r="A227" s="430" t="s">
        <v>742</v>
      </c>
      <c r="B227" s="431" t="s">
        <v>3327</v>
      </c>
      <c r="C227" s="432" t="s">
        <v>743</v>
      </c>
      <c r="D227" s="433" t="s">
        <v>3342</v>
      </c>
      <c r="E227" s="432" t="s">
        <v>465</v>
      </c>
      <c r="F227" s="433" t="s">
        <v>3363</v>
      </c>
      <c r="G227" s="432" t="s">
        <v>466</v>
      </c>
      <c r="H227" s="432" t="s">
        <v>641</v>
      </c>
      <c r="I227" s="432" t="s">
        <v>642</v>
      </c>
      <c r="J227" s="432" t="s">
        <v>643</v>
      </c>
      <c r="K227" s="432" t="s">
        <v>644</v>
      </c>
      <c r="L227" s="434">
        <v>70.555000000000007</v>
      </c>
      <c r="M227" s="434">
        <v>12</v>
      </c>
      <c r="N227" s="435">
        <v>846.66000000000008</v>
      </c>
    </row>
    <row r="228" spans="1:14" ht="14.4" customHeight="1" x14ac:dyDescent="0.3">
      <c r="A228" s="430" t="s">
        <v>742</v>
      </c>
      <c r="B228" s="431" t="s">
        <v>3327</v>
      </c>
      <c r="C228" s="432" t="s">
        <v>743</v>
      </c>
      <c r="D228" s="433" t="s">
        <v>3342</v>
      </c>
      <c r="E228" s="432" t="s">
        <v>465</v>
      </c>
      <c r="F228" s="433" t="s">
        <v>3363</v>
      </c>
      <c r="G228" s="432" t="s">
        <v>466</v>
      </c>
      <c r="H228" s="432" t="s">
        <v>1146</v>
      </c>
      <c r="I228" s="432" t="s">
        <v>1147</v>
      </c>
      <c r="J228" s="432" t="s">
        <v>1148</v>
      </c>
      <c r="K228" s="432" t="s">
        <v>1149</v>
      </c>
      <c r="L228" s="434">
        <v>115.08999999999999</v>
      </c>
      <c r="M228" s="434">
        <v>5</v>
      </c>
      <c r="N228" s="435">
        <v>575.44999999999993</v>
      </c>
    </row>
    <row r="229" spans="1:14" ht="14.4" customHeight="1" x14ac:dyDescent="0.3">
      <c r="A229" s="430" t="s">
        <v>742</v>
      </c>
      <c r="B229" s="431" t="s">
        <v>3327</v>
      </c>
      <c r="C229" s="432" t="s">
        <v>743</v>
      </c>
      <c r="D229" s="433" t="s">
        <v>3342</v>
      </c>
      <c r="E229" s="432" t="s">
        <v>465</v>
      </c>
      <c r="F229" s="433" t="s">
        <v>3363</v>
      </c>
      <c r="G229" s="432" t="s">
        <v>466</v>
      </c>
      <c r="H229" s="432" t="s">
        <v>1150</v>
      </c>
      <c r="I229" s="432" t="s">
        <v>1151</v>
      </c>
      <c r="J229" s="432" t="s">
        <v>1152</v>
      </c>
      <c r="K229" s="432" t="s">
        <v>1153</v>
      </c>
      <c r="L229" s="434">
        <v>56.450088917346655</v>
      </c>
      <c r="M229" s="434">
        <v>3</v>
      </c>
      <c r="N229" s="435">
        <v>169.35026675203997</v>
      </c>
    </row>
    <row r="230" spans="1:14" ht="14.4" customHeight="1" x14ac:dyDescent="0.3">
      <c r="A230" s="430" t="s">
        <v>742</v>
      </c>
      <c r="B230" s="431" t="s">
        <v>3327</v>
      </c>
      <c r="C230" s="432" t="s">
        <v>743</v>
      </c>
      <c r="D230" s="433" t="s">
        <v>3342</v>
      </c>
      <c r="E230" s="432" t="s">
        <v>465</v>
      </c>
      <c r="F230" s="433" t="s">
        <v>3363</v>
      </c>
      <c r="G230" s="432" t="s">
        <v>466</v>
      </c>
      <c r="H230" s="432" t="s">
        <v>1154</v>
      </c>
      <c r="I230" s="432" t="s">
        <v>1155</v>
      </c>
      <c r="J230" s="432" t="s">
        <v>1156</v>
      </c>
      <c r="K230" s="432" t="s">
        <v>1157</v>
      </c>
      <c r="L230" s="434">
        <v>61.379906493234159</v>
      </c>
      <c r="M230" s="434">
        <v>61</v>
      </c>
      <c r="N230" s="435">
        <v>3744.1742960872839</v>
      </c>
    </row>
    <row r="231" spans="1:14" ht="14.4" customHeight="1" x14ac:dyDescent="0.3">
      <c r="A231" s="430" t="s">
        <v>742</v>
      </c>
      <c r="B231" s="431" t="s">
        <v>3327</v>
      </c>
      <c r="C231" s="432" t="s">
        <v>743</v>
      </c>
      <c r="D231" s="433" t="s">
        <v>3342</v>
      </c>
      <c r="E231" s="432" t="s">
        <v>465</v>
      </c>
      <c r="F231" s="433" t="s">
        <v>3363</v>
      </c>
      <c r="G231" s="432" t="s">
        <v>466</v>
      </c>
      <c r="H231" s="432" t="s">
        <v>1158</v>
      </c>
      <c r="I231" s="432" t="s">
        <v>1159</v>
      </c>
      <c r="J231" s="432" t="s">
        <v>1160</v>
      </c>
      <c r="K231" s="432" t="s">
        <v>1161</v>
      </c>
      <c r="L231" s="434">
        <v>180.1000825139333</v>
      </c>
      <c r="M231" s="434">
        <v>7</v>
      </c>
      <c r="N231" s="435">
        <v>1260.7005775975331</v>
      </c>
    </row>
    <row r="232" spans="1:14" ht="14.4" customHeight="1" x14ac:dyDescent="0.3">
      <c r="A232" s="430" t="s">
        <v>742</v>
      </c>
      <c r="B232" s="431" t="s">
        <v>3327</v>
      </c>
      <c r="C232" s="432" t="s">
        <v>743</v>
      </c>
      <c r="D232" s="433" t="s">
        <v>3342</v>
      </c>
      <c r="E232" s="432" t="s">
        <v>465</v>
      </c>
      <c r="F232" s="433" t="s">
        <v>3363</v>
      </c>
      <c r="G232" s="432" t="s">
        <v>466</v>
      </c>
      <c r="H232" s="432" t="s">
        <v>1162</v>
      </c>
      <c r="I232" s="432" t="s">
        <v>1163</v>
      </c>
      <c r="J232" s="432" t="s">
        <v>1152</v>
      </c>
      <c r="K232" s="432" t="s">
        <v>941</v>
      </c>
      <c r="L232" s="434">
        <v>26.830172149029</v>
      </c>
      <c r="M232" s="434">
        <v>1</v>
      </c>
      <c r="N232" s="435">
        <v>26.830172149029</v>
      </c>
    </row>
    <row r="233" spans="1:14" ht="14.4" customHeight="1" x14ac:dyDescent="0.3">
      <c r="A233" s="430" t="s">
        <v>742</v>
      </c>
      <c r="B233" s="431" t="s">
        <v>3327</v>
      </c>
      <c r="C233" s="432" t="s">
        <v>743</v>
      </c>
      <c r="D233" s="433" t="s">
        <v>3342</v>
      </c>
      <c r="E233" s="432" t="s">
        <v>465</v>
      </c>
      <c r="F233" s="433" t="s">
        <v>3363</v>
      </c>
      <c r="G233" s="432" t="s">
        <v>466</v>
      </c>
      <c r="H233" s="432" t="s">
        <v>1164</v>
      </c>
      <c r="I233" s="432" t="s">
        <v>1165</v>
      </c>
      <c r="J233" s="432" t="s">
        <v>1152</v>
      </c>
      <c r="K233" s="432" t="s">
        <v>629</v>
      </c>
      <c r="L233" s="434">
        <v>27.52005250462808</v>
      </c>
      <c r="M233" s="434">
        <v>5</v>
      </c>
      <c r="N233" s="435">
        <v>137.6002625231404</v>
      </c>
    </row>
    <row r="234" spans="1:14" ht="14.4" customHeight="1" x14ac:dyDescent="0.3">
      <c r="A234" s="430" t="s">
        <v>742</v>
      </c>
      <c r="B234" s="431" t="s">
        <v>3327</v>
      </c>
      <c r="C234" s="432" t="s">
        <v>743</v>
      </c>
      <c r="D234" s="433" t="s">
        <v>3342</v>
      </c>
      <c r="E234" s="432" t="s">
        <v>465</v>
      </c>
      <c r="F234" s="433" t="s">
        <v>3363</v>
      </c>
      <c r="G234" s="432" t="s">
        <v>466</v>
      </c>
      <c r="H234" s="432" t="s">
        <v>1166</v>
      </c>
      <c r="I234" s="432" t="s">
        <v>1167</v>
      </c>
      <c r="J234" s="432" t="s">
        <v>1168</v>
      </c>
      <c r="K234" s="432" t="s">
        <v>1105</v>
      </c>
      <c r="L234" s="434">
        <v>36.288920351193738</v>
      </c>
      <c r="M234" s="434">
        <v>9</v>
      </c>
      <c r="N234" s="435">
        <v>326.60028316074363</v>
      </c>
    </row>
    <row r="235" spans="1:14" ht="14.4" customHeight="1" x14ac:dyDescent="0.3">
      <c r="A235" s="430" t="s">
        <v>742</v>
      </c>
      <c r="B235" s="431" t="s">
        <v>3327</v>
      </c>
      <c r="C235" s="432" t="s">
        <v>743</v>
      </c>
      <c r="D235" s="433" t="s">
        <v>3342</v>
      </c>
      <c r="E235" s="432" t="s">
        <v>465</v>
      </c>
      <c r="F235" s="433" t="s">
        <v>3363</v>
      </c>
      <c r="G235" s="432" t="s">
        <v>466</v>
      </c>
      <c r="H235" s="432" t="s">
        <v>1169</v>
      </c>
      <c r="I235" s="432" t="s">
        <v>1170</v>
      </c>
      <c r="J235" s="432" t="s">
        <v>1171</v>
      </c>
      <c r="K235" s="432" t="s">
        <v>1172</v>
      </c>
      <c r="L235" s="434">
        <v>64.539999999999992</v>
      </c>
      <c r="M235" s="434">
        <v>2</v>
      </c>
      <c r="N235" s="435">
        <v>129.07999999999998</v>
      </c>
    </row>
    <row r="236" spans="1:14" ht="14.4" customHeight="1" x14ac:dyDescent="0.3">
      <c r="A236" s="430" t="s">
        <v>742</v>
      </c>
      <c r="B236" s="431" t="s">
        <v>3327</v>
      </c>
      <c r="C236" s="432" t="s">
        <v>743</v>
      </c>
      <c r="D236" s="433" t="s">
        <v>3342</v>
      </c>
      <c r="E236" s="432" t="s">
        <v>465</v>
      </c>
      <c r="F236" s="433" t="s">
        <v>3363</v>
      </c>
      <c r="G236" s="432" t="s">
        <v>466</v>
      </c>
      <c r="H236" s="432" t="s">
        <v>1173</v>
      </c>
      <c r="I236" s="432" t="s">
        <v>1174</v>
      </c>
      <c r="J236" s="432" t="s">
        <v>1175</v>
      </c>
      <c r="K236" s="432" t="s">
        <v>1176</v>
      </c>
      <c r="L236" s="434">
        <v>198.06</v>
      </c>
      <c r="M236" s="434">
        <v>1</v>
      </c>
      <c r="N236" s="435">
        <v>198.06</v>
      </c>
    </row>
    <row r="237" spans="1:14" ht="14.4" customHeight="1" x14ac:dyDescent="0.3">
      <c r="A237" s="430" t="s">
        <v>742</v>
      </c>
      <c r="B237" s="431" t="s">
        <v>3327</v>
      </c>
      <c r="C237" s="432" t="s">
        <v>743</v>
      </c>
      <c r="D237" s="433" t="s">
        <v>3342</v>
      </c>
      <c r="E237" s="432" t="s">
        <v>465</v>
      </c>
      <c r="F237" s="433" t="s">
        <v>3363</v>
      </c>
      <c r="G237" s="432" t="s">
        <v>466</v>
      </c>
      <c r="H237" s="432" t="s">
        <v>1177</v>
      </c>
      <c r="I237" s="432" t="s">
        <v>1178</v>
      </c>
      <c r="J237" s="432" t="s">
        <v>469</v>
      </c>
      <c r="K237" s="432" t="s">
        <v>1179</v>
      </c>
      <c r="L237" s="434">
        <v>28.171455707247603</v>
      </c>
      <c r="M237" s="434">
        <v>21</v>
      </c>
      <c r="N237" s="435">
        <v>591.60056985219967</v>
      </c>
    </row>
    <row r="238" spans="1:14" ht="14.4" customHeight="1" x14ac:dyDescent="0.3">
      <c r="A238" s="430" t="s">
        <v>742</v>
      </c>
      <c r="B238" s="431" t="s">
        <v>3327</v>
      </c>
      <c r="C238" s="432" t="s">
        <v>743</v>
      </c>
      <c r="D238" s="433" t="s">
        <v>3342</v>
      </c>
      <c r="E238" s="432" t="s">
        <v>465</v>
      </c>
      <c r="F238" s="433" t="s">
        <v>3363</v>
      </c>
      <c r="G238" s="432" t="s">
        <v>466</v>
      </c>
      <c r="H238" s="432" t="s">
        <v>1180</v>
      </c>
      <c r="I238" s="432" t="s">
        <v>1181</v>
      </c>
      <c r="J238" s="432" t="s">
        <v>1182</v>
      </c>
      <c r="K238" s="432" t="s">
        <v>1183</v>
      </c>
      <c r="L238" s="434">
        <v>235.131121494659</v>
      </c>
      <c r="M238" s="434">
        <v>1</v>
      </c>
      <c r="N238" s="435">
        <v>235.131121494659</v>
      </c>
    </row>
    <row r="239" spans="1:14" ht="14.4" customHeight="1" x14ac:dyDescent="0.3">
      <c r="A239" s="430" t="s">
        <v>742</v>
      </c>
      <c r="B239" s="431" t="s">
        <v>3327</v>
      </c>
      <c r="C239" s="432" t="s">
        <v>743</v>
      </c>
      <c r="D239" s="433" t="s">
        <v>3342</v>
      </c>
      <c r="E239" s="432" t="s">
        <v>465</v>
      </c>
      <c r="F239" s="433" t="s">
        <v>3363</v>
      </c>
      <c r="G239" s="432" t="s">
        <v>466</v>
      </c>
      <c r="H239" s="432" t="s">
        <v>505</v>
      </c>
      <c r="I239" s="432" t="s">
        <v>506</v>
      </c>
      <c r="J239" s="432" t="s">
        <v>507</v>
      </c>
      <c r="K239" s="432"/>
      <c r="L239" s="434">
        <v>218.17799999999997</v>
      </c>
      <c r="M239" s="434">
        <v>5</v>
      </c>
      <c r="N239" s="435">
        <v>1090.8899999999999</v>
      </c>
    </row>
    <row r="240" spans="1:14" ht="14.4" customHeight="1" x14ac:dyDescent="0.3">
      <c r="A240" s="430" t="s">
        <v>742</v>
      </c>
      <c r="B240" s="431" t="s">
        <v>3327</v>
      </c>
      <c r="C240" s="432" t="s">
        <v>743</v>
      </c>
      <c r="D240" s="433" t="s">
        <v>3342</v>
      </c>
      <c r="E240" s="432" t="s">
        <v>465</v>
      </c>
      <c r="F240" s="433" t="s">
        <v>3363</v>
      </c>
      <c r="G240" s="432" t="s">
        <v>466</v>
      </c>
      <c r="H240" s="432" t="s">
        <v>1184</v>
      </c>
      <c r="I240" s="432" t="s">
        <v>177</v>
      </c>
      <c r="J240" s="432" t="s">
        <v>1185</v>
      </c>
      <c r="K240" s="432"/>
      <c r="L240" s="434">
        <v>191.13059310648018</v>
      </c>
      <c r="M240" s="434">
        <v>6</v>
      </c>
      <c r="N240" s="435">
        <v>1146.783558638881</v>
      </c>
    </row>
    <row r="241" spans="1:14" ht="14.4" customHeight="1" x14ac:dyDescent="0.3">
      <c r="A241" s="430" t="s">
        <v>742</v>
      </c>
      <c r="B241" s="431" t="s">
        <v>3327</v>
      </c>
      <c r="C241" s="432" t="s">
        <v>743</v>
      </c>
      <c r="D241" s="433" t="s">
        <v>3342</v>
      </c>
      <c r="E241" s="432" t="s">
        <v>465</v>
      </c>
      <c r="F241" s="433" t="s">
        <v>3363</v>
      </c>
      <c r="G241" s="432" t="s">
        <v>466</v>
      </c>
      <c r="H241" s="432" t="s">
        <v>1186</v>
      </c>
      <c r="I241" s="432" t="s">
        <v>1186</v>
      </c>
      <c r="J241" s="432" t="s">
        <v>760</v>
      </c>
      <c r="K241" s="432" t="s">
        <v>1187</v>
      </c>
      <c r="L241" s="434">
        <v>201.25</v>
      </c>
      <c r="M241" s="434">
        <v>3</v>
      </c>
      <c r="N241" s="435">
        <v>603.75</v>
      </c>
    </row>
    <row r="242" spans="1:14" ht="14.4" customHeight="1" x14ac:dyDescent="0.3">
      <c r="A242" s="430" t="s">
        <v>742</v>
      </c>
      <c r="B242" s="431" t="s">
        <v>3327</v>
      </c>
      <c r="C242" s="432" t="s">
        <v>743</v>
      </c>
      <c r="D242" s="433" t="s">
        <v>3342</v>
      </c>
      <c r="E242" s="432" t="s">
        <v>465</v>
      </c>
      <c r="F242" s="433" t="s">
        <v>3363</v>
      </c>
      <c r="G242" s="432" t="s">
        <v>466</v>
      </c>
      <c r="H242" s="432" t="s">
        <v>1188</v>
      </c>
      <c r="I242" s="432" t="s">
        <v>1188</v>
      </c>
      <c r="J242" s="432" t="s">
        <v>1189</v>
      </c>
      <c r="K242" s="432" t="s">
        <v>1190</v>
      </c>
      <c r="L242" s="434">
        <v>103.90002117505453</v>
      </c>
      <c r="M242" s="434">
        <v>2</v>
      </c>
      <c r="N242" s="435">
        <v>207.80004235010907</v>
      </c>
    </row>
    <row r="243" spans="1:14" ht="14.4" customHeight="1" x14ac:dyDescent="0.3">
      <c r="A243" s="430" t="s">
        <v>742</v>
      </c>
      <c r="B243" s="431" t="s">
        <v>3327</v>
      </c>
      <c r="C243" s="432" t="s">
        <v>743</v>
      </c>
      <c r="D243" s="433" t="s">
        <v>3342</v>
      </c>
      <c r="E243" s="432" t="s">
        <v>465</v>
      </c>
      <c r="F243" s="433" t="s">
        <v>3363</v>
      </c>
      <c r="G243" s="432" t="s">
        <v>466</v>
      </c>
      <c r="H243" s="432" t="s">
        <v>1191</v>
      </c>
      <c r="I243" s="432" t="s">
        <v>1192</v>
      </c>
      <c r="J243" s="432" t="s">
        <v>1193</v>
      </c>
      <c r="K243" s="432" t="s">
        <v>1194</v>
      </c>
      <c r="L243" s="434">
        <v>69.659845432131519</v>
      </c>
      <c r="M243" s="434">
        <v>1</v>
      </c>
      <c r="N243" s="435">
        <v>69.659845432131519</v>
      </c>
    </row>
    <row r="244" spans="1:14" ht="14.4" customHeight="1" x14ac:dyDescent="0.3">
      <c r="A244" s="430" t="s">
        <v>742</v>
      </c>
      <c r="B244" s="431" t="s">
        <v>3327</v>
      </c>
      <c r="C244" s="432" t="s">
        <v>743</v>
      </c>
      <c r="D244" s="433" t="s">
        <v>3342</v>
      </c>
      <c r="E244" s="432" t="s">
        <v>465</v>
      </c>
      <c r="F244" s="433" t="s">
        <v>3363</v>
      </c>
      <c r="G244" s="432" t="s">
        <v>466</v>
      </c>
      <c r="H244" s="432" t="s">
        <v>1195</v>
      </c>
      <c r="I244" s="432" t="s">
        <v>1196</v>
      </c>
      <c r="J244" s="432" t="s">
        <v>791</v>
      </c>
      <c r="K244" s="432" t="s">
        <v>1197</v>
      </c>
      <c r="L244" s="434">
        <v>40.909786787368482</v>
      </c>
      <c r="M244" s="434">
        <v>2</v>
      </c>
      <c r="N244" s="435">
        <v>81.819573574736964</v>
      </c>
    </row>
    <row r="245" spans="1:14" ht="14.4" customHeight="1" x14ac:dyDescent="0.3">
      <c r="A245" s="430" t="s">
        <v>742</v>
      </c>
      <c r="B245" s="431" t="s">
        <v>3327</v>
      </c>
      <c r="C245" s="432" t="s">
        <v>743</v>
      </c>
      <c r="D245" s="433" t="s">
        <v>3342</v>
      </c>
      <c r="E245" s="432" t="s">
        <v>465</v>
      </c>
      <c r="F245" s="433" t="s">
        <v>3363</v>
      </c>
      <c r="G245" s="432" t="s">
        <v>466</v>
      </c>
      <c r="H245" s="432" t="s">
        <v>1198</v>
      </c>
      <c r="I245" s="432" t="s">
        <v>1199</v>
      </c>
      <c r="J245" s="432" t="s">
        <v>1200</v>
      </c>
      <c r="K245" s="432" t="s">
        <v>490</v>
      </c>
      <c r="L245" s="434">
        <v>122.06140823903444</v>
      </c>
      <c r="M245" s="434">
        <v>49</v>
      </c>
      <c r="N245" s="435">
        <v>5981.0090037126874</v>
      </c>
    </row>
    <row r="246" spans="1:14" ht="14.4" customHeight="1" x14ac:dyDescent="0.3">
      <c r="A246" s="430" t="s">
        <v>742</v>
      </c>
      <c r="B246" s="431" t="s">
        <v>3327</v>
      </c>
      <c r="C246" s="432" t="s">
        <v>743</v>
      </c>
      <c r="D246" s="433" t="s">
        <v>3342</v>
      </c>
      <c r="E246" s="432" t="s">
        <v>465</v>
      </c>
      <c r="F246" s="433" t="s">
        <v>3363</v>
      </c>
      <c r="G246" s="432" t="s">
        <v>466</v>
      </c>
      <c r="H246" s="432" t="s">
        <v>1201</v>
      </c>
      <c r="I246" s="432" t="s">
        <v>1202</v>
      </c>
      <c r="J246" s="432" t="s">
        <v>1203</v>
      </c>
      <c r="K246" s="432" t="s">
        <v>1204</v>
      </c>
      <c r="L246" s="434">
        <v>61.565136104694481</v>
      </c>
      <c r="M246" s="434">
        <v>4</v>
      </c>
      <c r="N246" s="435">
        <v>246.26054441877793</v>
      </c>
    </row>
    <row r="247" spans="1:14" ht="14.4" customHeight="1" x14ac:dyDescent="0.3">
      <c r="A247" s="430" t="s">
        <v>742</v>
      </c>
      <c r="B247" s="431" t="s">
        <v>3327</v>
      </c>
      <c r="C247" s="432" t="s">
        <v>743</v>
      </c>
      <c r="D247" s="433" t="s">
        <v>3342</v>
      </c>
      <c r="E247" s="432" t="s">
        <v>465</v>
      </c>
      <c r="F247" s="433" t="s">
        <v>3363</v>
      </c>
      <c r="G247" s="432" t="s">
        <v>466</v>
      </c>
      <c r="H247" s="432" t="s">
        <v>1205</v>
      </c>
      <c r="I247" s="432" t="s">
        <v>1206</v>
      </c>
      <c r="J247" s="432" t="s">
        <v>1207</v>
      </c>
      <c r="K247" s="432" t="s">
        <v>1208</v>
      </c>
      <c r="L247" s="434">
        <v>705.66043099191882</v>
      </c>
      <c r="M247" s="434">
        <v>5</v>
      </c>
      <c r="N247" s="435">
        <v>3528.3021549595942</v>
      </c>
    </row>
    <row r="248" spans="1:14" ht="14.4" customHeight="1" x14ac:dyDescent="0.3">
      <c r="A248" s="430" t="s">
        <v>742</v>
      </c>
      <c r="B248" s="431" t="s">
        <v>3327</v>
      </c>
      <c r="C248" s="432" t="s">
        <v>743</v>
      </c>
      <c r="D248" s="433" t="s">
        <v>3342</v>
      </c>
      <c r="E248" s="432" t="s">
        <v>465</v>
      </c>
      <c r="F248" s="433" t="s">
        <v>3363</v>
      </c>
      <c r="G248" s="432" t="s">
        <v>466</v>
      </c>
      <c r="H248" s="432" t="s">
        <v>1209</v>
      </c>
      <c r="I248" s="432" t="s">
        <v>1210</v>
      </c>
      <c r="J248" s="432" t="s">
        <v>1211</v>
      </c>
      <c r="K248" s="432" t="s">
        <v>1212</v>
      </c>
      <c r="L248" s="434">
        <v>1665.2000000000003</v>
      </c>
      <c r="M248" s="434">
        <v>5</v>
      </c>
      <c r="N248" s="435">
        <v>8326.0000000000018</v>
      </c>
    </row>
    <row r="249" spans="1:14" ht="14.4" customHeight="1" x14ac:dyDescent="0.3">
      <c r="A249" s="430" t="s">
        <v>742</v>
      </c>
      <c r="B249" s="431" t="s">
        <v>3327</v>
      </c>
      <c r="C249" s="432" t="s">
        <v>743</v>
      </c>
      <c r="D249" s="433" t="s">
        <v>3342</v>
      </c>
      <c r="E249" s="432" t="s">
        <v>465</v>
      </c>
      <c r="F249" s="433" t="s">
        <v>3363</v>
      </c>
      <c r="G249" s="432" t="s">
        <v>466</v>
      </c>
      <c r="H249" s="432" t="s">
        <v>1213</v>
      </c>
      <c r="I249" s="432" t="s">
        <v>1214</v>
      </c>
      <c r="J249" s="432" t="s">
        <v>1215</v>
      </c>
      <c r="K249" s="432" t="s">
        <v>1216</v>
      </c>
      <c r="L249" s="434">
        <v>78.27999999999993</v>
      </c>
      <c r="M249" s="434">
        <v>1</v>
      </c>
      <c r="N249" s="435">
        <v>78.27999999999993</v>
      </c>
    </row>
    <row r="250" spans="1:14" ht="14.4" customHeight="1" x14ac:dyDescent="0.3">
      <c r="A250" s="430" t="s">
        <v>742</v>
      </c>
      <c r="B250" s="431" t="s">
        <v>3327</v>
      </c>
      <c r="C250" s="432" t="s">
        <v>743</v>
      </c>
      <c r="D250" s="433" t="s">
        <v>3342</v>
      </c>
      <c r="E250" s="432" t="s">
        <v>465</v>
      </c>
      <c r="F250" s="433" t="s">
        <v>3363</v>
      </c>
      <c r="G250" s="432" t="s">
        <v>466</v>
      </c>
      <c r="H250" s="432" t="s">
        <v>1217</v>
      </c>
      <c r="I250" s="432" t="s">
        <v>1218</v>
      </c>
      <c r="J250" s="432" t="s">
        <v>1219</v>
      </c>
      <c r="K250" s="432" t="s">
        <v>1220</v>
      </c>
      <c r="L250" s="434">
        <v>260.00290170159724</v>
      </c>
      <c r="M250" s="434">
        <v>24</v>
      </c>
      <c r="N250" s="435">
        <v>6240.0696408383337</v>
      </c>
    </row>
    <row r="251" spans="1:14" ht="14.4" customHeight="1" x14ac:dyDescent="0.3">
      <c r="A251" s="430" t="s">
        <v>742</v>
      </c>
      <c r="B251" s="431" t="s">
        <v>3327</v>
      </c>
      <c r="C251" s="432" t="s">
        <v>743</v>
      </c>
      <c r="D251" s="433" t="s">
        <v>3342</v>
      </c>
      <c r="E251" s="432" t="s">
        <v>465</v>
      </c>
      <c r="F251" s="433" t="s">
        <v>3363</v>
      </c>
      <c r="G251" s="432" t="s">
        <v>466</v>
      </c>
      <c r="H251" s="432" t="s">
        <v>1221</v>
      </c>
      <c r="I251" s="432" t="s">
        <v>1222</v>
      </c>
      <c r="J251" s="432" t="s">
        <v>1223</v>
      </c>
      <c r="K251" s="432" t="s">
        <v>1224</v>
      </c>
      <c r="L251" s="434">
        <v>979.69</v>
      </c>
      <c r="M251" s="434">
        <v>2</v>
      </c>
      <c r="N251" s="435">
        <v>1959.38</v>
      </c>
    </row>
    <row r="252" spans="1:14" ht="14.4" customHeight="1" x14ac:dyDescent="0.3">
      <c r="A252" s="430" t="s">
        <v>742</v>
      </c>
      <c r="B252" s="431" t="s">
        <v>3327</v>
      </c>
      <c r="C252" s="432" t="s">
        <v>743</v>
      </c>
      <c r="D252" s="433" t="s">
        <v>3342</v>
      </c>
      <c r="E252" s="432" t="s">
        <v>465</v>
      </c>
      <c r="F252" s="433" t="s">
        <v>3363</v>
      </c>
      <c r="G252" s="432" t="s">
        <v>466</v>
      </c>
      <c r="H252" s="432" t="s">
        <v>1225</v>
      </c>
      <c r="I252" s="432" t="s">
        <v>1225</v>
      </c>
      <c r="J252" s="432" t="s">
        <v>1226</v>
      </c>
      <c r="K252" s="432" t="s">
        <v>1227</v>
      </c>
      <c r="L252" s="434">
        <v>34.443333333333335</v>
      </c>
      <c r="M252" s="434">
        <v>3</v>
      </c>
      <c r="N252" s="435">
        <v>103.33</v>
      </c>
    </row>
    <row r="253" spans="1:14" ht="14.4" customHeight="1" x14ac:dyDescent="0.3">
      <c r="A253" s="430" t="s">
        <v>742</v>
      </c>
      <c r="B253" s="431" t="s">
        <v>3327</v>
      </c>
      <c r="C253" s="432" t="s">
        <v>743</v>
      </c>
      <c r="D253" s="433" t="s">
        <v>3342</v>
      </c>
      <c r="E253" s="432" t="s">
        <v>465</v>
      </c>
      <c r="F253" s="433" t="s">
        <v>3363</v>
      </c>
      <c r="G253" s="432" t="s">
        <v>466</v>
      </c>
      <c r="H253" s="432" t="s">
        <v>1228</v>
      </c>
      <c r="I253" s="432" t="s">
        <v>1229</v>
      </c>
      <c r="J253" s="432" t="s">
        <v>857</v>
      </c>
      <c r="K253" s="432" t="s">
        <v>1230</v>
      </c>
      <c r="L253" s="434">
        <v>60.350911669582246</v>
      </c>
      <c r="M253" s="434">
        <v>6</v>
      </c>
      <c r="N253" s="435">
        <v>362.10547001749347</v>
      </c>
    </row>
    <row r="254" spans="1:14" ht="14.4" customHeight="1" x14ac:dyDescent="0.3">
      <c r="A254" s="430" t="s">
        <v>742</v>
      </c>
      <c r="B254" s="431" t="s">
        <v>3327</v>
      </c>
      <c r="C254" s="432" t="s">
        <v>743</v>
      </c>
      <c r="D254" s="433" t="s">
        <v>3342</v>
      </c>
      <c r="E254" s="432" t="s">
        <v>465</v>
      </c>
      <c r="F254" s="433" t="s">
        <v>3363</v>
      </c>
      <c r="G254" s="432" t="s">
        <v>466</v>
      </c>
      <c r="H254" s="432" t="s">
        <v>1231</v>
      </c>
      <c r="I254" s="432" t="s">
        <v>1232</v>
      </c>
      <c r="J254" s="432" t="s">
        <v>1233</v>
      </c>
      <c r="K254" s="432" t="s">
        <v>1234</v>
      </c>
      <c r="L254" s="434">
        <v>197.47</v>
      </c>
      <c r="M254" s="434">
        <v>2</v>
      </c>
      <c r="N254" s="435">
        <v>394.94</v>
      </c>
    </row>
    <row r="255" spans="1:14" ht="14.4" customHeight="1" x14ac:dyDescent="0.3">
      <c r="A255" s="430" t="s">
        <v>742</v>
      </c>
      <c r="B255" s="431" t="s">
        <v>3327</v>
      </c>
      <c r="C255" s="432" t="s">
        <v>743</v>
      </c>
      <c r="D255" s="433" t="s">
        <v>3342</v>
      </c>
      <c r="E255" s="432" t="s">
        <v>465</v>
      </c>
      <c r="F255" s="433" t="s">
        <v>3363</v>
      </c>
      <c r="G255" s="432" t="s">
        <v>466</v>
      </c>
      <c r="H255" s="432" t="s">
        <v>1235</v>
      </c>
      <c r="I255" s="432" t="s">
        <v>1235</v>
      </c>
      <c r="J255" s="432" t="s">
        <v>1236</v>
      </c>
      <c r="K255" s="432" t="s">
        <v>1237</v>
      </c>
      <c r="L255" s="434">
        <v>41.47999999999999</v>
      </c>
      <c r="M255" s="434">
        <v>1</v>
      </c>
      <c r="N255" s="435">
        <v>41.47999999999999</v>
      </c>
    </row>
    <row r="256" spans="1:14" ht="14.4" customHeight="1" x14ac:dyDescent="0.3">
      <c r="A256" s="430" t="s">
        <v>742</v>
      </c>
      <c r="B256" s="431" t="s">
        <v>3327</v>
      </c>
      <c r="C256" s="432" t="s">
        <v>743</v>
      </c>
      <c r="D256" s="433" t="s">
        <v>3342</v>
      </c>
      <c r="E256" s="432" t="s">
        <v>465</v>
      </c>
      <c r="F256" s="433" t="s">
        <v>3363</v>
      </c>
      <c r="G256" s="432" t="s">
        <v>466</v>
      </c>
      <c r="H256" s="432" t="s">
        <v>1238</v>
      </c>
      <c r="I256" s="432" t="s">
        <v>1239</v>
      </c>
      <c r="J256" s="432" t="s">
        <v>1240</v>
      </c>
      <c r="K256" s="432" t="s">
        <v>1241</v>
      </c>
      <c r="L256" s="434">
        <v>67.412304221500605</v>
      </c>
      <c r="M256" s="434">
        <v>1</v>
      </c>
      <c r="N256" s="435">
        <v>67.412304221500605</v>
      </c>
    </row>
    <row r="257" spans="1:14" ht="14.4" customHeight="1" x14ac:dyDescent="0.3">
      <c r="A257" s="430" t="s">
        <v>742</v>
      </c>
      <c r="B257" s="431" t="s">
        <v>3327</v>
      </c>
      <c r="C257" s="432" t="s">
        <v>743</v>
      </c>
      <c r="D257" s="433" t="s">
        <v>3342</v>
      </c>
      <c r="E257" s="432" t="s">
        <v>465</v>
      </c>
      <c r="F257" s="433" t="s">
        <v>3363</v>
      </c>
      <c r="G257" s="432" t="s">
        <v>466</v>
      </c>
      <c r="H257" s="432" t="s">
        <v>1242</v>
      </c>
      <c r="I257" s="432" t="s">
        <v>1242</v>
      </c>
      <c r="J257" s="432" t="s">
        <v>1243</v>
      </c>
      <c r="K257" s="432" t="s">
        <v>930</v>
      </c>
      <c r="L257" s="434">
        <v>109.24</v>
      </c>
      <c r="M257" s="434">
        <v>3</v>
      </c>
      <c r="N257" s="435">
        <v>327.71999999999997</v>
      </c>
    </row>
    <row r="258" spans="1:14" ht="14.4" customHeight="1" x14ac:dyDescent="0.3">
      <c r="A258" s="430" t="s">
        <v>742</v>
      </c>
      <c r="B258" s="431" t="s">
        <v>3327</v>
      </c>
      <c r="C258" s="432" t="s">
        <v>743</v>
      </c>
      <c r="D258" s="433" t="s">
        <v>3342</v>
      </c>
      <c r="E258" s="432" t="s">
        <v>465</v>
      </c>
      <c r="F258" s="433" t="s">
        <v>3363</v>
      </c>
      <c r="G258" s="432" t="s">
        <v>466</v>
      </c>
      <c r="H258" s="432" t="s">
        <v>1244</v>
      </c>
      <c r="I258" s="432" t="s">
        <v>1245</v>
      </c>
      <c r="J258" s="432" t="s">
        <v>1246</v>
      </c>
      <c r="K258" s="432" t="s">
        <v>1247</v>
      </c>
      <c r="L258" s="434">
        <v>592.77448701690219</v>
      </c>
      <c r="M258" s="434">
        <v>2</v>
      </c>
      <c r="N258" s="435">
        <v>1185.5489740338044</v>
      </c>
    </row>
    <row r="259" spans="1:14" ht="14.4" customHeight="1" x14ac:dyDescent="0.3">
      <c r="A259" s="430" t="s">
        <v>742</v>
      </c>
      <c r="B259" s="431" t="s">
        <v>3327</v>
      </c>
      <c r="C259" s="432" t="s">
        <v>743</v>
      </c>
      <c r="D259" s="433" t="s">
        <v>3342</v>
      </c>
      <c r="E259" s="432" t="s">
        <v>465</v>
      </c>
      <c r="F259" s="433" t="s">
        <v>3363</v>
      </c>
      <c r="G259" s="432" t="s">
        <v>466</v>
      </c>
      <c r="H259" s="432" t="s">
        <v>1248</v>
      </c>
      <c r="I259" s="432" t="s">
        <v>1249</v>
      </c>
      <c r="J259" s="432" t="s">
        <v>513</v>
      </c>
      <c r="K259" s="432" t="s">
        <v>1250</v>
      </c>
      <c r="L259" s="434">
        <v>21.897593193617993</v>
      </c>
      <c r="M259" s="434">
        <v>220</v>
      </c>
      <c r="N259" s="435">
        <v>4817.4705025959584</v>
      </c>
    </row>
    <row r="260" spans="1:14" ht="14.4" customHeight="1" x14ac:dyDescent="0.3">
      <c r="A260" s="430" t="s">
        <v>742</v>
      </c>
      <c r="B260" s="431" t="s">
        <v>3327</v>
      </c>
      <c r="C260" s="432" t="s">
        <v>743</v>
      </c>
      <c r="D260" s="433" t="s">
        <v>3342</v>
      </c>
      <c r="E260" s="432" t="s">
        <v>465</v>
      </c>
      <c r="F260" s="433" t="s">
        <v>3363</v>
      </c>
      <c r="G260" s="432" t="s">
        <v>466</v>
      </c>
      <c r="H260" s="432" t="s">
        <v>1251</v>
      </c>
      <c r="I260" s="432" t="s">
        <v>1252</v>
      </c>
      <c r="J260" s="432" t="s">
        <v>1019</v>
      </c>
      <c r="K260" s="432" t="s">
        <v>1253</v>
      </c>
      <c r="L260" s="434">
        <v>74.424612560334722</v>
      </c>
      <c r="M260" s="434">
        <v>13</v>
      </c>
      <c r="N260" s="435">
        <v>967.51996328435132</v>
      </c>
    </row>
    <row r="261" spans="1:14" ht="14.4" customHeight="1" x14ac:dyDescent="0.3">
      <c r="A261" s="430" t="s">
        <v>742</v>
      </c>
      <c r="B261" s="431" t="s">
        <v>3327</v>
      </c>
      <c r="C261" s="432" t="s">
        <v>743</v>
      </c>
      <c r="D261" s="433" t="s">
        <v>3342</v>
      </c>
      <c r="E261" s="432" t="s">
        <v>465</v>
      </c>
      <c r="F261" s="433" t="s">
        <v>3363</v>
      </c>
      <c r="G261" s="432" t="s">
        <v>466</v>
      </c>
      <c r="H261" s="432" t="s">
        <v>1254</v>
      </c>
      <c r="I261" s="432" t="s">
        <v>1255</v>
      </c>
      <c r="J261" s="432" t="s">
        <v>1256</v>
      </c>
      <c r="K261" s="432" t="s">
        <v>1257</v>
      </c>
      <c r="L261" s="434">
        <v>71.920254652844307</v>
      </c>
      <c r="M261" s="434">
        <v>1</v>
      </c>
      <c r="N261" s="435">
        <v>71.920254652844307</v>
      </c>
    </row>
    <row r="262" spans="1:14" ht="14.4" customHeight="1" x14ac:dyDescent="0.3">
      <c r="A262" s="430" t="s">
        <v>742</v>
      </c>
      <c r="B262" s="431" t="s">
        <v>3327</v>
      </c>
      <c r="C262" s="432" t="s">
        <v>743</v>
      </c>
      <c r="D262" s="433" t="s">
        <v>3342</v>
      </c>
      <c r="E262" s="432" t="s">
        <v>465</v>
      </c>
      <c r="F262" s="433" t="s">
        <v>3363</v>
      </c>
      <c r="G262" s="432" t="s">
        <v>466</v>
      </c>
      <c r="H262" s="432" t="s">
        <v>1258</v>
      </c>
      <c r="I262" s="432" t="s">
        <v>1259</v>
      </c>
      <c r="J262" s="432" t="s">
        <v>1260</v>
      </c>
      <c r="K262" s="432" t="s">
        <v>1261</v>
      </c>
      <c r="L262" s="434">
        <v>37.230000000000004</v>
      </c>
      <c r="M262" s="434">
        <v>5</v>
      </c>
      <c r="N262" s="435">
        <v>186.15000000000003</v>
      </c>
    </row>
    <row r="263" spans="1:14" ht="14.4" customHeight="1" x14ac:dyDescent="0.3">
      <c r="A263" s="430" t="s">
        <v>742</v>
      </c>
      <c r="B263" s="431" t="s">
        <v>3327</v>
      </c>
      <c r="C263" s="432" t="s">
        <v>743</v>
      </c>
      <c r="D263" s="433" t="s">
        <v>3342</v>
      </c>
      <c r="E263" s="432" t="s">
        <v>465</v>
      </c>
      <c r="F263" s="433" t="s">
        <v>3363</v>
      </c>
      <c r="G263" s="432" t="s">
        <v>466</v>
      </c>
      <c r="H263" s="432" t="s">
        <v>1262</v>
      </c>
      <c r="I263" s="432" t="s">
        <v>1263</v>
      </c>
      <c r="J263" s="432" t="s">
        <v>1264</v>
      </c>
      <c r="K263" s="432" t="s">
        <v>1265</v>
      </c>
      <c r="L263" s="434">
        <v>54.54</v>
      </c>
      <c r="M263" s="434">
        <v>1</v>
      </c>
      <c r="N263" s="435">
        <v>54.54</v>
      </c>
    </row>
    <row r="264" spans="1:14" ht="14.4" customHeight="1" x14ac:dyDescent="0.3">
      <c r="A264" s="430" t="s">
        <v>742</v>
      </c>
      <c r="B264" s="431" t="s">
        <v>3327</v>
      </c>
      <c r="C264" s="432" t="s">
        <v>743</v>
      </c>
      <c r="D264" s="433" t="s">
        <v>3342</v>
      </c>
      <c r="E264" s="432" t="s">
        <v>465</v>
      </c>
      <c r="F264" s="433" t="s">
        <v>3363</v>
      </c>
      <c r="G264" s="432" t="s">
        <v>466</v>
      </c>
      <c r="H264" s="432" t="s">
        <v>1266</v>
      </c>
      <c r="I264" s="432" t="s">
        <v>1267</v>
      </c>
      <c r="J264" s="432" t="s">
        <v>1268</v>
      </c>
      <c r="K264" s="432" t="s">
        <v>1269</v>
      </c>
      <c r="L264" s="434">
        <v>94.51</v>
      </c>
      <c r="M264" s="434">
        <v>1</v>
      </c>
      <c r="N264" s="435">
        <v>94.51</v>
      </c>
    </row>
    <row r="265" spans="1:14" ht="14.4" customHeight="1" x14ac:dyDescent="0.3">
      <c r="A265" s="430" t="s">
        <v>742</v>
      </c>
      <c r="B265" s="431" t="s">
        <v>3327</v>
      </c>
      <c r="C265" s="432" t="s">
        <v>743</v>
      </c>
      <c r="D265" s="433" t="s">
        <v>3342</v>
      </c>
      <c r="E265" s="432" t="s">
        <v>465</v>
      </c>
      <c r="F265" s="433" t="s">
        <v>3363</v>
      </c>
      <c r="G265" s="432" t="s">
        <v>466</v>
      </c>
      <c r="H265" s="432" t="s">
        <v>1270</v>
      </c>
      <c r="I265" s="432" t="s">
        <v>1271</v>
      </c>
      <c r="J265" s="432" t="s">
        <v>1272</v>
      </c>
      <c r="K265" s="432" t="s">
        <v>1273</v>
      </c>
      <c r="L265" s="434">
        <v>70.48</v>
      </c>
      <c r="M265" s="434">
        <v>1</v>
      </c>
      <c r="N265" s="435">
        <v>70.48</v>
      </c>
    </row>
    <row r="266" spans="1:14" ht="14.4" customHeight="1" x14ac:dyDescent="0.3">
      <c r="A266" s="430" t="s">
        <v>742</v>
      </c>
      <c r="B266" s="431" t="s">
        <v>3327</v>
      </c>
      <c r="C266" s="432" t="s">
        <v>743</v>
      </c>
      <c r="D266" s="433" t="s">
        <v>3342</v>
      </c>
      <c r="E266" s="432" t="s">
        <v>465</v>
      </c>
      <c r="F266" s="433" t="s">
        <v>3363</v>
      </c>
      <c r="G266" s="432" t="s">
        <v>466</v>
      </c>
      <c r="H266" s="432" t="s">
        <v>1274</v>
      </c>
      <c r="I266" s="432" t="s">
        <v>177</v>
      </c>
      <c r="J266" s="432" t="s">
        <v>1275</v>
      </c>
      <c r="K266" s="432"/>
      <c r="L266" s="434">
        <v>115.80749999999998</v>
      </c>
      <c r="M266" s="434">
        <v>4</v>
      </c>
      <c r="N266" s="435">
        <v>463.2299999999999</v>
      </c>
    </row>
    <row r="267" spans="1:14" ht="14.4" customHeight="1" x14ac:dyDescent="0.3">
      <c r="A267" s="430" t="s">
        <v>742</v>
      </c>
      <c r="B267" s="431" t="s">
        <v>3327</v>
      </c>
      <c r="C267" s="432" t="s">
        <v>743</v>
      </c>
      <c r="D267" s="433" t="s">
        <v>3342</v>
      </c>
      <c r="E267" s="432" t="s">
        <v>465</v>
      </c>
      <c r="F267" s="433" t="s">
        <v>3363</v>
      </c>
      <c r="G267" s="432" t="s">
        <v>466</v>
      </c>
      <c r="H267" s="432" t="s">
        <v>1276</v>
      </c>
      <c r="I267" s="432" t="s">
        <v>1277</v>
      </c>
      <c r="J267" s="432" t="s">
        <v>1278</v>
      </c>
      <c r="K267" s="432" t="s">
        <v>1279</v>
      </c>
      <c r="L267" s="434">
        <v>345.98</v>
      </c>
      <c r="M267" s="434">
        <v>1</v>
      </c>
      <c r="N267" s="435">
        <v>345.98</v>
      </c>
    </row>
    <row r="268" spans="1:14" ht="14.4" customHeight="1" x14ac:dyDescent="0.3">
      <c r="A268" s="430" t="s">
        <v>742</v>
      </c>
      <c r="B268" s="431" t="s">
        <v>3327</v>
      </c>
      <c r="C268" s="432" t="s">
        <v>743</v>
      </c>
      <c r="D268" s="433" t="s">
        <v>3342</v>
      </c>
      <c r="E268" s="432" t="s">
        <v>465</v>
      </c>
      <c r="F268" s="433" t="s">
        <v>3363</v>
      </c>
      <c r="G268" s="432" t="s">
        <v>466</v>
      </c>
      <c r="H268" s="432" t="s">
        <v>1280</v>
      </c>
      <c r="I268" s="432" t="s">
        <v>1281</v>
      </c>
      <c r="J268" s="432" t="s">
        <v>1282</v>
      </c>
      <c r="K268" s="432" t="s">
        <v>1283</v>
      </c>
      <c r="L268" s="434">
        <v>191.65005227984028</v>
      </c>
      <c r="M268" s="434">
        <v>1</v>
      </c>
      <c r="N268" s="435">
        <v>191.65005227984028</v>
      </c>
    </row>
    <row r="269" spans="1:14" ht="14.4" customHeight="1" x14ac:dyDescent="0.3">
      <c r="A269" s="430" t="s">
        <v>742</v>
      </c>
      <c r="B269" s="431" t="s">
        <v>3327</v>
      </c>
      <c r="C269" s="432" t="s">
        <v>743</v>
      </c>
      <c r="D269" s="433" t="s">
        <v>3342</v>
      </c>
      <c r="E269" s="432" t="s">
        <v>465</v>
      </c>
      <c r="F269" s="433" t="s">
        <v>3363</v>
      </c>
      <c r="G269" s="432" t="s">
        <v>466</v>
      </c>
      <c r="H269" s="432" t="s">
        <v>1284</v>
      </c>
      <c r="I269" s="432" t="s">
        <v>1285</v>
      </c>
      <c r="J269" s="432" t="s">
        <v>1286</v>
      </c>
      <c r="K269" s="432" t="s">
        <v>1283</v>
      </c>
      <c r="L269" s="434">
        <v>237.88000000000002</v>
      </c>
      <c r="M269" s="434">
        <v>1</v>
      </c>
      <c r="N269" s="435">
        <v>237.88000000000002</v>
      </c>
    </row>
    <row r="270" spans="1:14" ht="14.4" customHeight="1" x14ac:dyDescent="0.3">
      <c r="A270" s="430" t="s">
        <v>742</v>
      </c>
      <c r="B270" s="431" t="s">
        <v>3327</v>
      </c>
      <c r="C270" s="432" t="s">
        <v>743</v>
      </c>
      <c r="D270" s="433" t="s">
        <v>3342</v>
      </c>
      <c r="E270" s="432" t="s">
        <v>465</v>
      </c>
      <c r="F270" s="433" t="s">
        <v>3363</v>
      </c>
      <c r="G270" s="432" t="s">
        <v>466</v>
      </c>
      <c r="H270" s="432" t="s">
        <v>1287</v>
      </c>
      <c r="I270" s="432" t="s">
        <v>177</v>
      </c>
      <c r="J270" s="432" t="s">
        <v>1288</v>
      </c>
      <c r="K270" s="432"/>
      <c r="L270" s="434">
        <v>114.21000000000001</v>
      </c>
      <c r="M270" s="434">
        <v>2</v>
      </c>
      <c r="N270" s="435">
        <v>228.42000000000002</v>
      </c>
    </row>
    <row r="271" spans="1:14" ht="14.4" customHeight="1" x14ac:dyDescent="0.3">
      <c r="A271" s="430" t="s">
        <v>742</v>
      </c>
      <c r="B271" s="431" t="s">
        <v>3327</v>
      </c>
      <c r="C271" s="432" t="s">
        <v>743</v>
      </c>
      <c r="D271" s="433" t="s">
        <v>3342</v>
      </c>
      <c r="E271" s="432" t="s">
        <v>465</v>
      </c>
      <c r="F271" s="433" t="s">
        <v>3363</v>
      </c>
      <c r="G271" s="432" t="s">
        <v>466</v>
      </c>
      <c r="H271" s="432" t="s">
        <v>1289</v>
      </c>
      <c r="I271" s="432" t="s">
        <v>1290</v>
      </c>
      <c r="J271" s="432" t="s">
        <v>1291</v>
      </c>
      <c r="K271" s="432" t="s">
        <v>1292</v>
      </c>
      <c r="L271" s="434">
        <v>165.17018346983454</v>
      </c>
      <c r="M271" s="434">
        <v>2</v>
      </c>
      <c r="N271" s="435">
        <v>330.34036693966908</v>
      </c>
    </row>
    <row r="272" spans="1:14" ht="14.4" customHeight="1" x14ac:dyDescent="0.3">
      <c r="A272" s="430" t="s">
        <v>742</v>
      </c>
      <c r="B272" s="431" t="s">
        <v>3327</v>
      </c>
      <c r="C272" s="432" t="s">
        <v>743</v>
      </c>
      <c r="D272" s="433" t="s">
        <v>3342</v>
      </c>
      <c r="E272" s="432" t="s">
        <v>465</v>
      </c>
      <c r="F272" s="433" t="s">
        <v>3363</v>
      </c>
      <c r="G272" s="432" t="s">
        <v>466</v>
      </c>
      <c r="H272" s="432" t="s">
        <v>1293</v>
      </c>
      <c r="I272" s="432" t="s">
        <v>1294</v>
      </c>
      <c r="J272" s="432" t="s">
        <v>1226</v>
      </c>
      <c r="K272" s="432" t="s">
        <v>1176</v>
      </c>
      <c r="L272" s="434">
        <v>113.38154421882406</v>
      </c>
      <c r="M272" s="434">
        <v>35</v>
      </c>
      <c r="N272" s="435">
        <v>3968.3540476588423</v>
      </c>
    </row>
    <row r="273" spans="1:14" ht="14.4" customHeight="1" x14ac:dyDescent="0.3">
      <c r="A273" s="430" t="s">
        <v>742</v>
      </c>
      <c r="B273" s="431" t="s">
        <v>3327</v>
      </c>
      <c r="C273" s="432" t="s">
        <v>743</v>
      </c>
      <c r="D273" s="433" t="s">
        <v>3342</v>
      </c>
      <c r="E273" s="432" t="s">
        <v>465</v>
      </c>
      <c r="F273" s="433" t="s">
        <v>3363</v>
      </c>
      <c r="G273" s="432" t="s">
        <v>466</v>
      </c>
      <c r="H273" s="432" t="s">
        <v>1295</v>
      </c>
      <c r="I273" s="432" t="s">
        <v>1296</v>
      </c>
      <c r="J273" s="432" t="s">
        <v>1226</v>
      </c>
      <c r="K273" s="432" t="s">
        <v>1297</v>
      </c>
      <c r="L273" s="434">
        <v>67.325000000000017</v>
      </c>
      <c r="M273" s="434">
        <v>2</v>
      </c>
      <c r="N273" s="435">
        <v>134.65000000000003</v>
      </c>
    </row>
    <row r="274" spans="1:14" ht="14.4" customHeight="1" x14ac:dyDescent="0.3">
      <c r="A274" s="430" t="s">
        <v>742</v>
      </c>
      <c r="B274" s="431" t="s">
        <v>3327</v>
      </c>
      <c r="C274" s="432" t="s">
        <v>743</v>
      </c>
      <c r="D274" s="433" t="s">
        <v>3342</v>
      </c>
      <c r="E274" s="432" t="s">
        <v>465</v>
      </c>
      <c r="F274" s="433" t="s">
        <v>3363</v>
      </c>
      <c r="G274" s="432" t="s">
        <v>466</v>
      </c>
      <c r="H274" s="432" t="s">
        <v>1298</v>
      </c>
      <c r="I274" s="432" t="s">
        <v>1299</v>
      </c>
      <c r="J274" s="432" t="s">
        <v>1300</v>
      </c>
      <c r="K274" s="432" t="s">
        <v>1301</v>
      </c>
      <c r="L274" s="434">
        <v>59.050028592330534</v>
      </c>
      <c r="M274" s="434">
        <v>3</v>
      </c>
      <c r="N274" s="435">
        <v>177.1500857769916</v>
      </c>
    </row>
    <row r="275" spans="1:14" ht="14.4" customHeight="1" x14ac:dyDescent="0.3">
      <c r="A275" s="430" t="s">
        <v>742</v>
      </c>
      <c r="B275" s="431" t="s">
        <v>3327</v>
      </c>
      <c r="C275" s="432" t="s">
        <v>743</v>
      </c>
      <c r="D275" s="433" t="s">
        <v>3342</v>
      </c>
      <c r="E275" s="432" t="s">
        <v>465</v>
      </c>
      <c r="F275" s="433" t="s">
        <v>3363</v>
      </c>
      <c r="G275" s="432" t="s">
        <v>466</v>
      </c>
      <c r="H275" s="432" t="s">
        <v>1302</v>
      </c>
      <c r="I275" s="432" t="s">
        <v>1303</v>
      </c>
      <c r="J275" s="432" t="s">
        <v>493</v>
      </c>
      <c r="K275" s="432" t="s">
        <v>1304</v>
      </c>
      <c r="L275" s="434">
        <v>50.108300885231209</v>
      </c>
      <c r="M275" s="434">
        <v>24</v>
      </c>
      <c r="N275" s="435">
        <v>1202.599221245549</v>
      </c>
    </row>
    <row r="276" spans="1:14" ht="14.4" customHeight="1" x14ac:dyDescent="0.3">
      <c r="A276" s="430" t="s">
        <v>742</v>
      </c>
      <c r="B276" s="431" t="s">
        <v>3327</v>
      </c>
      <c r="C276" s="432" t="s">
        <v>743</v>
      </c>
      <c r="D276" s="433" t="s">
        <v>3342</v>
      </c>
      <c r="E276" s="432" t="s">
        <v>465</v>
      </c>
      <c r="F276" s="433" t="s">
        <v>3363</v>
      </c>
      <c r="G276" s="432" t="s">
        <v>466</v>
      </c>
      <c r="H276" s="432" t="s">
        <v>1305</v>
      </c>
      <c r="I276" s="432" t="s">
        <v>1306</v>
      </c>
      <c r="J276" s="432" t="s">
        <v>1307</v>
      </c>
      <c r="K276" s="432" t="s">
        <v>1308</v>
      </c>
      <c r="L276" s="434">
        <v>177.8</v>
      </c>
      <c r="M276" s="434">
        <v>2</v>
      </c>
      <c r="N276" s="435">
        <v>355.6</v>
      </c>
    </row>
    <row r="277" spans="1:14" ht="14.4" customHeight="1" x14ac:dyDescent="0.3">
      <c r="A277" s="430" t="s">
        <v>742</v>
      </c>
      <c r="B277" s="431" t="s">
        <v>3327</v>
      </c>
      <c r="C277" s="432" t="s">
        <v>743</v>
      </c>
      <c r="D277" s="433" t="s">
        <v>3342</v>
      </c>
      <c r="E277" s="432" t="s">
        <v>465</v>
      </c>
      <c r="F277" s="433" t="s">
        <v>3363</v>
      </c>
      <c r="G277" s="432" t="s">
        <v>466</v>
      </c>
      <c r="H277" s="432" t="s">
        <v>1309</v>
      </c>
      <c r="I277" s="432" t="s">
        <v>1309</v>
      </c>
      <c r="J277" s="432" t="s">
        <v>1310</v>
      </c>
      <c r="K277" s="432" t="s">
        <v>1311</v>
      </c>
      <c r="L277" s="434">
        <v>266.95999999999998</v>
      </c>
      <c r="M277" s="434">
        <v>1</v>
      </c>
      <c r="N277" s="435">
        <v>266.95999999999998</v>
      </c>
    </row>
    <row r="278" spans="1:14" ht="14.4" customHeight="1" x14ac:dyDescent="0.3">
      <c r="A278" s="430" t="s">
        <v>742</v>
      </c>
      <c r="B278" s="431" t="s">
        <v>3327</v>
      </c>
      <c r="C278" s="432" t="s">
        <v>743</v>
      </c>
      <c r="D278" s="433" t="s">
        <v>3342</v>
      </c>
      <c r="E278" s="432" t="s">
        <v>465</v>
      </c>
      <c r="F278" s="433" t="s">
        <v>3363</v>
      </c>
      <c r="G278" s="432" t="s">
        <v>466</v>
      </c>
      <c r="H278" s="432" t="s">
        <v>1312</v>
      </c>
      <c r="I278" s="432" t="s">
        <v>1313</v>
      </c>
      <c r="J278" s="432" t="s">
        <v>1314</v>
      </c>
      <c r="K278" s="432" t="s">
        <v>1315</v>
      </c>
      <c r="L278" s="434">
        <v>73.06</v>
      </c>
      <c r="M278" s="434">
        <v>6</v>
      </c>
      <c r="N278" s="435">
        <v>438.36</v>
      </c>
    </row>
    <row r="279" spans="1:14" ht="14.4" customHeight="1" x14ac:dyDescent="0.3">
      <c r="A279" s="430" t="s">
        <v>742</v>
      </c>
      <c r="B279" s="431" t="s">
        <v>3327</v>
      </c>
      <c r="C279" s="432" t="s">
        <v>743</v>
      </c>
      <c r="D279" s="433" t="s">
        <v>3342</v>
      </c>
      <c r="E279" s="432" t="s">
        <v>465</v>
      </c>
      <c r="F279" s="433" t="s">
        <v>3363</v>
      </c>
      <c r="G279" s="432" t="s">
        <v>466</v>
      </c>
      <c r="H279" s="432" t="s">
        <v>1316</v>
      </c>
      <c r="I279" s="432" t="s">
        <v>1317</v>
      </c>
      <c r="J279" s="432" t="s">
        <v>1318</v>
      </c>
      <c r="K279" s="432" t="s">
        <v>1319</v>
      </c>
      <c r="L279" s="434">
        <v>82.26</v>
      </c>
      <c r="M279" s="434">
        <v>2</v>
      </c>
      <c r="N279" s="435">
        <v>164.52</v>
      </c>
    </row>
    <row r="280" spans="1:14" ht="14.4" customHeight="1" x14ac:dyDescent="0.3">
      <c r="A280" s="430" t="s">
        <v>742</v>
      </c>
      <c r="B280" s="431" t="s">
        <v>3327</v>
      </c>
      <c r="C280" s="432" t="s">
        <v>743</v>
      </c>
      <c r="D280" s="433" t="s">
        <v>3342</v>
      </c>
      <c r="E280" s="432" t="s">
        <v>465</v>
      </c>
      <c r="F280" s="433" t="s">
        <v>3363</v>
      </c>
      <c r="G280" s="432" t="s">
        <v>466</v>
      </c>
      <c r="H280" s="432" t="s">
        <v>1320</v>
      </c>
      <c r="I280" s="432" t="s">
        <v>1321</v>
      </c>
      <c r="J280" s="432" t="s">
        <v>1322</v>
      </c>
      <c r="K280" s="432" t="s">
        <v>1323</v>
      </c>
      <c r="L280" s="434">
        <v>550.10419260513004</v>
      </c>
      <c r="M280" s="434">
        <v>6</v>
      </c>
      <c r="N280" s="435">
        <v>3300.6251556307802</v>
      </c>
    </row>
    <row r="281" spans="1:14" ht="14.4" customHeight="1" x14ac:dyDescent="0.3">
      <c r="A281" s="430" t="s">
        <v>742</v>
      </c>
      <c r="B281" s="431" t="s">
        <v>3327</v>
      </c>
      <c r="C281" s="432" t="s">
        <v>743</v>
      </c>
      <c r="D281" s="433" t="s">
        <v>3342</v>
      </c>
      <c r="E281" s="432" t="s">
        <v>465</v>
      </c>
      <c r="F281" s="433" t="s">
        <v>3363</v>
      </c>
      <c r="G281" s="432" t="s">
        <v>466</v>
      </c>
      <c r="H281" s="432" t="s">
        <v>1324</v>
      </c>
      <c r="I281" s="432" t="s">
        <v>1325</v>
      </c>
      <c r="J281" s="432" t="s">
        <v>1326</v>
      </c>
      <c r="K281" s="432" t="s">
        <v>1327</v>
      </c>
      <c r="L281" s="434">
        <v>1092.808597231565</v>
      </c>
      <c r="M281" s="434">
        <v>2</v>
      </c>
      <c r="N281" s="435">
        <v>2185.6171944631301</v>
      </c>
    </row>
    <row r="282" spans="1:14" ht="14.4" customHeight="1" x14ac:dyDescent="0.3">
      <c r="A282" s="430" t="s">
        <v>742</v>
      </c>
      <c r="B282" s="431" t="s">
        <v>3327</v>
      </c>
      <c r="C282" s="432" t="s">
        <v>743</v>
      </c>
      <c r="D282" s="433" t="s">
        <v>3342</v>
      </c>
      <c r="E282" s="432" t="s">
        <v>465</v>
      </c>
      <c r="F282" s="433" t="s">
        <v>3363</v>
      </c>
      <c r="G282" s="432" t="s">
        <v>466</v>
      </c>
      <c r="H282" s="432" t="s">
        <v>1328</v>
      </c>
      <c r="I282" s="432" t="s">
        <v>1329</v>
      </c>
      <c r="J282" s="432" t="s">
        <v>1330</v>
      </c>
      <c r="K282" s="432" t="s">
        <v>1331</v>
      </c>
      <c r="L282" s="434">
        <v>90.95</v>
      </c>
      <c r="M282" s="434">
        <v>4</v>
      </c>
      <c r="N282" s="435">
        <v>363.8</v>
      </c>
    </row>
    <row r="283" spans="1:14" ht="14.4" customHeight="1" x14ac:dyDescent="0.3">
      <c r="A283" s="430" t="s">
        <v>742</v>
      </c>
      <c r="B283" s="431" t="s">
        <v>3327</v>
      </c>
      <c r="C283" s="432" t="s">
        <v>743</v>
      </c>
      <c r="D283" s="433" t="s">
        <v>3342</v>
      </c>
      <c r="E283" s="432" t="s">
        <v>465</v>
      </c>
      <c r="F283" s="433" t="s">
        <v>3363</v>
      </c>
      <c r="G283" s="432" t="s">
        <v>466</v>
      </c>
      <c r="H283" s="432" t="s">
        <v>1332</v>
      </c>
      <c r="I283" s="432" t="s">
        <v>1333</v>
      </c>
      <c r="J283" s="432" t="s">
        <v>1334</v>
      </c>
      <c r="K283" s="432" t="s">
        <v>1190</v>
      </c>
      <c r="L283" s="434">
        <v>90.620000000000033</v>
      </c>
      <c r="M283" s="434">
        <v>1</v>
      </c>
      <c r="N283" s="435">
        <v>90.620000000000033</v>
      </c>
    </row>
    <row r="284" spans="1:14" ht="14.4" customHeight="1" x14ac:dyDescent="0.3">
      <c r="A284" s="430" t="s">
        <v>742</v>
      </c>
      <c r="B284" s="431" t="s">
        <v>3327</v>
      </c>
      <c r="C284" s="432" t="s">
        <v>743</v>
      </c>
      <c r="D284" s="433" t="s">
        <v>3342</v>
      </c>
      <c r="E284" s="432" t="s">
        <v>465</v>
      </c>
      <c r="F284" s="433" t="s">
        <v>3363</v>
      </c>
      <c r="G284" s="432" t="s">
        <v>466</v>
      </c>
      <c r="H284" s="432" t="s">
        <v>1335</v>
      </c>
      <c r="I284" s="432" t="s">
        <v>1336</v>
      </c>
      <c r="J284" s="432" t="s">
        <v>1337</v>
      </c>
      <c r="K284" s="432" t="s">
        <v>1338</v>
      </c>
      <c r="L284" s="434">
        <v>182.998827461899</v>
      </c>
      <c r="M284" s="434">
        <v>2</v>
      </c>
      <c r="N284" s="435">
        <v>365.997654923798</v>
      </c>
    </row>
    <row r="285" spans="1:14" ht="14.4" customHeight="1" x14ac:dyDescent="0.3">
      <c r="A285" s="430" t="s">
        <v>742</v>
      </c>
      <c r="B285" s="431" t="s">
        <v>3327</v>
      </c>
      <c r="C285" s="432" t="s">
        <v>743</v>
      </c>
      <c r="D285" s="433" t="s">
        <v>3342</v>
      </c>
      <c r="E285" s="432" t="s">
        <v>465</v>
      </c>
      <c r="F285" s="433" t="s">
        <v>3363</v>
      </c>
      <c r="G285" s="432" t="s">
        <v>466</v>
      </c>
      <c r="H285" s="432" t="s">
        <v>1339</v>
      </c>
      <c r="I285" s="432" t="s">
        <v>1340</v>
      </c>
      <c r="J285" s="432" t="s">
        <v>1341</v>
      </c>
      <c r="K285" s="432" t="s">
        <v>1342</v>
      </c>
      <c r="L285" s="434">
        <v>128.65</v>
      </c>
      <c r="M285" s="434">
        <v>1</v>
      </c>
      <c r="N285" s="435">
        <v>128.65</v>
      </c>
    </row>
    <row r="286" spans="1:14" ht="14.4" customHeight="1" x14ac:dyDescent="0.3">
      <c r="A286" s="430" t="s">
        <v>742</v>
      </c>
      <c r="B286" s="431" t="s">
        <v>3327</v>
      </c>
      <c r="C286" s="432" t="s">
        <v>743</v>
      </c>
      <c r="D286" s="433" t="s">
        <v>3342</v>
      </c>
      <c r="E286" s="432" t="s">
        <v>465</v>
      </c>
      <c r="F286" s="433" t="s">
        <v>3363</v>
      </c>
      <c r="G286" s="432" t="s">
        <v>466</v>
      </c>
      <c r="H286" s="432" t="s">
        <v>1343</v>
      </c>
      <c r="I286" s="432" t="s">
        <v>1344</v>
      </c>
      <c r="J286" s="432" t="s">
        <v>1345</v>
      </c>
      <c r="K286" s="432" t="s">
        <v>1346</v>
      </c>
      <c r="L286" s="434">
        <v>1401.3300000000002</v>
      </c>
      <c r="M286" s="434">
        <v>1</v>
      </c>
      <c r="N286" s="435">
        <v>1401.3300000000002</v>
      </c>
    </row>
    <row r="287" spans="1:14" ht="14.4" customHeight="1" x14ac:dyDescent="0.3">
      <c r="A287" s="430" t="s">
        <v>742</v>
      </c>
      <c r="B287" s="431" t="s">
        <v>3327</v>
      </c>
      <c r="C287" s="432" t="s">
        <v>743</v>
      </c>
      <c r="D287" s="433" t="s">
        <v>3342</v>
      </c>
      <c r="E287" s="432" t="s">
        <v>465</v>
      </c>
      <c r="F287" s="433" t="s">
        <v>3363</v>
      </c>
      <c r="G287" s="432" t="s">
        <v>466</v>
      </c>
      <c r="H287" s="432" t="s">
        <v>1347</v>
      </c>
      <c r="I287" s="432" t="s">
        <v>1348</v>
      </c>
      <c r="J287" s="432" t="s">
        <v>1349</v>
      </c>
      <c r="K287" s="432" t="s">
        <v>1350</v>
      </c>
      <c r="L287" s="434">
        <v>61.159822310665966</v>
      </c>
      <c r="M287" s="434">
        <v>3</v>
      </c>
      <c r="N287" s="435">
        <v>183.47946693199791</v>
      </c>
    </row>
    <row r="288" spans="1:14" ht="14.4" customHeight="1" x14ac:dyDescent="0.3">
      <c r="A288" s="430" t="s">
        <v>742</v>
      </c>
      <c r="B288" s="431" t="s">
        <v>3327</v>
      </c>
      <c r="C288" s="432" t="s">
        <v>743</v>
      </c>
      <c r="D288" s="433" t="s">
        <v>3342</v>
      </c>
      <c r="E288" s="432" t="s">
        <v>465</v>
      </c>
      <c r="F288" s="433" t="s">
        <v>3363</v>
      </c>
      <c r="G288" s="432" t="s">
        <v>466</v>
      </c>
      <c r="H288" s="432" t="s">
        <v>1351</v>
      </c>
      <c r="I288" s="432" t="s">
        <v>1352</v>
      </c>
      <c r="J288" s="432" t="s">
        <v>1353</v>
      </c>
      <c r="K288" s="432" t="s">
        <v>1354</v>
      </c>
      <c r="L288" s="434">
        <v>96.92000000000003</v>
      </c>
      <c r="M288" s="434">
        <v>1</v>
      </c>
      <c r="N288" s="435">
        <v>96.92000000000003</v>
      </c>
    </row>
    <row r="289" spans="1:14" ht="14.4" customHeight="1" x14ac:dyDescent="0.3">
      <c r="A289" s="430" t="s">
        <v>742</v>
      </c>
      <c r="B289" s="431" t="s">
        <v>3327</v>
      </c>
      <c r="C289" s="432" t="s">
        <v>743</v>
      </c>
      <c r="D289" s="433" t="s">
        <v>3342</v>
      </c>
      <c r="E289" s="432" t="s">
        <v>465</v>
      </c>
      <c r="F289" s="433" t="s">
        <v>3363</v>
      </c>
      <c r="G289" s="432" t="s">
        <v>466</v>
      </c>
      <c r="H289" s="432" t="s">
        <v>589</v>
      </c>
      <c r="I289" s="432" t="s">
        <v>177</v>
      </c>
      <c r="J289" s="432" t="s">
        <v>590</v>
      </c>
      <c r="K289" s="432" t="s">
        <v>473</v>
      </c>
      <c r="L289" s="434">
        <v>24.037194261613511</v>
      </c>
      <c r="M289" s="434">
        <v>24</v>
      </c>
      <c r="N289" s="435">
        <v>576.89266227872429</v>
      </c>
    </row>
    <row r="290" spans="1:14" ht="14.4" customHeight="1" x14ac:dyDescent="0.3">
      <c r="A290" s="430" t="s">
        <v>742</v>
      </c>
      <c r="B290" s="431" t="s">
        <v>3327</v>
      </c>
      <c r="C290" s="432" t="s">
        <v>743</v>
      </c>
      <c r="D290" s="433" t="s">
        <v>3342</v>
      </c>
      <c r="E290" s="432" t="s">
        <v>465</v>
      </c>
      <c r="F290" s="433" t="s">
        <v>3363</v>
      </c>
      <c r="G290" s="432" t="s">
        <v>466</v>
      </c>
      <c r="H290" s="432" t="s">
        <v>1355</v>
      </c>
      <c r="I290" s="432" t="s">
        <v>177</v>
      </c>
      <c r="J290" s="432" t="s">
        <v>1356</v>
      </c>
      <c r="K290" s="432"/>
      <c r="L290" s="434">
        <v>78.075338234640739</v>
      </c>
      <c r="M290" s="434">
        <v>11</v>
      </c>
      <c r="N290" s="435">
        <v>858.82872058104817</v>
      </c>
    </row>
    <row r="291" spans="1:14" ht="14.4" customHeight="1" x14ac:dyDescent="0.3">
      <c r="A291" s="430" t="s">
        <v>742</v>
      </c>
      <c r="B291" s="431" t="s">
        <v>3327</v>
      </c>
      <c r="C291" s="432" t="s">
        <v>743</v>
      </c>
      <c r="D291" s="433" t="s">
        <v>3342</v>
      </c>
      <c r="E291" s="432" t="s">
        <v>465</v>
      </c>
      <c r="F291" s="433" t="s">
        <v>3363</v>
      </c>
      <c r="G291" s="432" t="s">
        <v>466</v>
      </c>
      <c r="H291" s="432" t="s">
        <v>1357</v>
      </c>
      <c r="I291" s="432" t="s">
        <v>177</v>
      </c>
      <c r="J291" s="432" t="s">
        <v>1358</v>
      </c>
      <c r="K291" s="432"/>
      <c r="L291" s="434">
        <v>78.760000000000019</v>
      </c>
      <c r="M291" s="434">
        <v>2</v>
      </c>
      <c r="N291" s="435">
        <v>157.52000000000004</v>
      </c>
    </row>
    <row r="292" spans="1:14" ht="14.4" customHeight="1" x14ac:dyDescent="0.3">
      <c r="A292" s="430" t="s">
        <v>742</v>
      </c>
      <c r="B292" s="431" t="s">
        <v>3327</v>
      </c>
      <c r="C292" s="432" t="s">
        <v>743</v>
      </c>
      <c r="D292" s="433" t="s">
        <v>3342</v>
      </c>
      <c r="E292" s="432" t="s">
        <v>465</v>
      </c>
      <c r="F292" s="433" t="s">
        <v>3363</v>
      </c>
      <c r="G292" s="432" t="s">
        <v>466</v>
      </c>
      <c r="H292" s="432" t="s">
        <v>1359</v>
      </c>
      <c r="I292" s="432" t="s">
        <v>177</v>
      </c>
      <c r="J292" s="432" t="s">
        <v>1360</v>
      </c>
      <c r="K292" s="432"/>
      <c r="L292" s="434">
        <v>219.54650829858397</v>
      </c>
      <c r="M292" s="434">
        <v>3</v>
      </c>
      <c r="N292" s="435">
        <v>658.63952489575195</v>
      </c>
    </row>
    <row r="293" spans="1:14" ht="14.4" customHeight="1" x14ac:dyDescent="0.3">
      <c r="A293" s="430" t="s">
        <v>742</v>
      </c>
      <c r="B293" s="431" t="s">
        <v>3327</v>
      </c>
      <c r="C293" s="432" t="s">
        <v>743</v>
      </c>
      <c r="D293" s="433" t="s">
        <v>3342</v>
      </c>
      <c r="E293" s="432" t="s">
        <v>465</v>
      </c>
      <c r="F293" s="433" t="s">
        <v>3363</v>
      </c>
      <c r="G293" s="432" t="s">
        <v>466</v>
      </c>
      <c r="H293" s="432" t="s">
        <v>521</v>
      </c>
      <c r="I293" s="432" t="s">
        <v>521</v>
      </c>
      <c r="J293" s="432" t="s">
        <v>522</v>
      </c>
      <c r="K293" s="432" t="s">
        <v>523</v>
      </c>
      <c r="L293" s="434">
        <v>237.09974334747352</v>
      </c>
      <c r="M293" s="434">
        <v>2</v>
      </c>
      <c r="N293" s="435">
        <v>474.19948669494704</v>
      </c>
    </row>
    <row r="294" spans="1:14" ht="14.4" customHeight="1" x14ac:dyDescent="0.3">
      <c r="A294" s="430" t="s">
        <v>742</v>
      </c>
      <c r="B294" s="431" t="s">
        <v>3327</v>
      </c>
      <c r="C294" s="432" t="s">
        <v>743</v>
      </c>
      <c r="D294" s="433" t="s">
        <v>3342</v>
      </c>
      <c r="E294" s="432" t="s">
        <v>465</v>
      </c>
      <c r="F294" s="433" t="s">
        <v>3363</v>
      </c>
      <c r="G294" s="432" t="s">
        <v>466</v>
      </c>
      <c r="H294" s="432" t="s">
        <v>1361</v>
      </c>
      <c r="I294" s="432" t="s">
        <v>1362</v>
      </c>
      <c r="J294" s="432" t="s">
        <v>1363</v>
      </c>
      <c r="K294" s="432" t="s">
        <v>1364</v>
      </c>
      <c r="L294" s="434">
        <v>117.73994281247943</v>
      </c>
      <c r="M294" s="434">
        <v>26</v>
      </c>
      <c r="N294" s="435">
        <v>3061.238513124465</v>
      </c>
    </row>
    <row r="295" spans="1:14" ht="14.4" customHeight="1" x14ac:dyDescent="0.3">
      <c r="A295" s="430" t="s">
        <v>742</v>
      </c>
      <c r="B295" s="431" t="s">
        <v>3327</v>
      </c>
      <c r="C295" s="432" t="s">
        <v>743</v>
      </c>
      <c r="D295" s="433" t="s">
        <v>3342</v>
      </c>
      <c r="E295" s="432" t="s">
        <v>465</v>
      </c>
      <c r="F295" s="433" t="s">
        <v>3363</v>
      </c>
      <c r="G295" s="432" t="s">
        <v>466</v>
      </c>
      <c r="H295" s="432" t="s">
        <v>1365</v>
      </c>
      <c r="I295" s="432" t="s">
        <v>1366</v>
      </c>
      <c r="J295" s="432" t="s">
        <v>1367</v>
      </c>
      <c r="K295" s="432" t="s">
        <v>1368</v>
      </c>
      <c r="L295" s="434">
        <v>457.48000000000013</v>
      </c>
      <c r="M295" s="434">
        <v>2</v>
      </c>
      <c r="N295" s="435">
        <v>914.96000000000026</v>
      </c>
    </row>
    <row r="296" spans="1:14" ht="14.4" customHeight="1" x14ac:dyDescent="0.3">
      <c r="A296" s="430" t="s">
        <v>742</v>
      </c>
      <c r="B296" s="431" t="s">
        <v>3327</v>
      </c>
      <c r="C296" s="432" t="s">
        <v>743</v>
      </c>
      <c r="D296" s="433" t="s">
        <v>3342</v>
      </c>
      <c r="E296" s="432" t="s">
        <v>465</v>
      </c>
      <c r="F296" s="433" t="s">
        <v>3363</v>
      </c>
      <c r="G296" s="432" t="s">
        <v>466</v>
      </c>
      <c r="H296" s="432" t="s">
        <v>1369</v>
      </c>
      <c r="I296" s="432" t="s">
        <v>1370</v>
      </c>
      <c r="J296" s="432" t="s">
        <v>1371</v>
      </c>
      <c r="K296" s="432" t="s">
        <v>1372</v>
      </c>
      <c r="L296" s="434">
        <v>424.12496806152808</v>
      </c>
      <c r="M296" s="434">
        <v>1</v>
      </c>
      <c r="N296" s="435">
        <v>424.12496806152808</v>
      </c>
    </row>
    <row r="297" spans="1:14" ht="14.4" customHeight="1" x14ac:dyDescent="0.3">
      <c r="A297" s="430" t="s">
        <v>742</v>
      </c>
      <c r="B297" s="431" t="s">
        <v>3327</v>
      </c>
      <c r="C297" s="432" t="s">
        <v>743</v>
      </c>
      <c r="D297" s="433" t="s">
        <v>3342</v>
      </c>
      <c r="E297" s="432" t="s">
        <v>465</v>
      </c>
      <c r="F297" s="433" t="s">
        <v>3363</v>
      </c>
      <c r="G297" s="432" t="s">
        <v>466</v>
      </c>
      <c r="H297" s="432" t="s">
        <v>1373</v>
      </c>
      <c r="I297" s="432" t="s">
        <v>1374</v>
      </c>
      <c r="J297" s="432" t="s">
        <v>1375</v>
      </c>
      <c r="K297" s="432" t="s">
        <v>1376</v>
      </c>
      <c r="L297" s="434">
        <v>38.94</v>
      </c>
      <c r="M297" s="434">
        <v>2</v>
      </c>
      <c r="N297" s="435">
        <v>77.88</v>
      </c>
    </row>
    <row r="298" spans="1:14" ht="14.4" customHeight="1" x14ac:dyDescent="0.3">
      <c r="A298" s="430" t="s">
        <v>742</v>
      </c>
      <c r="B298" s="431" t="s">
        <v>3327</v>
      </c>
      <c r="C298" s="432" t="s">
        <v>743</v>
      </c>
      <c r="D298" s="433" t="s">
        <v>3342</v>
      </c>
      <c r="E298" s="432" t="s">
        <v>465</v>
      </c>
      <c r="F298" s="433" t="s">
        <v>3363</v>
      </c>
      <c r="G298" s="432" t="s">
        <v>466</v>
      </c>
      <c r="H298" s="432" t="s">
        <v>1377</v>
      </c>
      <c r="I298" s="432" t="s">
        <v>1377</v>
      </c>
      <c r="J298" s="432" t="s">
        <v>1378</v>
      </c>
      <c r="K298" s="432" t="s">
        <v>1379</v>
      </c>
      <c r="L298" s="434">
        <v>84.869999999999976</v>
      </c>
      <c r="M298" s="434">
        <v>1</v>
      </c>
      <c r="N298" s="435">
        <v>84.869999999999976</v>
      </c>
    </row>
    <row r="299" spans="1:14" ht="14.4" customHeight="1" x14ac:dyDescent="0.3">
      <c r="A299" s="430" t="s">
        <v>742</v>
      </c>
      <c r="B299" s="431" t="s">
        <v>3327</v>
      </c>
      <c r="C299" s="432" t="s">
        <v>743</v>
      </c>
      <c r="D299" s="433" t="s">
        <v>3342</v>
      </c>
      <c r="E299" s="432" t="s">
        <v>465</v>
      </c>
      <c r="F299" s="433" t="s">
        <v>3363</v>
      </c>
      <c r="G299" s="432" t="s">
        <v>466</v>
      </c>
      <c r="H299" s="432" t="s">
        <v>1380</v>
      </c>
      <c r="I299" s="432" t="s">
        <v>1380</v>
      </c>
      <c r="J299" s="432" t="s">
        <v>1381</v>
      </c>
      <c r="K299" s="432" t="s">
        <v>1382</v>
      </c>
      <c r="L299" s="434">
        <v>96.225888648785059</v>
      </c>
      <c r="M299" s="434">
        <v>5</v>
      </c>
      <c r="N299" s="435">
        <v>481.12944324392527</v>
      </c>
    </row>
    <row r="300" spans="1:14" ht="14.4" customHeight="1" x14ac:dyDescent="0.3">
      <c r="A300" s="430" t="s">
        <v>742</v>
      </c>
      <c r="B300" s="431" t="s">
        <v>3327</v>
      </c>
      <c r="C300" s="432" t="s">
        <v>743</v>
      </c>
      <c r="D300" s="433" t="s">
        <v>3342</v>
      </c>
      <c r="E300" s="432" t="s">
        <v>465</v>
      </c>
      <c r="F300" s="433" t="s">
        <v>3363</v>
      </c>
      <c r="G300" s="432" t="s">
        <v>466</v>
      </c>
      <c r="H300" s="432" t="s">
        <v>1383</v>
      </c>
      <c r="I300" s="432" t="s">
        <v>1384</v>
      </c>
      <c r="J300" s="432" t="s">
        <v>1385</v>
      </c>
      <c r="K300" s="432" t="s">
        <v>1386</v>
      </c>
      <c r="L300" s="434">
        <v>399.48</v>
      </c>
      <c r="M300" s="434">
        <v>6</v>
      </c>
      <c r="N300" s="435">
        <v>2396.88</v>
      </c>
    </row>
    <row r="301" spans="1:14" ht="14.4" customHeight="1" x14ac:dyDescent="0.3">
      <c r="A301" s="430" t="s">
        <v>742</v>
      </c>
      <c r="B301" s="431" t="s">
        <v>3327</v>
      </c>
      <c r="C301" s="432" t="s">
        <v>743</v>
      </c>
      <c r="D301" s="433" t="s">
        <v>3342</v>
      </c>
      <c r="E301" s="432" t="s">
        <v>465</v>
      </c>
      <c r="F301" s="433" t="s">
        <v>3363</v>
      </c>
      <c r="G301" s="432" t="s">
        <v>466</v>
      </c>
      <c r="H301" s="432" t="s">
        <v>1387</v>
      </c>
      <c r="I301" s="432" t="s">
        <v>1388</v>
      </c>
      <c r="J301" s="432" t="s">
        <v>1175</v>
      </c>
      <c r="K301" s="432" t="s">
        <v>1279</v>
      </c>
      <c r="L301" s="434">
        <v>598.12000000000012</v>
      </c>
      <c r="M301" s="434">
        <v>2</v>
      </c>
      <c r="N301" s="435">
        <v>1196.2400000000002</v>
      </c>
    </row>
    <row r="302" spans="1:14" ht="14.4" customHeight="1" x14ac:dyDescent="0.3">
      <c r="A302" s="430" t="s">
        <v>742</v>
      </c>
      <c r="B302" s="431" t="s">
        <v>3327</v>
      </c>
      <c r="C302" s="432" t="s">
        <v>743</v>
      </c>
      <c r="D302" s="433" t="s">
        <v>3342</v>
      </c>
      <c r="E302" s="432" t="s">
        <v>465</v>
      </c>
      <c r="F302" s="433" t="s">
        <v>3363</v>
      </c>
      <c r="G302" s="432" t="s">
        <v>466</v>
      </c>
      <c r="H302" s="432" t="s">
        <v>1389</v>
      </c>
      <c r="I302" s="432" t="s">
        <v>177</v>
      </c>
      <c r="J302" s="432" t="s">
        <v>1390</v>
      </c>
      <c r="K302" s="432"/>
      <c r="L302" s="434">
        <v>209.26195362218041</v>
      </c>
      <c r="M302" s="434">
        <v>1</v>
      </c>
      <c r="N302" s="435">
        <v>209.26195362218041</v>
      </c>
    </row>
    <row r="303" spans="1:14" ht="14.4" customHeight="1" x14ac:dyDescent="0.3">
      <c r="A303" s="430" t="s">
        <v>742</v>
      </c>
      <c r="B303" s="431" t="s">
        <v>3327</v>
      </c>
      <c r="C303" s="432" t="s">
        <v>743</v>
      </c>
      <c r="D303" s="433" t="s">
        <v>3342</v>
      </c>
      <c r="E303" s="432" t="s">
        <v>465</v>
      </c>
      <c r="F303" s="433" t="s">
        <v>3363</v>
      </c>
      <c r="G303" s="432" t="s">
        <v>466</v>
      </c>
      <c r="H303" s="432" t="s">
        <v>1391</v>
      </c>
      <c r="I303" s="432" t="s">
        <v>177</v>
      </c>
      <c r="J303" s="432" t="s">
        <v>1392</v>
      </c>
      <c r="K303" s="432"/>
      <c r="L303" s="434">
        <v>78.664777321486497</v>
      </c>
      <c r="M303" s="434">
        <v>2</v>
      </c>
      <c r="N303" s="435">
        <v>157.32955464297299</v>
      </c>
    </row>
    <row r="304" spans="1:14" ht="14.4" customHeight="1" x14ac:dyDescent="0.3">
      <c r="A304" s="430" t="s">
        <v>742</v>
      </c>
      <c r="B304" s="431" t="s">
        <v>3327</v>
      </c>
      <c r="C304" s="432" t="s">
        <v>743</v>
      </c>
      <c r="D304" s="433" t="s">
        <v>3342</v>
      </c>
      <c r="E304" s="432" t="s">
        <v>465</v>
      </c>
      <c r="F304" s="433" t="s">
        <v>3363</v>
      </c>
      <c r="G304" s="432" t="s">
        <v>466</v>
      </c>
      <c r="H304" s="432" t="s">
        <v>1393</v>
      </c>
      <c r="I304" s="432" t="s">
        <v>1393</v>
      </c>
      <c r="J304" s="432" t="s">
        <v>1394</v>
      </c>
      <c r="K304" s="432" t="s">
        <v>1395</v>
      </c>
      <c r="L304" s="434">
        <v>48.846666666666664</v>
      </c>
      <c r="M304" s="434">
        <v>6</v>
      </c>
      <c r="N304" s="435">
        <v>293.08</v>
      </c>
    </row>
    <row r="305" spans="1:14" ht="14.4" customHeight="1" x14ac:dyDescent="0.3">
      <c r="A305" s="430" t="s">
        <v>742</v>
      </c>
      <c r="B305" s="431" t="s">
        <v>3327</v>
      </c>
      <c r="C305" s="432" t="s">
        <v>743</v>
      </c>
      <c r="D305" s="433" t="s">
        <v>3342</v>
      </c>
      <c r="E305" s="432" t="s">
        <v>465</v>
      </c>
      <c r="F305" s="433" t="s">
        <v>3363</v>
      </c>
      <c r="G305" s="432" t="s">
        <v>466</v>
      </c>
      <c r="H305" s="432" t="s">
        <v>1396</v>
      </c>
      <c r="I305" s="432" t="s">
        <v>1397</v>
      </c>
      <c r="J305" s="432" t="s">
        <v>1398</v>
      </c>
      <c r="K305" s="432" t="s">
        <v>1399</v>
      </c>
      <c r="L305" s="434">
        <v>113.9496212332738</v>
      </c>
      <c r="M305" s="434">
        <v>2</v>
      </c>
      <c r="N305" s="435">
        <v>227.89924246654761</v>
      </c>
    </row>
    <row r="306" spans="1:14" ht="14.4" customHeight="1" x14ac:dyDescent="0.3">
      <c r="A306" s="430" t="s">
        <v>742</v>
      </c>
      <c r="B306" s="431" t="s">
        <v>3327</v>
      </c>
      <c r="C306" s="432" t="s">
        <v>743</v>
      </c>
      <c r="D306" s="433" t="s">
        <v>3342</v>
      </c>
      <c r="E306" s="432" t="s">
        <v>465</v>
      </c>
      <c r="F306" s="433" t="s">
        <v>3363</v>
      </c>
      <c r="G306" s="432" t="s">
        <v>466</v>
      </c>
      <c r="H306" s="432" t="s">
        <v>1400</v>
      </c>
      <c r="I306" s="432" t="s">
        <v>1401</v>
      </c>
      <c r="J306" s="432" t="s">
        <v>1402</v>
      </c>
      <c r="K306" s="432" t="s">
        <v>1403</v>
      </c>
      <c r="L306" s="434">
        <v>1311.6835308069437</v>
      </c>
      <c r="M306" s="434">
        <v>1</v>
      </c>
      <c r="N306" s="435">
        <v>1311.6835308069437</v>
      </c>
    </row>
    <row r="307" spans="1:14" ht="14.4" customHeight="1" x14ac:dyDescent="0.3">
      <c r="A307" s="430" t="s">
        <v>742</v>
      </c>
      <c r="B307" s="431" t="s">
        <v>3327</v>
      </c>
      <c r="C307" s="432" t="s">
        <v>743</v>
      </c>
      <c r="D307" s="433" t="s">
        <v>3342</v>
      </c>
      <c r="E307" s="432" t="s">
        <v>465</v>
      </c>
      <c r="F307" s="433" t="s">
        <v>3363</v>
      </c>
      <c r="G307" s="432" t="s">
        <v>466</v>
      </c>
      <c r="H307" s="432" t="s">
        <v>1404</v>
      </c>
      <c r="I307" s="432" t="s">
        <v>1405</v>
      </c>
      <c r="J307" s="432" t="s">
        <v>1406</v>
      </c>
      <c r="K307" s="432" t="s">
        <v>1407</v>
      </c>
      <c r="L307" s="434">
        <v>57.264950252247019</v>
      </c>
      <c r="M307" s="434">
        <v>2</v>
      </c>
      <c r="N307" s="435">
        <v>114.52990050449404</v>
      </c>
    </row>
    <row r="308" spans="1:14" ht="14.4" customHeight="1" x14ac:dyDescent="0.3">
      <c r="A308" s="430" t="s">
        <v>742</v>
      </c>
      <c r="B308" s="431" t="s">
        <v>3327</v>
      </c>
      <c r="C308" s="432" t="s">
        <v>743</v>
      </c>
      <c r="D308" s="433" t="s">
        <v>3342</v>
      </c>
      <c r="E308" s="432" t="s">
        <v>465</v>
      </c>
      <c r="F308" s="433" t="s">
        <v>3363</v>
      </c>
      <c r="G308" s="432" t="s">
        <v>466</v>
      </c>
      <c r="H308" s="432" t="s">
        <v>1408</v>
      </c>
      <c r="I308" s="432" t="s">
        <v>177</v>
      </c>
      <c r="J308" s="432" t="s">
        <v>1409</v>
      </c>
      <c r="K308" s="432"/>
      <c r="L308" s="434">
        <v>375.0810511363635</v>
      </c>
      <c r="M308" s="434">
        <v>32</v>
      </c>
      <c r="N308" s="435">
        <v>12002.593636363632</v>
      </c>
    </row>
    <row r="309" spans="1:14" ht="14.4" customHeight="1" x14ac:dyDescent="0.3">
      <c r="A309" s="430" t="s">
        <v>742</v>
      </c>
      <c r="B309" s="431" t="s">
        <v>3327</v>
      </c>
      <c r="C309" s="432" t="s">
        <v>743</v>
      </c>
      <c r="D309" s="433" t="s">
        <v>3342</v>
      </c>
      <c r="E309" s="432" t="s">
        <v>465</v>
      </c>
      <c r="F309" s="433" t="s">
        <v>3363</v>
      </c>
      <c r="G309" s="432" t="s">
        <v>466</v>
      </c>
      <c r="H309" s="432" t="s">
        <v>1410</v>
      </c>
      <c r="I309" s="432" t="s">
        <v>1411</v>
      </c>
      <c r="J309" s="432" t="s">
        <v>1412</v>
      </c>
      <c r="K309" s="432" t="s">
        <v>1413</v>
      </c>
      <c r="L309" s="434">
        <v>122.40929148028786</v>
      </c>
      <c r="M309" s="434">
        <v>1</v>
      </c>
      <c r="N309" s="435">
        <v>122.40929148028786</v>
      </c>
    </row>
    <row r="310" spans="1:14" ht="14.4" customHeight="1" x14ac:dyDescent="0.3">
      <c r="A310" s="430" t="s">
        <v>742</v>
      </c>
      <c r="B310" s="431" t="s">
        <v>3327</v>
      </c>
      <c r="C310" s="432" t="s">
        <v>743</v>
      </c>
      <c r="D310" s="433" t="s">
        <v>3342</v>
      </c>
      <c r="E310" s="432" t="s">
        <v>465</v>
      </c>
      <c r="F310" s="433" t="s">
        <v>3363</v>
      </c>
      <c r="G310" s="432" t="s">
        <v>466</v>
      </c>
      <c r="H310" s="432" t="s">
        <v>1414</v>
      </c>
      <c r="I310" s="432" t="s">
        <v>177</v>
      </c>
      <c r="J310" s="432" t="s">
        <v>1415</v>
      </c>
      <c r="K310" s="432"/>
      <c r="L310" s="434">
        <v>217.88899722791348</v>
      </c>
      <c r="M310" s="434">
        <v>9</v>
      </c>
      <c r="N310" s="435">
        <v>1961.0009750512213</v>
      </c>
    </row>
    <row r="311" spans="1:14" ht="14.4" customHeight="1" x14ac:dyDescent="0.3">
      <c r="A311" s="430" t="s">
        <v>742</v>
      </c>
      <c r="B311" s="431" t="s">
        <v>3327</v>
      </c>
      <c r="C311" s="432" t="s">
        <v>743</v>
      </c>
      <c r="D311" s="433" t="s">
        <v>3342</v>
      </c>
      <c r="E311" s="432" t="s">
        <v>465</v>
      </c>
      <c r="F311" s="433" t="s">
        <v>3363</v>
      </c>
      <c r="G311" s="432" t="s">
        <v>466</v>
      </c>
      <c r="H311" s="432" t="s">
        <v>1416</v>
      </c>
      <c r="I311" s="432" t="s">
        <v>1417</v>
      </c>
      <c r="J311" s="432" t="s">
        <v>1418</v>
      </c>
      <c r="K311" s="432" t="s">
        <v>1419</v>
      </c>
      <c r="L311" s="434">
        <v>88.116989358055619</v>
      </c>
      <c r="M311" s="434">
        <v>95</v>
      </c>
      <c r="N311" s="435">
        <v>8371.1139890152845</v>
      </c>
    </row>
    <row r="312" spans="1:14" ht="14.4" customHeight="1" x14ac:dyDescent="0.3">
      <c r="A312" s="430" t="s">
        <v>742</v>
      </c>
      <c r="B312" s="431" t="s">
        <v>3327</v>
      </c>
      <c r="C312" s="432" t="s">
        <v>743</v>
      </c>
      <c r="D312" s="433" t="s">
        <v>3342</v>
      </c>
      <c r="E312" s="432" t="s">
        <v>465</v>
      </c>
      <c r="F312" s="433" t="s">
        <v>3363</v>
      </c>
      <c r="G312" s="432" t="s">
        <v>466</v>
      </c>
      <c r="H312" s="432" t="s">
        <v>1420</v>
      </c>
      <c r="I312" s="432" t="s">
        <v>177</v>
      </c>
      <c r="J312" s="432" t="s">
        <v>1421</v>
      </c>
      <c r="K312" s="432"/>
      <c r="L312" s="434">
        <v>58.713401337331497</v>
      </c>
      <c r="M312" s="434">
        <v>6</v>
      </c>
      <c r="N312" s="435">
        <v>352.28040802398897</v>
      </c>
    </row>
    <row r="313" spans="1:14" ht="14.4" customHeight="1" x14ac:dyDescent="0.3">
      <c r="A313" s="430" t="s">
        <v>742</v>
      </c>
      <c r="B313" s="431" t="s">
        <v>3327</v>
      </c>
      <c r="C313" s="432" t="s">
        <v>743</v>
      </c>
      <c r="D313" s="433" t="s">
        <v>3342</v>
      </c>
      <c r="E313" s="432" t="s">
        <v>465</v>
      </c>
      <c r="F313" s="433" t="s">
        <v>3363</v>
      </c>
      <c r="G313" s="432" t="s">
        <v>466</v>
      </c>
      <c r="H313" s="432" t="s">
        <v>1422</v>
      </c>
      <c r="I313" s="432" t="s">
        <v>1423</v>
      </c>
      <c r="J313" s="432" t="s">
        <v>1424</v>
      </c>
      <c r="K313" s="432" t="s">
        <v>1425</v>
      </c>
      <c r="L313" s="434">
        <v>339.93998938031541</v>
      </c>
      <c r="M313" s="434">
        <v>2</v>
      </c>
      <c r="N313" s="435">
        <v>679.87997876063082</v>
      </c>
    </row>
    <row r="314" spans="1:14" ht="14.4" customHeight="1" x14ac:dyDescent="0.3">
      <c r="A314" s="430" t="s">
        <v>742</v>
      </c>
      <c r="B314" s="431" t="s">
        <v>3327</v>
      </c>
      <c r="C314" s="432" t="s">
        <v>743</v>
      </c>
      <c r="D314" s="433" t="s">
        <v>3342</v>
      </c>
      <c r="E314" s="432" t="s">
        <v>465</v>
      </c>
      <c r="F314" s="433" t="s">
        <v>3363</v>
      </c>
      <c r="G314" s="432" t="s">
        <v>466</v>
      </c>
      <c r="H314" s="432" t="s">
        <v>539</v>
      </c>
      <c r="I314" s="432" t="s">
        <v>540</v>
      </c>
      <c r="J314" s="432" t="s">
        <v>541</v>
      </c>
      <c r="K314" s="432"/>
      <c r="L314" s="434">
        <v>264.47710280950935</v>
      </c>
      <c r="M314" s="434">
        <v>9</v>
      </c>
      <c r="N314" s="435">
        <v>2380.293925285584</v>
      </c>
    </row>
    <row r="315" spans="1:14" ht="14.4" customHeight="1" x14ac:dyDescent="0.3">
      <c r="A315" s="430" t="s">
        <v>742</v>
      </c>
      <c r="B315" s="431" t="s">
        <v>3327</v>
      </c>
      <c r="C315" s="432" t="s">
        <v>743</v>
      </c>
      <c r="D315" s="433" t="s">
        <v>3342</v>
      </c>
      <c r="E315" s="432" t="s">
        <v>465</v>
      </c>
      <c r="F315" s="433" t="s">
        <v>3363</v>
      </c>
      <c r="G315" s="432" t="s">
        <v>466</v>
      </c>
      <c r="H315" s="432" t="s">
        <v>1426</v>
      </c>
      <c r="I315" s="432" t="s">
        <v>177</v>
      </c>
      <c r="J315" s="432" t="s">
        <v>1427</v>
      </c>
      <c r="K315" s="432" t="s">
        <v>1428</v>
      </c>
      <c r="L315" s="434">
        <v>33.659949765380546</v>
      </c>
      <c r="M315" s="434">
        <v>5</v>
      </c>
      <c r="N315" s="435">
        <v>168.29974882690274</v>
      </c>
    </row>
    <row r="316" spans="1:14" ht="14.4" customHeight="1" x14ac:dyDescent="0.3">
      <c r="A316" s="430" t="s">
        <v>742</v>
      </c>
      <c r="B316" s="431" t="s">
        <v>3327</v>
      </c>
      <c r="C316" s="432" t="s">
        <v>743</v>
      </c>
      <c r="D316" s="433" t="s">
        <v>3342</v>
      </c>
      <c r="E316" s="432" t="s">
        <v>465</v>
      </c>
      <c r="F316" s="433" t="s">
        <v>3363</v>
      </c>
      <c r="G316" s="432" t="s">
        <v>466</v>
      </c>
      <c r="H316" s="432" t="s">
        <v>1429</v>
      </c>
      <c r="I316" s="432" t="s">
        <v>177</v>
      </c>
      <c r="J316" s="432" t="s">
        <v>1430</v>
      </c>
      <c r="K316" s="432"/>
      <c r="L316" s="434">
        <v>50.820000000000007</v>
      </c>
      <c r="M316" s="434">
        <v>4</v>
      </c>
      <c r="N316" s="435">
        <v>203.28000000000003</v>
      </c>
    </row>
    <row r="317" spans="1:14" ht="14.4" customHeight="1" x14ac:dyDescent="0.3">
      <c r="A317" s="430" t="s">
        <v>742</v>
      </c>
      <c r="B317" s="431" t="s">
        <v>3327</v>
      </c>
      <c r="C317" s="432" t="s">
        <v>743</v>
      </c>
      <c r="D317" s="433" t="s">
        <v>3342</v>
      </c>
      <c r="E317" s="432" t="s">
        <v>465</v>
      </c>
      <c r="F317" s="433" t="s">
        <v>3363</v>
      </c>
      <c r="G317" s="432" t="s">
        <v>466</v>
      </c>
      <c r="H317" s="432" t="s">
        <v>1431</v>
      </c>
      <c r="I317" s="432" t="s">
        <v>177</v>
      </c>
      <c r="J317" s="432" t="s">
        <v>1432</v>
      </c>
      <c r="K317" s="432"/>
      <c r="L317" s="434">
        <v>92.163173616923771</v>
      </c>
      <c r="M317" s="434">
        <v>60</v>
      </c>
      <c r="N317" s="435">
        <v>5529.7904170154261</v>
      </c>
    </row>
    <row r="318" spans="1:14" ht="14.4" customHeight="1" x14ac:dyDescent="0.3">
      <c r="A318" s="430" t="s">
        <v>742</v>
      </c>
      <c r="B318" s="431" t="s">
        <v>3327</v>
      </c>
      <c r="C318" s="432" t="s">
        <v>743</v>
      </c>
      <c r="D318" s="433" t="s">
        <v>3342</v>
      </c>
      <c r="E318" s="432" t="s">
        <v>465</v>
      </c>
      <c r="F318" s="433" t="s">
        <v>3363</v>
      </c>
      <c r="G318" s="432" t="s">
        <v>466</v>
      </c>
      <c r="H318" s="432" t="s">
        <v>1433</v>
      </c>
      <c r="I318" s="432" t="s">
        <v>1434</v>
      </c>
      <c r="J318" s="432" t="s">
        <v>1435</v>
      </c>
      <c r="K318" s="432" t="s">
        <v>1436</v>
      </c>
      <c r="L318" s="434">
        <v>2700</v>
      </c>
      <c r="M318" s="434">
        <v>1</v>
      </c>
      <c r="N318" s="435">
        <v>2700</v>
      </c>
    </row>
    <row r="319" spans="1:14" ht="14.4" customHeight="1" x14ac:dyDescent="0.3">
      <c r="A319" s="430" t="s">
        <v>742</v>
      </c>
      <c r="B319" s="431" t="s">
        <v>3327</v>
      </c>
      <c r="C319" s="432" t="s">
        <v>743</v>
      </c>
      <c r="D319" s="433" t="s">
        <v>3342</v>
      </c>
      <c r="E319" s="432" t="s">
        <v>465</v>
      </c>
      <c r="F319" s="433" t="s">
        <v>3363</v>
      </c>
      <c r="G319" s="432" t="s">
        <v>466</v>
      </c>
      <c r="H319" s="432" t="s">
        <v>1437</v>
      </c>
      <c r="I319" s="432" t="s">
        <v>1438</v>
      </c>
      <c r="J319" s="432" t="s">
        <v>1439</v>
      </c>
      <c r="K319" s="432" t="s">
        <v>1440</v>
      </c>
      <c r="L319" s="434">
        <v>161.82</v>
      </c>
      <c r="M319" s="434">
        <v>1</v>
      </c>
      <c r="N319" s="435">
        <v>161.82</v>
      </c>
    </row>
    <row r="320" spans="1:14" ht="14.4" customHeight="1" x14ac:dyDescent="0.3">
      <c r="A320" s="430" t="s">
        <v>742</v>
      </c>
      <c r="B320" s="431" t="s">
        <v>3327</v>
      </c>
      <c r="C320" s="432" t="s">
        <v>743</v>
      </c>
      <c r="D320" s="433" t="s">
        <v>3342</v>
      </c>
      <c r="E320" s="432" t="s">
        <v>465</v>
      </c>
      <c r="F320" s="433" t="s">
        <v>3363</v>
      </c>
      <c r="G320" s="432" t="s">
        <v>466</v>
      </c>
      <c r="H320" s="432" t="s">
        <v>1441</v>
      </c>
      <c r="I320" s="432" t="s">
        <v>1442</v>
      </c>
      <c r="J320" s="432" t="s">
        <v>1443</v>
      </c>
      <c r="K320" s="432" t="s">
        <v>1444</v>
      </c>
      <c r="L320" s="434">
        <v>39.719991819581537</v>
      </c>
      <c r="M320" s="434">
        <v>4</v>
      </c>
      <c r="N320" s="435">
        <v>158.87996727832615</v>
      </c>
    </row>
    <row r="321" spans="1:14" ht="14.4" customHeight="1" x14ac:dyDescent="0.3">
      <c r="A321" s="430" t="s">
        <v>742</v>
      </c>
      <c r="B321" s="431" t="s">
        <v>3327</v>
      </c>
      <c r="C321" s="432" t="s">
        <v>743</v>
      </c>
      <c r="D321" s="433" t="s">
        <v>3342</v>
      </c>
      <c r="E321" s="432" t="s">
        <v>465</v>
      </c>
      <c r="F321" s="433" t="s">
        <v>3363</v>
      </c>
      <c r="G321" s="432" t="s">
        <v>466</v>
      </c>
      <c r="H321" s="432" t="s">
        <v>1445</v>
      </c>
      <c r="I321" s="432" t="s">
        <v>1445</v>
      </c>
      <c r="J321" s="432" t="s">
        <v>1446</v>
      </c>
      <c r="K321" s="432" t="s">
        <v>1447</v>
      </c>
      <c r="L321" s="434">
        <v>2075.0500000000011</v>
      </c>
      <c r="M321" s="434">
        <v>1</v>
      </c>
      <c r="N321" s="435">
        <v>2075.0500000000011</v>
      </c>
    </row>
    <row r="322" spans="1:14" ht="14.4" customHeight="1" x14ac:dyDescent="0.3">
      <c r="A322" s="430" t="s">
        <v>742</v>
      </c>
      <c r="B322" s="431" t="s">
        <v>3327</v>
      </c>
      <c r="C322" s="432" t="s">
        <v>743</v>
      </c>
      <c r="D322" s="433" t="s">
        <v>3342</v>
      </c>
      <c r="E322" s="432" t="s">
        <v>465</v>
      </c>
      <c r="F322" s="433" t="s">
        <v>3363</v>
      </c>
      <c r="G322" s="432" t="s">
        <v>466</v>
      </c>
      <c r="H322" s="432" t="s">
        <v>1448</v>
      </c>
      <c r="I322" s="432" t="s">
        <v>1449</v>
      </c>
      <c r="J322" s="432" t="s">
        <v>1286</v>
      </c>
      <c r="K322" s="432" t="s">
        <v>1450</v>
      </c>
      <c r="L322" s="434">
        <v>627.67999999999995</v>
      </c>
      <c r="M322" s="434">
        <v>1</v>
      </c>
      <c r="N322" s="435">
        <v>627.67999999999995</v>
      </c>
    </row>
    <row r="323" spans="1:14" ht="14.4" customHeight="1" x14ac:dyDescent="0.3">
      <c r="A323" s="430" t="s">
        <v>742</v>
      </c>
      <c r="B323" s="431" t="s">
        <v>3327</v>
      </c>
      <c r="C323" s="432" t="s">
        <v>743</v>
      </c>
      <c r="D323" s="433" t="s">
        <v>3342</v>
      </c>
      <c r="E323" s="432" t="s">
        <v>465</v>
      </c>
      <c r="F323" s="433" t="s">
        <v>3363</v>
      </c>
      <c r="G323" s="432" t="s">
        <v>466</v>
      </c>
      <c r="H323" s="432" t="s">
        <v>609</v>
      </c>
      <c r="I323" s="432" t="s">
        <v>610</v>
      </c>
      <c r="J323" s="432" t="s">
        <v>611</v>
      </c>
      <c r="K323" s="432" t="s">
        <v>612</v>
      </c>
      <c r="L323" s="434">
        <v>63.630000000000017</v>
      </c>
      <c r="M323" s="434">
        <v>1</v>
      </c>
      <c r="N323" s="435">
        <v>63.630000000000017</v>
      </c>
    </row>
    <row r="324" spans="1:14" ht="14.4" customHeight="1" x14ac:dyDescent="0.3">
      <c r="A324" s="430" t="s">
        <v>742</v>
      </c>
      <c r="B324" s="431" t="s">
        <v>3327</v>
      </c>
      <c r="C324" s="432" t="s">
        <v>743</v>
      </c>
      <c r="D324" s="433" t="s">
        <v>3342</v>
      </c>
      <c r="E324" s="432" t="s">
        <v>465</v>
      </c>
      <c r="F324" s="433" t="s">
        <v>3363</v>
      </c>
      <c r="G324" s="432" t="s">
        <v>466</v>
      </c>
      <c r="H324" s="432" t="s">
        <v>1451</v>
      </c>
      <c r="I324" s="432" t="s">
        <v>177</v>
      </c>
      <c r="J324" s="432" t="s">
        <v>1452</v>
      </c>
      <c r="K324" s="432"/>
      <c r="L324" s="434">
        <v>852.01204705037037</v>
      </c>
      <c r="M324" s="434">
        <v>1</v>
      </c>
      <c r="N324" s="435">
        <v>852.01204705037037</v>
      </c>
    </row>
    <row r="325" spans="1:14" ht="14.4" customHeight="1" x14ac:dyDescent="0.3">
      <c r="A325" s="430" t="s">
        <v>742</v>
      </c>
      <c r="B325" s="431" t="s">
        <v>3327</v>
      </c>
      <c r="C325" s="432" t="s">
        <v>743</v>
      </c>
      <c r="D325" s="433" t="s">
        <v>3342</v>
      </c>
      <c r="E325" s="432" t="s">
        <v>465</v>
      </c>
      <c r="F325" s="433" t="s">
        <v>3363</v>
      </c>
      <c r="G325" s="432" t="s">
        <v>466</v>
      </c>
      <c r="H325" s="432" t="s">
        <v>1453</v>
      </c>
      <c r="I325" s="432" t="s">
        <v>177</v>
      </c>
      <c r="J325" s="432" t="s">
        <v>1454</v>
      </c>
      <c r="K325" s="432" t="s">
        <v>1455</v>
      </c>
      <c r="L325" s="434">
        <v>14.030540351732229</v>
      </c>
      <c r="M325" s="434">
        <v>2300</v>
      </c>
      <c r="N325" s="435">
        <v>32270.242808984127</v>
      </c>
    </row>
    <row r="326" spans="1:14" ht="14.4" customHeight="1" x14ac:dyDescent="0.3">
      <c r="A326" s="430" t="s">
        <v>742</v>
      </c>
      <c r="B326" s="431" t="s">
        <v>3327</v>
      </c>
      <c r="C326" s="432" t="s">
        <v>743</v>
      </c>
      <c r="D326" s="433" t="s">
        <v>3342</v>
      </c>
      <c r="E326" s="432" t="s">
        <v>465</v>
      </c>
      <c r="F326" s="433" t="s">
        <v>3363</v>
      </c>
      <c r="G326" s="432" t="s">
        <v>466</v>
      </c>
      <c r="H326" s="432" t="s">
        <v>1456</v>
      </c>
      <c r="I326" s="432" t="s">
        <v>177</v>
      </c>
      <c r="J326" s="432" t="s">
        <v>1457</v>
      </c>
      <c r="K326" s="432"/>
      <c r="L326" s="434">
        <v>143.28999999999996</v>
      </c>
      <c r="M326" s="434">
        <v>1</v>
      </c>
      <c r="N326" s="435">
        <v>143.28999999999996</v>
      </c>
    </row>
    <row r="327" spans="1:14" ht="14.4" customHeight="1" x14ac:dyDescent="0.3">
      <c r="A327" s="430" t="s">
        <v>742</v>
      </c>
      <c r="B327" s="431" t="s">
        <v>3327</v>
      </c>
      <c r="C327" s="432" t="s">
        <v>743</v>
      </c>
      <c r="D327" s="433" t="s">
        <v>3342</v>
      </c>
      <c r="E327" s="432" t="s">
        <v>465</v>
      </c>
      <c r="F327" s="433" t="s">
        <v>3363</v>
      </c>
      <c r="G327" s="432" t="s">
        <v>466</v>
      </c>
      <c r="H327" s="432" t="s">
        <v>1458</v>
      </c>
      <c r="I327" s="432" t="s">
        <v>1459</v>
      </c>
      <c r="J327" s="432" t="s">
        <v>1460</v>
      </c>
      <c r="K327" s="432" t="s">
        <v>1461</v>
      </c>
      <c r="L327" s="434">
        <v>152.88</v>
      </c>
      <c r="M327" s="434">
        <v>2</v>
      </c>
      <c r="N327" s="435">
        <v>305.76</v>
      </c>
    </row>
    <row r="328" spans="1:14" ht="14.4" customHeight="1" x14ac:dyDescent="0.3">
      <c r="A328" s="430" t="s">
        <v>742</v>
      </c>
      <c r="B328" s="431" t="s">
        <v>3327</v>
      </c>
      <c r="C328" s="432" t="s">
        <v>743</v>
      </c>
      <c r="D328" s="433" t="s">
        <v>3342</v>
      </c>
      <c r="E328" s="432" t="s">
        <v>465</v>
      </c>
      <c r="F328" s="433" t="s">
        <v>3363</v>
      </c>
      <c r="G328" s="432" t="s">
        <v>466</v>
      </c>
      <c r="H328" s="432" t="s">
        <v>1462</v>
      </c>
      <c r="I328" s="432" t="s">
        <v>177</v>
      </c>
      <c r="J328" s="432" t="s">
        <v>1463</v>
      </c>
      <c r="K328" s="432"/>
      <c r="L328" s="434">
        <v>122.61</v>
      </c>
      <c r="M328" s="434">
        <v>1</v>
      </c>
      <c r="N328" s="435">
        <v>122.61</v>
      </c>
    </row>
    <row r="329" spans="1:14" ht="14.4" customHeight="1" x14ac:dyDescent="0.3">
      <c r="A329" s="430" t="s">
        <v>742</v>
      </c>
      <c r="B329" s="431" t="s">
        <v>3327</v>
      </c>
      <c r="C329" s="432" t="s">
        <v>743</v>
      </c>
      <c r="D329" s="433" t="s">
        <v>3342</v>
      </c>
      <c r="E329" s="432" t="s">
        <v>465</v>
      </c>
      <c r="F329" s="433" t="s">
        <v>3363</v>
      </c>
      <c r="G329" s="432" t="s">
        <v>466</v>
      </c>
      <c r="H329" s="432" t="s">
        <v>1464</v>
      </c>
      <c r="I329" s="432" t="s">
        <v>1464</v>
      </c>
      <c r="J329" s="432" t="s">
        <v>1385</v>
      </c>
      <c r="K329" s="432" t="s">
        <v>1465</v>
      </c>
      <c r="L329" s="434">
        <v>285.01679999999999</v>
      </c>
      <c r="M329" s="434">
        <v>2</v>
      </c>
      <c r="N329" s="435">
        <v>570.03359999999998</v>
      </c>
    </row>
    <row r="330" spans="1:14" ht="14.4" customHeight="1" x14ac:dyDescent="0.3">
      <c r="A330" s="430" t="s">
        <v>742</v>
      </c>
      <c r="B330" s="431" t="s">
        <v>3327</v>
      </c>
      <c r="C330" s="432" t="s">
        <v>743</v>
      </c>
      <c r="D330" s="433" t="s">
        <v>3342</v>
      </c>
      <c r="E330" s="432" t="s">
        <v>465</v>
      </c>
      <c r="F330" s="433" t="s">
        <v>3363</v>
      </c>
      <c r="G330" s="432" t="s">
        <v>466</v>
      </c>
      <c r="H330" s="432" t="s">
        <v>1466</v>
      </c>
      <c r="I330" s="432" t="s">
        <v>177</v>
      </c>
      <c r="J330" s="432" t="s">
        <v>1467</v>
      </c>
      <c r="K330" s="432"/>
      <c r="L330" s="434">
        <v>118.02</v>
      </c>
      <c r="M330" s="434">
        <v>2</v>
      </c>
      <c r="N330" s="435">
        <v>236.04</v>
      </c>
    </row>
    <row r="331" spans="1:14" ht="14.4" customHeight="1" x14ac:dyDescent="0.3">
      <c r="A331" s="430" t="s">
        <v>742</v>
      </c>
      <c r="B331" s="431" t="s">
        <v>3327</v>
      </c>
      <c r="C331" s="432" t="s">
        <v>743</v>
      </c>
      <c r="D331" s="433" t="s">
        <v>3342</v>
      </c>
      <c r="E331" s="432" t="s">
        <v>465</v>
      </c>
      <c r="F331" s="433" t="s">
        <v>3363</v>
      </c>
      <c r="G331" s="432" t="s">
        <v>466</v>
      </c>
      <c r="H331" s="432" t="s">
        <v>569</v>
      </c>
      <c r="I331" s="432" t="s">
        <v>569</v>
      </c>
      <c r="J331" s="432" t="s">
        <v>497</v>
      </c>
      <c r="K331" s="432" t="s">
        <v>570</v>
      </c>
      <c r="L331" s="434">
        <v>60.25333333333333</v>
      </c>
      <c r="M331" s="434">
        <v>3</v>
      </c>
      <c r="N331" s="435">
        <v>180.76</v>
      </c>
    </row>
    <row r="332" spans="1:14" ht="14.4" customHeight="1" x14ac:dyDescent="0.3">
      <c r="A332" s="430" t="s">
        <v>742</v>
      </c>
      <c r="B332" s="431" t="s">
        <v>3327</v>
      </c>
      <c r="C332" s="432" t="s">
        <v>743</v>
      </c>
      <c r="D332" s="433" t="s">
        <v>3342</v>
      </c>
      <c r="E332" s="432" t="s">
        <v>465</v>
      </c>
      <c r="F332" s="433" t="s">
        <v>3363</v>
      </c>
      <c r="G332" s="432" t="s">
        <v>466</v>
      </c>
      <c r="H332" s="432" t="s">
        <v>1468</v>
      </c>
      <c r="I332" s="432" t="s">
        <v>177</v>
      </c>
      <c r="J332" s="432" t="s">
        <v>1469</v>
      </c>
      <c r="K332" s="432"/>
      <c r="L332" s="434">
        <v>139.15</v>
      </c>
      <c r="M332" s="434">
        <v>6</v>
      </c>
      <c r="N332" s="435">
        <v>834.90000000000009</v>
      </c>
    </row>
    <row r="333" spans="1:14" ht="14.4" customHeight="1" x14ac:dyDescent="0.3">
      <c r="A333" s="430" t="s">
        <v>742</v>
      </c>
      <c r="B333" s="431" t="s">
        <v>3327</v>
      </c>
      <c r="C333" s="432" t="s">
        <v>743</v>
      </c>
      <c r="D333" s="433" t="s">
        <v>3342</v>
      </c>
      <c r="E333" s="432" t="s">
        <v>465</v>
      </c>
      <c r="F333" s="433" t="s">
        <v>3363</v>
      </c>
      <c r="G333" s="432" t="s">
        <v>466</v>
      </c>
      <c r="H333" s="432" t="s">
        <v>1470</v>
      </c>
      <c r="I333" s="432" t="s">
        <v>177</v>
      </c>
      <c r="J333" s="432" t="s">
        <v>1471</v>
      </c>
      <c r="K333" s="432"/>
      <c r="L333" s="434">
        <v>160.328831341957</v>
      </c>
      <c r="M333" s="434">
        <v>2</v>
      </c>
      <c r="N333" s="435">
        <v>320.657662683914</v>
      </c>
    </row>
    <row r="334" spans="1:14" ht="14.4" customHeight="1" x14ac:dyDescent="0.3">
      <c r="A334" s="430" t="s">
        <v>742</v>
      </c>
      <c r="B334" s="431" t="s">
        <v>3327</v>
      </c>
      <c r="C334" s="432" t="s">
        <v>743</v>
      </c>
      <c r="D334" s="433" t="s">
        <v>3342</v>
      </c>
      <c r="E334" s="432" t="s">
        <v>465</v>
      </c>
      <c r="F334" s="433" t="s">
        <v>3363</v>
      </c>
      <c r="G334" s="432" t="s">
        <v>466</v>
      </c>
      <c r="H334" s="432" t="s">
        <v>1472</v>
      </c>
      <c r="I334" s="432" t="s">
        <v>177</v>
      </c>
      <c r="J334" s="432" t="s">
        <v>1473</v>
      </c>
      <c r="K334" s="432"/>
      <c r="L334" s="434">
        <v>42.73991846020666</v>
      </c>
      <c r="M334" s="434">
        <v>3</v>
      </c>
      <c r="N334" s="435">
        <v>128.21975538061997</v>
      </c>
    </row>
    <row r="335" spans="1:14" ht="14.4" customHeight="1" x14ac:dyDescent="0.3">
      <c r="A335" s="430" t="s">
        <v>742</v>
      </c>
      <c r="B335" s="431" t="s">
        <v>3327</v>
      </c>
      <c r="C335" s="432" t="s">
        <v>743</v>
      </c>
      <c r="D335" s="433" t="s">
        <v>3342</v>
      </c>
      <c r="E335" s="432" t="s">
        <v>465</v>
      </c>
      <c r="F335" s="433" t="s">
        <v>3363</v>
      </c>
      <c r="G335" s="432" t="s">
        <v>466</v>
      </c>
      <c r="H335" s="432" t="s">
        <v>1474</v>
      </c>
      <c r="I335" s="432" t="s">
        <v>177</v>
      </c>
      <c r="J335" s="432" t="s">
        <v>1475</v>
      </c>
      <c r="K335" s="432"/>
      <c r="L335" s="434">
        <v>32.790000000000013</v>
      </c>
      <c r="M335" s="434">
        <v>3</v>
      </c>
      <c r="N335" s="435">
        <v>98.370000000000033</v>
      </c>
    </row>
    <row r="336" spans="1:14" ht="14.4" customHeight="1" x14ac:dyDescent="0.3">
      <c r="A336" s="430" t="s">
        <v>742</v>
      </c>
      <c r="B336" s="431" t="s">
        <v>3327</v>
      </c>
      <c r="C336" s="432" t="s">
        <v>743</v>
      </c>
      <c r="D336" s="433" t="s">
        <v>3342</v>
      </c>
      <c r="E336" s="432" t="s">
        <v>465</v>
      </c>
      <c r="F336" s="433" t="s">
        <v>3363</v>
      </c>
      <c r="G336" s="432" t="s">
        <v>466</v>
      </c>
      <c r="H336" s="432" t="s">
        <v>1476</v>
      </c>
      <c r="I336" s="432" t="s">
        <v>1477</v>
      </c>
      <c r="J336" s="432" t="s">
        <v>1478</v>
      </c>
      <c r="K336" s="432" t="s">
        <v>1479</v>
      </c>
      <c r="L336" s="434">
        <v>12.948513559869806</v>
      </c>
      <c r="M336" s="434">
        <v>2490</v>
      </c>
      <c r="N336" s="435">
        <v>32241.798764075815</v>
      </c>
    </row>
    <row r="337" spans="1:14" ht="14.4" customHeight="1" x14ac:dyDescent="0.3">
      <c r="A337" s="430" t="s">
        <v>742</v>
      </c>
      <c r="B337" s="431" t="s">
        <v>3327</v>
      </c>
      <c r="C337" s="432" t="s">
        <v>743</v>
      </c>
      <c r="D337" s="433" t="s">
        <v>3342</v>
      </c>
      <c r="E337" s="432" t="s">
        <v>465</v>
      </c>
      <c r="F337" s="433" t="s">
        <v>3363</v>
      </c>
      <c r="G337" s="432" t="s">
        <v>689</v>
      </c>
      <c r="H337" s="432" t="s">
        <v>1480</v>
      </c>
      <c r="I337" s="432" t="s">
        <v>1480</v>
      </c>
      <c r="J337" s="432" t="s">
        <v>1481</v>
      </c>
      <c r="K337" s="432" t="s">
        <v>1482</v>
      </c>
      <c r="L337" s="434">
        <v>128.01</v>
      </c>
      <c r="M337" s="434">
        <v>1</v>
      </c>
      <c r="N337" s="435">
        <v>128.01</v>
      </c>
    </row>
    <row r="338" spans="1:14" ht="14.4" customHeight="1" x14ac:dyDescent="0.3">
      <c r="A338" s="430" t="s">
        <v>742</v>
      </c>
      <c r="B338" s="431" t="s">
        <v>3327</v>
      </c>
      <c r="C338" s="432" t="s">
        <v>743</v>
      </c>
      <c r="D338" s="433" t="s">
        <v>3342</v>
      </c>
      <c r="E338" s="432" t="s">
        <v>465</v>
      </c>
      <c r="F338" s="433" t="s">
        <v>3363</v>
      </c>
      <c r="G338" s="432" t="s">
        <v>689</v>
      </c>
      <c r="H338" s="432" t="s">
        <v>1483</v>
      </c>
      <c r="I338" s="432" t="s">
        <v>1483</v>
      </c>
      <c r="J338" s="432" t="s">
        <v>1484</v>
      </c>
      <c r="K338" s="432" t="s">
        <v>1485</v>
      </c>
      <c r="L338" s="434">
        <v>18.48</v>
      </c>
      <c r="M338" s="434">
        <v>3</v>
      </c>
      <c r="N338" s="435">
        <v>55.44</v>
      </c>
    </row>
    <row r="339" spans="1:14" ht="14.4" customHeight="1" x14ac:dyDescent="0.3">
      <c r="A339" s="430" t="s">
        <v>742</v>
      </c>
      <c r="B339" s="431" t="s">
        <v>3327</v>
      </c>
      <c r="C339" s="432" t="s">
        <v>743</v>
      </c>
      <c r="D339" s="433" t="s">
        <v>3342</v>
      </c>
      <c r="E339" s="432" t="s">
        <v>465</v>
      </c>
      <c r="F339" s="433" t="s">
        <v>3363</v>
      </c>
      <c r="G339" s="432" t="s">
        <v>689</v>
      </c>
      <c r="H339" s="432" t="s">
        <v>1486</v>
      </c>
      <c r="I339" s="432" t="s">
        <v>1486</v>
      </c>
      <c r="J339" s="432" t="s">
        <v>1487</v>
      </c>
      <c r="K339" s="432" t="s">
        <v>1488</v>
      </c>
      <c r="L339" s="434">
        <v>23.458470821466197</v>
      </c>
      <c r="M339" s="434">
        <v>13</v>
      </c>
      <c r="N339" s="435">
        <v>304.96012067906054</v>
      </c>
    </row>
    <row r="340" spans="1:14" ht="14.4" customHeight="1" x14ac:dyDescent="0.3">
      <c r="A340" s="430" t="s">
        <v>742</v>
      </c>
      <c r="B340" s="431" t="s">
        <v>3327</v>
      </c>
      <c r="C340" s="432" t="s">
        <v>743</v>
      </c>
      <c r="D340" s="433" t="s">
        <v>3342</v>
      </c>
      <c r="E340" s="432" t="s">
        <v>465</v>
      </c>
      <c r="F340" s="433" t="s">
        <v>3363</v>
      </c>
      <c r="G340" s="432" t="s">
        <v>689</v>
      </c>
      <c r="H340" s="432" t="s">
        <v>1489</v>
      </c>
      <c r="I340" s="432" t="s">
        <v>1490</v>
      </c>
      <c r="J340" s="432" t="s">
        <v>1491</v>
      </c>
      <c r="K340" s="432" t="s">
        <v>1492</v>
      </c>
      <c r="L340" s="434">
        <v>36.329991355278729</v>
      </c>
      <c r="M340" s="434">
        <v>22</v>
      </c>
      <c r="N340" s="435">
        <v>799.25980981613202</v>
      </c>
    </row>
    <row r="341" spans="1:14" ht="14.4" customHeight="1" x14ac:dyDescent="0.3">
      <c r="A341" s="430" t="s">
        <v>742</v>
      </c>
      <c r="B341" s="431" t="s">
        <v>3327</v>
      </c>
      <c r="C341" s="432" t="s">
        <v>743</v>
      </c>
      <c r="D341" s="433" t="s">
        <v>3342</v>
      </c>
      <c r="E341" s="432" t="s">
        <v>465</v>
      </c>
      <c r="F341" s="433" t="s">
        <v>3363</v>
      </c>
      <c r="G341" s="432" t="s">
        <v>689</v>
      </c>
      <c r="H341" s="432" t="s">
        <v>1493</v>
      </c>
      <c r="I341" s="432" t="s">
        <v>1494</v>
      </c>
      <c r="J341" s="432" t="s">
        <v>692</v>
      </c>
      <c r="K341" s="432" t="s">
        <v>1495</v>
      </c>
      <c r="L341" s="434">
        <v>133.85960408034836</v>
      </c>
      <c r="M341" s="434">
        <v>2</v>
      </c>
      <c r="N341" s="435">
        <v>267.71920816069672</v>
      </c>
    </row>
    <row r="342" spans="1:14" ht="14.4" customHeight="1" x14ac:dyDescent="0.3">
      <c r="A342" s="430" t="s">
        <v>742</v>
      </c>
      <c r="B342" s="431" t="s">
        <v>3327</v>
      </c>
      <c r="C342" s="432" t="s">
        <v>743</v>
      </c>
      <c r="D342" s="433" t="s">
        <v>3342</v>
      </c>
      <c r="E342" s="432" t="s">
        <v>465</v>
      </c>
      <c r="F342" s="433" t="s">
        <v>3363</v>
      </c>
      <c r="G342" s="432" t="s">
        <v>689</v>
      </c>
      <c r="H342" s="432" t="s">
        <v>1496</v>
      </c>
      <c r="I342" s="432" t="s">
        <v>1497</v>
      </c>
      <c r="J342" s="432" t="s">
        <v>1498</v>
      </c>
      <c r="K342" s="432" t="s">
        <v>1499</v>
      </c>
      <c r="L342" s="434">
        <v>47.297890100347786</v>
      </c>
      <c r="M342" s="434">
        <v>28</v>
      </c>
      <c r="N342" s="435">
        <v>1324.340922809738</v>
      </c>
    </row>
    <row r="343" spans="1:14" ht="14.4" customHeight="1" x14ac:dyDescent="0.3">
      <c r="A343" s="430" t="s">
        <v>742</v>
      </c>
      <c r="B343" s="431" t="s">
        <v>3327</v>
      </c>
      <c r="C343" s="432" t="s">
        <v>743</v>
      </c>
      <c r="D343" s="433" t="s">
        <v>3342</v>
      </c>
      <c r="E343" s="432" t="s">
        <v>465</v>
      </c>
      <c r="F343" s="433" t="s">
        <v>3363</v>
      </c>
      <c r="G343" s="432" t="s">
        <v>689</v>
      </c>
      <c r="H343" s="432" t="s">
        <v>1500</v>
      </c>
      <c r="I343" s="432" t="s">
        <v>1501</v>
      </c>
      <c r="J343" s="432" t="s">
        <v>1498</v>
      </c>
      <c r="K343" s="432" t="s">
        <v>1502</v>
      </c>
      <c r="L343" s="434">
        <v>94.611738629915621</v>
      </c>
      <c r="M343" s="434">
        <v>13</v>
      </c>
      <c r="N343" s="435">
        <v>1229.952602188903</v>
      </c>
    </row>
    <row r="344" spans="1:14" ht="14.4" customHeight="1" x14ac:dyDescent="0.3">
      <c r="A344" s="430" t="s">
        <v>742</v>
      </c>
      <c r="B344" s="431" t="s">
        <v>3327</v>
      </c>
      <c r="C344" s="432" t="s">
        <v>743</v>
      </c>
      <c r="D344" s="433" t="s">
        <v>3342</v>
      </c>
      <c r="E344" s="432" t="s">
        <v>465</v>
      </c>
      <c r="F344" s="433" t="s">
        <v>3363</v>
      </c>
      <c r="G344" s="432" t="s">
        <v>689</v>
      </c>
      <c r="H344" s="432" t="s">
        <v>1503</v>
      </c>
      <c r="I344" s="432" t="s">
        <v>1504</v>
      </c>
      <c r="J344" s="432" t="s">
        <v>1505</v>
      </c>
      <c r="K344" s="432" t="s">
        <v>1506</v>
      </c>
      <c r="L344" s="434">
        <v>123.29</v>
      </c>
      <c r="M344" s="434">
        <v>2</v>
      </c>
      <c r="N344" s="435">
        <v>246.58</v>
      </c>
    </row>
    <row r="345" spans="1:14" ht="14.4" customHeight="1" x14ac:dyDescent="0.3">
      <c r="A345" s="430" t="s">
        <v>742</v>
      </c>
      <c r="B345" s="431" t="s">
        <v>3327</v>
      </c>
      <c r="C345" s="432" t="s">
        <v>743</v>
      </c>
      <c r="D345" s="433" t="s">
        <v>3342</v>
      </c>
      <c r="E345" s="432" t="s">
        <v>465</v>
      </c>
      <c r="F345" s="433" t="s">
        <v>3363</v>
      </c>
      <c r="G345" s="432" t="s">
        <v>689</v>
      </c>
      <c r="H345" s="432" t="s">
        <v>1507</v>
      </c>
      <c r="I345" s="432" t="s">
        <v>1508</v>
      </c>
      <c r="J345" s="432" t="s">
        <v>1509</v>
      </c>
      <c r="K345" s="432" t="s">
        <v>1172</v>
      </c>
      <c r="L345" s="434">
        <v>101.15567380345318</v>
      </c>
      <c r="M345" s="434">
        <v>7</v>
      </c>
      <c r="N345" s="435">
        <v>708.0897166241723</v>
      </c>
    </row>
    <row r="346" spans="1:14" ht="14.4" customHeight="1" x14ac:dyDescent="0.3">
      <c r="A346" s="430" t="s">
        <v>742</v>
      </c>
      <c r="B346" s="431" t="s">
        <v>3327</v>
      </c>
      <c r="C346" s="432" t="s">
        <v>743</v>
      </c>
      <c r="D346" s="433" t="s">
        <v>3342</v>
      </c>
      <c r="E346" s="432" t="s">
        <v>465</v>
      </c>
      <c r="F346" s="433" t="s">
        <v>3363</v>
      </c>
      <c r="G346" s="432" t="s">
        <v>689</v>
      </c>
      <c r="H346" s="432" t="s">
        <v>1510</v>
      </c>
      <c r="I346" s="432" t="s">
        <v>1511</v>
      </c>
      <c r="J346" s="432" t="s">
        <v>1512</v>
      </c>
      <c r="K346" s="432" t="s">
        <v>1513</v>
      </c>
      <c r="L346" s="434">
        <v>103.62999784174099</v>
      </c>
      <c r="M346" s="434">
        <v>6</v>
      </c>
      <c r="N346" s="435">
        <v>621.77998705044592</v>
      </c>
    </row>
    <row r="347" spans="1:14" ht="14.4" customHeight="1" x14ac:dyDescent="0.3">
      <c r="A347" s="430" t="s">
        <v>742</v>
      </c>
      <c r="B347" s="431" t="s">
        <v>3327</v>
      </c>
      <c r="C347" s="432" t="s">
        <v>743</v>
      </c>
      <c r="D347" s="433" t="s">
        <v>3342</v>
      </c>
      <c r="E347" s="432" t="s">
        <v>465</v>
      </c>
      <c r="F347" s="433" t="s">
        <v>3363</v>
      </c>
      <c r="G347" s="432" t="s">
        <v>689</v>
      </c>
      <c r="H347" s="432" t="s">
        <v>1514</v>
      </c>
      <c r="I347" s="432" t="s">
        <v>1515</v>
      </c>
      <c r="J347" s="432" t="s">
        <v>1512</v>
      </c>
      <c r="K347" s="432" t="s">
        <v>1516</v>
      </c>
      <c r="L347" s="434">
        <v>176.96340764295746</v>
      </c>
      <c r="M347" s="434">
        <v>3</v>
      </c>
      <c r="N347" s="435">
        <v>530.89022292887239</v>
      </c>
    </row>
    <row r="348" spans="1:14" ht="14.4" customHeight="1" x14ac:dyDescent="0.3">
      <c r="A348" s="430" t="s">
        <v>742</v>
      </c>
      <c r="B348" s="431" t="s">
        <v>3327</v>
      </c>
      <c r="C348" s="432" t="s">
        <v>743</v>
      </c>
      <c r="D348" s="433" t="s">
        <v>3342</v>
      </c>
      <c r="E348" s="432" t="s">
        <v>465</v>
      </c>
      <c r="F348" s="433" t="s">
        <v>3363</v>
      </c>
      <c r="G348" s="432" t="s">
        <v>689</v>
      </c>
      <c r="H348" s="432" t="s">
        <v>1517</v>
      </c>
      <c r="I348" s="432" t="s">
        <v>1518</v>
      </c>
      <c r="J348" s="432" t="s">
        <v>1519</v>
      </c>
      <c r="K348" s="432" t="s">
        <v>1520</v>
      </c>
      <c r="L348" s="434">
        <v>144.52999734464919</v>
      </c>
      <c r="M348" s="434">
        <v>37</v>
      </c>
      <c r="N348" s="435">
        <v>5347.6099017520201</v>
      </c>
    </row>
    <row r="349" spans="1:14" ht="14.4" customHeight="1" x14ac:dyDescent="0.3">
      <c r="A349" s="430" t="s">
        <v>742</v>
      </c>
      <c r="B349" s="431" t="s">
        <v>3327</v>
      </c>
      <c r="C349" s="432" t="s">
        <v>743</v>
      </c>
      <c r="D349" s="433" t="s">
        <v>3342</v>
      </c>
      <c r="E349" s="432" t="s">
        <v>465</v>
      </c>
      <c r="F349" s="433" t="s">
        <v>3363</v>
      </c>
      <c r="G349" s="432" t="s">
        <v>689</v>
      </c>
      <c r="H349" s="432" t="s">
        <v>1521</v>
      </c>
      <c r="I349" s="432" t="s">
        <v>1522</v>
      </c>
      <c r="J349" s="432" t="s">
        <v>1523</v>
      </c>
      <c r="K349" s="432" t="s">
        <v>1524</v>
      </c>
      <c r="L349" s="434">
        <v>1241.113485070347</v>
      </c>
      <c r="M349" s="434">
        <v>2</v>
      </c>
      <c r="N349" s="435">
        <v>2482.226970140694</v>
      </c>
    </row>
    <row r="350" spans="1:14" ht="14.4" customHeight="1" x14ac:dyDescent="0.3">
      <c r="A350" s="430" t="s">
        <v>742</v>
      </c>
      <c r="B350" s="431" t="s">
        <v>3327</v>
      </c>
      <c r="C350" s="432" t="s">
        <v>743</v>
      </c>
      <c r="D350" s="433" t="s">
        <v>3342</v>
      </c>
      <c r="E350" s="432" t="s">
        <v>465</v>
      </c>
      <c r="F350" s="433" t="s">
        <v>3363</v>
      </c>
      <c r="G350" s="432" t="s">
        <v>689</v>
      </c>
      <c r="H350" s="432" t="s">
        <v>1525</v>
      </c>
      <c r="I350" s="432" t="s">
        <v>1526</v>
      </c>
      <c r="J350" s="432" t="s">
        <v>1527</v>
      </c>
      <c r="K350" s="432" t="s">
        <v>1528</v>
      </c>
      <c r="L350" s="434">
        <v>801.73</v>
      </c>
      <c r="M350" s="434">
        <v>1</v>
      </c>
      <c r="N350" s="435">
        <v>801.73</v>
      </c>
    </row>
    <row r="351" spans="1:14" ht="14.4" customHeight="1" x14ac:dyDescent="0.3">
      <c r="A351" s="430" t="s">
        <v>742</v>
      </c>
      <c r="B351" s="431" t="s">
        <v>3327</v>
      </c>
      <c r="C351" s="432" t="s">
        <v>743</v>
      </c>
      <c r="D351" s="433" t="s">
        <v>3342</v>
      </c>
      <c r="E351" s="432" t="s">
        <v>465</v>
      </c>
      <c r="F351" s="433" t="s">
        <v>3363</v>
      </c>
      <c r="G351" s="432" t="s">
        <v>689</v>
      </c>
      <c r="H351" s="432" t="s">
        <v>1529</v>
      </c>
      <c r="I351" s="432" t="s">
        <v>1530</v>
      </c>
      <c r="J351" s="432" t="s">
        <v>1531</v>
      </c>
      <c r="K351" s="432" t="s">
        <v>1532</v>
      </c>
      <c r="L351" s="434">
        <v>492.19968760664847</v>
      </c>
      <c r="M351" s="434">
        <v>22</v>
      </c>
      <c r="N351" s="435">
        <v>10828.393127346266</v>
      </c>
    </row>
    <row r="352" spans="1:14" ht="14.4" customHeight="1" x14ac:dyDescent="0.3">
      <c r="A352" s="430" t="s">
        <v>742</v>
      </c>
      <c r="B352" s="431" t="s">
        <v>3327</v>
      </c>
      <c r="C352" s="432" t="s">
        <v>743</v>
      </c>
      <c r="D352" s="433" t="s">
        <v>3342</v>
      </c>
      <c r="E352" s="432" t="s">
        <v>465</v>
      </c>
      <c r="F352" s="433" t="s">
        <v>3363</v>
      </c>
      <c r="G352" s="432" t="s">
        <v>689</v>
      </c>
      <c r="H352" s="432" t="s">
        <v>1533</v>
      </c>
      <c r="I352" s="432" t="s">
        <v>1534</v>
      </c>
      <c r="J352" s="432" t="s">
        <v>1531</v>
      </c>
      <c r="K352" s="432" t="s">
        <v>1535</v>
      </c>
      <c r="L352" s="434">
        <v>942.99977604205901</v>
      </c>
      <c r="M352" s="434">
        <v>9</v>
      </c>
      <c r="N352" s="435">
        <v>8486.9979843785313</v>
      </c>
    </row>
    <row r="353" spans="1:14" ht="14.4" customHeight="1" x14ac:dyDescent="0.3">
      <c r="A353" s="430" t="s">
        <v>742</v>
      </c>
      <c r="B353" s="431" t="s">
        <v>3327</v>
      </c>
      <c r="C353" s="432" t="s">
        <v>743</v>
      </c>
      <c r="D353" s="433" t="s">
        <v>3342</v>
      </c>
      <c r="E353" s="432" t="s">
        <v>465</v>
      </c>
      <c r="F353" s="433" t="s">
        <v>3363</v>
      </c>
      <c r="G353" s="432" t="s">
        <v>689</v>
      </c>
      <c r="H353" s="432" t="s">
        <v>1536</v>
      </c>
      <c r="I353" s="432" t="s">
        <v>1537</v>
      </c>
      <c r="J353" s="432" t="s">
        <v>1531</v>
      </c>
      <c r="K353" s="432" t="s">
        <v>1538</v>
      </c>
      <c r="L353" s="434">
        <v>1057.458904083948</v>
      </c>
      <c r="M353" s="434">
        <v>2</v>
      </c>
      <c r="N353" s="435">
        <v>2114.9178081678961</v>
      </c>
    </row>
    <row r="354" spans="1:14" ht="14.4" customHeight="1" x14ac:dyDescent="0.3">
      <c r="A354" s="430" t="s">
        <v>742</v>
      </c>
      <c r="B354" s="431" t="s">
        <v>3327</v>
      </c>
      <c r="C354" s="432" t="s">
        <v>743</v>
      </c>
      <c r="D354" s="433" t="s">
        <v>3342</v>
      </c>
      <c r="E354" s="432" t="s">
        <v>465</v>
      </c>
      <c r="F354" s="433" t="s">
        <v>3363</v>
      </c>
      <c r="G354" s="432" t="s">
        <v>689</v>
      </c>
      <c r="H354" s="432" t="s">
        <v>1539</v>
      </c>
      <c r="I354" s="432" t="s">
        <v>1540</v>
      </c>
      <c r="J354" s="432" t="s">
        <v>1541</v>
      </c>
      <c r="K354" s="432" t="s">
        <v>1269</v>
      </c>
      <c r="L354" s="434">
        <v>62.05</v>
      </c>
      <c r="M354" s="434">
        <v>2</v>
      </c>
      <c r="N354" s="435">
        <v>124.1</v>
      </c>
    </row>
    <row r="355" spans="1:14" ht="14.4" customHeight="1" x14ac:dyDescent="0.3">
      <c r="A355" s="430" t="s">
        <v>742</v>
      </c>
      <c r="B355" s="431" t="s">
        <v>3327</v>
      </c>
      <c r="C355" s="432" t="s">
        <v>743</v>
      </c>
      <c r="D355" s="433" t="s">
        <v>3342</v>
      </c>
      <c r="E355" s="432" t="s">
        <v>465</v>
      </c>
      <c r="F355" s="433" t="s">
        <v>3363</v>
      </c>
      <c r="G355" s="432" t="s">
        <v>689</v>
      </c>
      <c r="H355" s="432" t="s">
        <v>1542</v>
      </c>
      <c r="I355" s="432" t="s">
        <v>1543</v>
      </c>
      <c r="J355" s="432" t="s">
        <v>1544</v>
      </c>
      <c r="K355" s="432" t="s">
        <v>1109</v>
      </c>
      <c r="L355" s="434">
        <v>45.594988282243655</v>
      </c>
      <c r="M355" s="434">
        <v>50</v>
      </c>
      <c r="N355" s="435">
        <v>2279.7494141121829</v>
      </c>
    </row>
    <row r="356" spans="1:14" ht="14.4" customHeight="1" x14ac:dyDescent="0.3">
      <c r="A356" s="430" t="s">
        <v>742</v>
      </c>
      <c r="B356" s="431" t="s">
        <v>3327</v>
      </c>
      <c r="C356" s="432" t="s">
        <v>743</v>
      </c>
      <c r="D356" s="433" t="s">
        <v>3342</v>
      </c>
      <c r="E356" s="432" t="s">
        <v>465</v>
      </c>
      <c r="F356" s="433" t="s">
        <v>3363</v>
      </c>
      <c r="G356" s="432" t="s">
        <v>689</v>
      </c>
      <c r="H356" s="432" t="s">
        <v>1545</v>
      </c>
      <c r="I356" s="432" t="s">
        <v>1546</v>
      </c>
      <c r="J356" s="432" t="s">
        <v>1481</v>
      </c>
      <c r="K356" s="432" t="s">
        <v>1547</v>
      </c>
      <c r="L356" s="434">
        <v>36.745000000000005</v>
      </c>
      <c r="M356" s="434">
        <v>8</v>
      </c>
      <c r="N356" s="435">
        <v>293.96000000000004</v>
      </c>
    </row>
    <row r="357" spans="1:14" ht="14.4" customHeight="1" x14ac:dyDescent="0.3">
      <c r="A357" s="430" t="s">
        <v>742</v>
      </c>
      <c r="B357" s="431" t="s">
        <v>3327</v>
      </c>
      <c r="C357" s="432" t="s">
        <v>743</v>
      </c>
      <c r="D357" s="433" t="s">
        <v>3342</v>
      </c>
      <c r="E357" s="432" t="s">
        <v>465</v>
      </c>
      <c r="F357" s="433" t="s">
        <v>3363</v>
      </c>
      <c r="G357" s="432" t="s">
        <v>689</v>
      </c>
      <c r="H357" s="432" t="s">
        <v>1548</v>
      </c>
      <c r="I357" s="432" t="s">
        <v>1549</v>
      </c>
      <c r="J357" s="432" t="s">
        <v>1550</v>
      </c>
      <c r="K357" s="432" t="s">
        <v>1551</v>
      </c>
      <c r="L357" s="434">
        <v>73.505303583618641</v>
      </c>
      <c r="M357" s="434">
        <v>45</v>
      </c>
      <c r="N357" s="435">
        <v>3307.7386612628388</v>
      </c>
    </row>
    <row r="358" spans="1:14" ht="14.4" customHeight="1" x14ac:dyDescent="0.3">
      <c r="A358" s="430" t="s">
        <v>742</v>
      </c>
      <c r="B358" s="431" t="s">
        <v>3327</v>
      </c>
      <c r="C358" s="432" t="s">
        <v>743</v>
      </c>
      <c r="D358" s="433" t="s">
        <v>3342</v>
      </c>
      <c r="E358" s="432" t="s">
        <v>465</v>
      </c>
      <c r="F358" s="433" t="s">
        <v>3363</v>
      </c>
      <c r="G358" s="432" t="s">
        <v>689</v>
      </c>
      <c r="H358" s="432" t="s">
        <v>1552</v>
      </c>
      <c r="I358" s="432" t="s">
        <v>1553</v>
      </c>
      <c r="J358" s="432" t="s">
        <v>1554</v>
      </c>
      <c r="K358" s="432" t="s">
        <v>1555</v>
      </c>
      <c r="L358" s="434">
        <v>79.83</v>
      </c>
      <c r="M358" s="434">
        <v>2</v>
      </c>
      <c r="N358" s="435">
        <v>159.66</v>
      </c>
    </row>
    <row r="359" spans="1:14" ht="14.4" customHeight="1" x14ac:dyDescent="0.3">
      <c r="A359" s="430" t="s">
        <v>742</v>
      </c>
      <c r="B359" s="431" t="s">
        <v>3327</v>
      </c>
      <c r="C359" s="432" t="s">
        <v>743</v>
      </c>
      <c r="D359" s="433" t="s">
        <v>3342</v>
      </c>
      <c r="E359" s="432" t="s">
        <v>465</v>
      </c>
      <c r="F359" s="433" t="s">
        <v>3363</v>
      </c>
      <c r="G359" s="432" t="s">
        <v>689</v>
      </c>
      <c r="H359" s="432" t="s">
        <v>1556</v>
      </c>
      <c r="I359" s="432" t="s">
        <v>1557</v>
      </c>
      <c r="J359" s="432" t="s">
        <v>1554</v>
      </c>
      <c r="K359" s="432" t="s">
        <v>1558</v>
      </c>
      <c r="L359" s="434">
        <v>279.42</v>
      </c>
      <c r="M359" s="434">
        <v>1</v>
      </c>
      <c r="N359" s="435">
        <v>279.42</v>
      </c>
    </row>
    <row r="360" spans="1:14" ht="14.4" customHeight="1" x14ac:dyDescent="0.3">
      <c r="A360" s="430" t="s">
        <v>742</v>
      </c>
      <c r="B360" s="431" t="s">
        <v>3327</v>
      </c>
      <c r="C360" s="432" t="s">
        <v>743</v>
      </c>
      <c r="D360" s="433" t="s">
        <v>3342</v>
      </c>
      <c r="E360" s="432" t="s">
        <v>465</v>
      </c>
      <c r="F360" s="433" t="s">
        <v>3363</v>
      </c>
      <c r="G360" s="432" t="s">
        <v>689</v>
      </c>
      <c r="H360" s="432" t="s">
        <v>1559</v>
      </c>
      <c r="I360" s="432" t="s">
        <v>1560</v>
      </c>
      <c r="J360" s="432" t="s">
        <v>1561</v>
      </c>
      <c r="K360" s="432" t="s">
        <v>1562</v>
      </c>
      <c r="L360" s="434">
        <v>59.926666666666684</v>
      </c>
      <c r="M360" s="434">
        <v>3</v>
      </c>
      <c r="N360" s="435">
        <v>179.78000000000006</v>
      </c>
    </row>
    <row r="361" spans="1:14" ht="14.4" customHeight="1" x14ac:dyDescent="0.3">
      <c r="A361" s="430" t="s">
        <v>742</v>
      </c>
      <c r="B361" s="431" t="s">
        <v>3327</v>
      </c>
      <c r="C361" s="432" t="s">
        <v>743</v>
      </c>
      <c r="D361" s="433" t="s">
        <v>3342</v>
      </c>
      <c r="E361" s="432" t="s">
        <v>465</v>
      </c>
      <c r="F361" s="433" t="s">
        <v>3363</v>
      </c>
      <c r="G361" s="432" t="s">
        <v>689</v>
      </c>
      <c r="H361" s="432" t="s">
        <v>1563</v>
      </c>
      <c r="I361" s="432" t="s">
        <v>1564</v>
      </c>
      <c r="J361" s="432" t="s">
        <v>1565</v>
      </c>
      <c r="K361" s="432" t="s">
        <v>1566</v>
      </c>
      <c r="L361" s="434">
        <v>94.013333333333335</v>
      </c>
      <c r="M361" s="434">
        <v>3</v>
      </c>
      <c r="N361" s="435">
        <v>282.04000000000002</v>
      </c>
    </row>
    <row r="362" spans="1:14" ht="14.4" customHeight="1" x14ac:dyDescent="0.3">
      <c r="A362" s="430" t="s">
        <v>742</v>
      </c>
      <c r="B362" s="431" t="s">
        <v>3327</v>
      </c>
      <c r="C362" s="432" t="s">
        <v>743</v>
      </c>
      <c r="D362" s="433" t="s">
        <v>3342</v>
      </c>
      <c r="E362" s="432" t="s">
        <v>465</v>
      </c>
      <c r="F362" s="433" t="s">
        <v>3363</v>
      </c>
      <c r="G362" s="432" t="s">
        <v>689</v>
      </c>
      <c r="H362" s="432" t="s">
        <v>1567</v>
      </c>
      <c r="I362" s="432" t="s">
        <v>1568</v>
      </c>
      <c r="J362" s="432" t="s">
        <v>1569</v>
      </c>
      <c r="K362" s="432" t="s">
        <v>1570</v>
      </c>
      <c r="L362" s="434">
        <v>50.570002485285031</v>
      </c>
      <c r="M362" s="434">
        <v>21</v>
      </c>
      <c r="N362" s="435">
        <v>1061.9700521909856</v>
      </c>
    </row>
    <row r="363" spans="1:14" ht="14.4" customHeight="1" x14ac:dyDescent="0.3">
      <c r="A363" s="430" t="s">
        <v>742</v>
      </c>
      <c r="B363" s="431" t="s">
        <v>3327</v>
      </c>
      <c r="C363" s="432" t="s">
        <v>743</v>
      </c>
      <c r="D363" s="433" t="s">
        <v>3342</v>
      </c>
      <c r="E363" s="432" t="s">
        <v>465</v>
      </c>
      <c r="F363" s="433" t="s">
        <v>3363</v>
      </c>
      <c r="G363" s="432" t="s">
        <v>689</v>
      </c>
      <c r="H363" s="432" t="s">
        <v>1571</v>
      </c>
      <c r="I363" s="432" t="s">
        <v>1572</v>
      </c>
      <c r="J363" s="432" t="s">
        <v>1573</v>
      </c>
      <c r="K363" s="432" t="s">
        <v>1574</v>
      </c>
      <c r="L363" s="434">
        <v>85.522387978038338</v>
      </c>
      <c r="M363" s="434">
        <v>12</v>
      </c>
      <c r="N363" s="435">
        <v>1026.26865573646</v>
      </c>
    </row>
    <row r="364" spans="1:14" ht="14.4" customHeight="1" x14ac:dyDescent="0.3">
      <c r="A364" s="430" t="s">
        <v>742</v>
      </c>
      <c r="B364" s="431" t="s">
        <v>3327</v>
      </c>
      <c r="C364" s="432" t="s">
        <v>743</v>
      </c>
      <c r="D364" s="433" t="s">
        <v>3342</v>
      </c>
      <c r="E364" s="432" t="s">
        <v>465</v>
      </c>
      <c r="F364" s="433" t="s">
        <v>3363</v>
      </c>
      <c r="G364" s="432" t="s">
        <v>689</v>
      </c>
      <c r="H364" s="432" t="s">
        <v>1575</v>
      </c>
      <c r="I364" s="432" t="s">
        <v>1576</v>
      </c>
      <c r="J364" s="432" t="s">
        <v>1577</v>
      </c>
      <c r="K364" s="432" t="s">
        <v>1578</v>
      </c>
      <c r="L364" s="434">
        <v>1448.3020650564142</v>
      </c>
      <c r="M364" s="434">
        <v>32</v>
      </c>
      <c r="N364" s="435">
        <v>46345.666081805255</v>
      </c>
    </row>
    <row r="365" spans="1:14" ht="14.4" customHeight="1" x14ac:dyDescent="0.3">
      <c r="A365" s="430" t="s">
        <v>742</v>
      </c>
      <c r="B365" s="431" t="s">
        <v>3327</v>
      </c>
      <c r="C365" s="432" t="s">
        <v>743</v>
      </c>
      <c r="D365" s="433" t="s">
        <v>3342</v>
      </c>
      <c r="E365" s="432" t="s">
        <v>465</v>
      </c>
      <c r="F365" s="433" t="s">
        <v>3363</v>
      </c>
      <c r="G365" s="432" t="s">
        <v>689</v>
      </c>
      <c r="H365" s="432" t="s">
        <v>1579</v>
      </c>
      <c r="I365" s="432" t="s">
        <v>1580</v>
      </c>
      <c r="J365" s="432" t="s">
        <v>1577</v>
      </c>
      <c r="K365" s="432" t="s">
        <v>1581</v>
      </c>
      <c r="L365" s="434">
        <v>1964.0001021893377</v>
      </c>
      <c r="M365" s="434">
        <v>16</v>
      </c>
      <c r="N365" s="435">
        <v>31424.001635029403</v>
      </c>
    </row>
    <row r="366" spans="1:14" ht="14.4" customHeight="1" x14ac:dyDescent="0.3">
      <c r="A366" s="430" t="s">
        <v>742</v>
      </c>
      <c r="B366" s="431" t="s">
        <v>3327</v>
      </c>
      <c r="C366" s="432" t="s">
        <v>743</v>
      </c>
      <c r="D366" s="433" t="s">
        <v>3342</v>
      </c>
      <c r="E366" s="432" t="s">
        <v>465</v>
      </c>
      <c r="F366" s="433" t="s">
        <v>3363</v>
      </c>
      <c r="G366" s="432" t="s">
        <v>689</v>
      </c>
      <c r="H366" s="432" t="s">
        <v>1582</v>
      </c>
      <c r="I366" s="432" t="s">
        <v>1583</v>
      </c>
      <c r="J366" s="432" t="s">
        <v>1577</v>
      </c>
      <c r="K366" s="432" t="s">
        <v>1584</v>
      </c>
      <c r="L366" s="434">
        <v>2469.1152118002024</v>
      </c>
      <c r="M366" s="434">
        <v>6</v>
      </c>
      <c r="N366" s="435">
        <v>14814.691270801213</v>
      </c>
    </row>
    <row r="367" spans="1:14" ht="14.4" customHeight="1" x14ac:dyDescent="0.3">
      <c r="A367" s="430" t="s">
        <v>742</v>
      </c>
      <c r="B367" s="431" t="s">
        <v>3327</v>
      </c>
      <c r="C367" s="432" t="s">
        <v>743</v>
      </c>
      <c r="D367" s="433" t="s">
        <v>3342</v>
      </c>
      <c r="E367" s="432" t="s">
        <v>465</v>
      </c>
      <c r="F367" s="433" t="s">
        <v>3363</v>
      </c>
      <c r="G367" s="432" t="s">
        <v>689</v>
      </c>
      <c r="H367" s="432" t="s">
        <v>1585</v>
      </c>
      <c r="I367" s="432" t="s">
        <v>1586</v>
      </c>
      <c r="J367" s="432" t="s">
        <v>1587</v>
      </c>
      <c r="K367" s="432" t="s">
        <v>1588</v>
      </c>
      <c r="L367" s="434">
        <v>103.32000000000001</v>
      </c>
      <c r="M367" s="434">
        <v>1</v>
      </c>
      <c r="N367" s="435">
        <v>103.32000000000001</v>
      </c>
    </row>
    <row r="368" spans="1:14" ht="14.4" customHeight="1" x14ac:dyDescent="0.3">
      <c r="A368" s="430" t="s">
        <v>742</v>
      </c>
      <c r="B368" s="431" t="s">
        <v>3327</v>
      </c>
      <c r="C368" s="432" t="s">
        <v>743</v>
      </c>
      <c r="D368" s="433" t="s">
        <v>3342</v>
      </c>
      <c r="E368" s="432" t="s">
        <v>465</v>
      </c>
      <c r="F368" s="433" t="s">
        <v>3363</v>
      </c>
      <c r="G368" s="432" t="s">
        <v>689</v>
      </c>
      <c r="H368" s="432" t="s">
        <v>1589</v>
      </c>
      <c r="I368" s="432" t="s">
        <v>1589</v>
      </c>
      <c r="J368" s="432" t="s">
        <v>1590</v>
      </c>
      <c r="K368" s="432" t="s">
        <v>1591</v>
      </c>
      <c r="L368" s="434">
        <v>65.230082489956132</v>
      </c>
      <c r="M368" s="434">
        <v>1</v>
      </c>
      <c r="N368" s="435">
        <v>65.230082489956132</v>
      </c>
    </row>
    <row r="369" spans="1:14" ht="14.4" customHeight="1" x14ac:dyDescent="0.3">
      <c r="A369" s="430" t="s">
        <v>742</v>
      </c>
      <c r="B369" s="431" t="s">
        <v>3327</v>
      </c>
      <c r="C369" s="432" t="s">
        <v>743</v>
      </c>
      <c r="D369" s="433" t="s">
        <v>3342</v>
      </c>
      <c r="E369" s="432" t="s">
        <v>465</v>
      </c>
      <c r="F369" s="433" t="s">
        <v>3363</v>
      </c>
      <c r="G369" s="432" t="s">
        <v>689</v>
      </c>
      <c r="H369" s="432" t="s">
        <v>1592</v>
      </c>
      <c r="I369" s="432" t="s">
        <v>1593</v>
      </c>
      <c r="J369" s="432" t="s">
        <v>1594</v>
      </c>
      <c r="K369" s="432" t="s">
        <v>1595</v>
      </c>
      <c r="L369" s="434">
        <v>708.38206427285104</v>
      </c>
      <c r="M369" s="434">
        <v>1</v>
      </c>
      <c r="N369" s="435">
        <v>708.38206427285104</v>
      </c>
    </row>
    <row r="370" spans="1:14" ht="14.4" customHeight="1" x14ac:dyDescent="0.3">
      <c r="A370" s="430" t="s">
        <v>742</v>
      </c>
      <c r="B370" s="431" t="s">
        <v>3327</v>
      </c>
      <c r="C370" s="432" t="s">
        <v>743</v>
      </c>
      <c r="D370" s="433" t="s">
        <v>3342</v>
      </c>
      <c r="E370" s="432" t="s">
        <v>465</v>
      </c>
      <c r="F370" s="433" t="s">
        <v>3363</v>
      </c>
      <c r="G370" s="432" t="s">
        <v>689</v>
      </c>
      <c r="H370" s="432" t="s">
        <v>1596</v>
      </c>
      <c r="I370" s="432" t="s">
        <v>1597</v>
      </c>
      <c r="J370" s="432" t="s">
        <v>1598</v>
      </c>
      <c r="K370" s="432" t="s">
        <v>839</v>
      </c>
      <c r="L370" s="434">
        <v>47.280980515555619</v>
      </c>
      <c r="M370" s="434">
        <v>22</v>
      </c>
      <c r="N370" s="435">
        <v>1040.1815713422236</v>
      </c>
    </row>
    <row r="371" spans="1:14" ht="14.4" customHeight="1" x14ac:dyDescent="0.3">
      <c r="A371" s="430" t="s">
        <v>742</v>
      </c>
      <c r="B371" s="431" t="s">
        <v>3327</v>
      </c>
      <c r="C371" s="432" t="s">
        <v>743</v>
      </c>
      <c r="D371" s="433" t="s">
        <v>3342</v>
      </c>
      <c r="E371" s="432" t="s">
        <v>465</v>
      </c>
      <c r="F371" s="433" t="s">
        <v>3363</v>
      </c>
      <c r="G371" s="432" t="s">
        <v>689</v>
      </c>
      <c r="H371" s="432" t="s">
        <v>1599</v>
      </c>
      <c r="I371" s="432" t="s">
        <v>1599</v>
      </c>
      <c r="J371" s="432" t="s">
        <v>1600</v>
      </c>
      <c r="K371" s="432" t="s">
        <v>1601</v>
      </c>
      <c r="L371" s="434">
        <v>98.97</v>
      </c>
      <c r="M371" s="434">
        <v>1</v>
      </c>
      <c r="N371" s="435">
        <v>98.97</v>
      </c>
    </row>
    <row r="372" spans="1:14" ht="14.4" customHeight="1" x14ac:dyDescent="0.3">
      <c r="A372" s="430" t="s">
        <v>742</v>
      </c>
      <c r="B372" s="431" t="s">
        <v>3327</v>
      </c>
      <c r="C372" s="432" t="s">
        <v>743</v>
      </c>
      <c r="D372" s="433" t="s">
        <v>3342</v>
      </c>
      <c r="E372" s="432" t="s">
        <v>465</v>
      </c>
      <c r="F372" s="433" t="s">
        <v>3363</v>
      </c>
      <c r="G372" s="432" t="s">
        <v>689</v>
      </c>
      <c r="H372" s="432" t="s">
        <v>1602</v>
      </c>
      <c r="I372" s="432" t="s">
        <v>1603</v>
      </c>
      <c r="J372" s="432" t="s">
        <v>1604</v>
      </c>
      <c r="K372" s="432" t="s">
        <v>1605</v>
      </c>
      <c r="L372" s="434">
        <v>97.983913043478267</v>
      </c>
      <c r="M372" s="434">
        <v>23</v>
      </c>
      <c r="N372" s="435">
        <v>2253.63</v>
      </c>
    </row>
    <row r="373" spans="1:14" ht="14.4" customHeight="1" x14ac:dyDescent="0.3">
      <c r="A373" s="430" t="s">
        <v>742</v>
      </c>
      <c r="B373" s="431" t="s">
        <v>3327</v>
      </c>
      <c r="C373" s="432" t="s">
        <v>743</v>
      </c>
      <c r="D373" s="433" t="s">
        <v>3342</v>
      </c>
      <c r="E373" s="432" t="s">
        <v>465</v>
      </c>
      <c r="F373" s="433" t="s">
        <v>3363</v>
      </c>
      <c r="G373" s="432" t="s">
        <v>689</v>
      </c>
      <c r="H373" s="432" t="s">
        <v>1606</v>
      </c>
      <c r="I373" s="432" t="s">
        <v>1607</v>
      </c>
      <c r="J373" s="432" t="s">
        <v>1608</v>
      </c>
      <c r="K373" s="432" t="s">
        <v>1609</v>
      </c>
      <c r="L373" s="434">
        <v>331.12</v>
      </c>
      <c r="M373" s="434">
        <v>4</v>
      </c>
      <c r="N373" s="435">
        <v>1324.48</v>
      </c>
    </row>
    <row r="374" spans="1:14" ht="14.4" customHeight="1" x14ac:dyDescent="0.3">
      <c r="A374" s="430" t="s">
        <v>742</v>
      </c>
      <c r="B374" s="431" t="s">
        <v>3327</v>
      </c>
      <c r="C374" s="432" t="s">
        <v>743</v>
      </c>
      <c r="D374" s="433" t="s">
        <v>3342</v>
      </c>
      <c r="E374" s="432" t="s">
        <v>465</v>
      </c>
      <c r="F374" s="433" t="s">
        <v>3363</v>
      </c>
      <c r="G374" s="432" t="s">
        <v>689</v>
      </c>
      <c r="H374" s="432" t="s">
        <v>1610</v>
      </c>
      <c r="I374" s="432" t="s">
        <v>1611</v>
      </c>
      <c r="J374" s="432" t="s">
        <v>1612</v>
      </c>
      <c r="K374" s="432" t="s">
        <v>1613</v>
      </c>
      <c r="L374" s="434">
        <v>144.68752722138387</v>
      </c>
      <c r="M374" s="434">
        <v>7</v>
      </c>
      <c r="N374" s="435">
        <v>1012.8126905496872</v>
      </c>
    </row>
    <row r="375" spans="1:14" ht="14.4" customHeight="1" x14ac:dyDescent="0.3">
      <c r="A375" s="430" t="s">
        <v>742</v>
      </c>
      <c r="B375" s="431" t="s">
        <v>3327</v>
      </c>
      <c r="C375" s="432" t="s">
        <v>743</v>
      </c>
      <c r="D375" s="433" t="s">
        <v>3342</v>
      </c>
      <c r="E375" s="432" t="s">
        <v>465</v>
      </c>
      <c r="F375" s="433" t="s">
        <v>3363</v>
      </c>
      <c r="G375" s="432" t="s">
        <v>689</v>
      </c>
      <c r="H375" s="432" t="s">
        <v>1614</v>
      </c>
      <c r="I375" s="432" t="s">
        <v>1615</v>
      </c>
      <c r="J375" s="432" t="s">
        <v>1616</v>
      </c>
      <c r="K375" s="432" t="s">
        <v>1617</v>
      </c>
      <c r="L375" s="434">
        <v>1200.1056119650743</v>
      </c>
      <c r="M375" s="434">
        <v>1</v>
      </c>
      <c r="N375" s="435">
        <v>1200.1056119650743</v>
      </c>
    </row>
    <row r="376" spans="1:14" ht="14.4" customHeight="1" x14ac:dyDescent="0.3">
      <c r="A376" s="430" t="s">
        <v>742</v>
      </c>
      <c r="B376" s="431" t="s">
        <v>3327</v>
      </c>
      <c r="C376" s="432" t="s">
        <v>743</v>
      </c>
      <c r="D376" s="433" t="s">
        <v>3342</v>
      </c>
      <c r="E376" s="432" t="s">
        <v>465</v>
      </c>
      <c r="F376" s="433" t="s">
        <v>3363</v>
      </c>
      <c r="G376" s="432" t="s">
        <v>689</v>
      </c>
      <c r="H376" s="432" t="s">
        <v>1618</v>
      </c>
      <c r="I376" s="432" t="s">
        <v>1619</v>
      </c>
      <c r="J376" s="432" t="s">
        <v>1620</v>
      </c>
      <c r="K376" s="432" t="s">
        <v>1621</v>
      </c>
      <c r="L376" s="434">
        <v>83.11</v>
      </c>
      <c r="M376" s="434">
        <v>1</v>
      </c>
      <c r="N376" s="435">
        <v>83.11</v>
      </c>
    </row>
    <row r="377" spans="1:14" ht="14.4" customHeight="1" x14ac:dyDescent="0.3">
      <c r="A377" s="430" t="s">
        <v>742</v>
      </c>
      <c r="B377" s="431" t="s">
        <v>3327</v>
      </c>
      <c r="C377" s="432" t="s">
        <v>743</v>
      </c>
      <c r="D377" s="433" t="s">
        <v>3342</v>
      </c>
      <c r="E377" s="432" t="s">
        <v>465</v>
      </c>
      <c r="F377" s="433" t="s">
        <v>3363</v>
      </c>
      <c r="G377" s="432" t="s">
        <v>689</v>
      </c>
      <c r="H377" s="432" t="s">
        <v>1622</v>
      </c>
      <c r="I377" s="432" t="s">
        <v>1623</v>
      </c>
      <c r="J377" s="432" t="s">
        <v>1624</v>
      </c>
      <c r="K377" s="432" t="s">
        <v>1109</v>
      </c>
      <c r="L377" s="434">
        <v>89.249999999999986</v>
      </c>
      <c r="M377" s="434">
        <v>1</v>
      </c>
      <c r="N377" s="435">
        <v>89.249999999999986</v>
      </c>
    </row>
    <row r="378" spans="1:14" ht="14.4" customHeight="1" x14ac:dyDescent="0.3">
      <c r="A378" s="430" t="s">
        <v>742</v>
      </c>
      <c r="B378" s="431" t="s">
        <v>3327</v>
      </c>
      <c r="C378" s="432" t="s">
        <v>743</v>
      </c>
      <c r="D378" s="433" t="s">
        <v>3342</v>
      </c>
      <c r="E378" s="432" t="s">
        <v>465</v>
      </c>
      <c r="F378" s="433" t="s">
        <v>3363</v>
      </c>
      <c r="G378" s="432" t="s">
        <v>689</v>
      </c>
      <c r="H378" s="432" t="s">
        <v>1625</v>
      </c>
      <c r="I378" s="432" t="s">
        <v>1626</v>
      </c>
      <c r="J378" s="432" t="s">
        <v>1498</v>
      </c>
      <c r="K378" s="432" t="s">
        <v>1627</v>
      </c>
      <c r="L378" s="434">
        <v>135.34210071212408</v>
      </c>
      <c r="M378" s="434">
        <v>120</v>
      </c>
      <c r="N378" s="435">
        <v>16241.05208545489</v>
      </c>
    </row>
    <row r="379" spans="1:14" ht="14.4" customHeight="1" x14ac:dyDescent="0.3">
      <c r="A379" s="430" t="s">
        <v>742</v>
      </c>
      <c r="B379" s="431" t="s">
        <v>3327</v>
      </c>
      <c r="C379" s="432" t="s">
        <v>743</v>
      </c>
      <c r="D379" s="433" t="s">
        <v>3342</v>
      </c>
      <c r="E379" s="432" t="s">
        <v>465</v>
      </c>
      <c r="F379" s="433" t="s">
        <v>3363</v>
      </c>
      <c r="G379" s="432" t="s">
        <v>689</v>
      </c>
      <c r="H379" s="432" t="s">
        <v>1628</v>
      </c>
      <c r="I379" s="432" t="s">
        <v>1629</v>
      </c>
      <c r="J379" s="432" t="s">
        <v>1630</v>
      </c>
      <c r="K379" s="432" t="s">
        <v>1631</v>
      </c>
      <c r="L379" s="434">
        <v>30.620017022917079</v>
      </c>
      <c r="M379" s="434">
        <v>2</v>
      </c>
      <c r="N379" s="435">
        <v>61.240034045834157</v>
      </c>
    </row>
    <row r="380" spans="1:14" ht="14.4" customHeight="1" x14ac:dyDescent="0.3">
      <c r="A380" s="430" t="s">
        <v>742</v>
      </c>
      <c r="B380" s="431" t="s">
        <v>3327</v>
      </c>
      <c r="C380" s="432" t="s">
        <v>743</v>
      </c>
      <c r="D380" s="433" t="s">
        <v>3342</v>
      </c>
      <c r="E380" s="432" t="s">
        <v>465</v>
      </c>
      <c r="F380" s="433" t="s">
        <v>3363</v>
      </c>
      <c r="G380" s="432" t="s">
        <v>689</v>
      </c>
      <c r="H380" s="432" t="s">
        <v>1632</v>
      </c>
      <c r="I380" s="432" t="s">
        <v>1633</v>
      </c>
      <c r="J380" s="432" t="s">
        <v>1634</v>
      </c>
      <c r="K380" s="432" t="s">
        <v>1635</v>
      </c>
      <c r="L380" s="434">
        <v>23.936666666666657</v>
      </c>
      <c r="M380" s="434">
        <v>3</v>
      </c>
      <c r="N380" s="435">
        <v>71.809999999999974</v>
      </c>
    </row>
    <row r="381" spans="1:14" ht="14.4" customHeight="1" x14ac:dyDescent="0.3">
      <c r="A381" s="430" t="s">
        <v>742</v>
      </c>
      <c r="B381" s="431" t="s">
        <v>3327</v>
      </c>
      <c r="C381" s="432" t="s">
        <v>743</v>
      </c>
      <c r="D381" s="433" t="s">
        <v>3342</v>
      </c>
      <c r="E381" s="432" t="s">
        <v>465</v>
      </c>
      <c r="F381" s="433" t="s">
        <v>3363</v>
      </c>
      <c r="G381" s="432" t="s">
        <v>689</v>
      </c>
      <c r="H381" s="432" t="s">
        <v>1636</v>
      </c>
      <c r="I381" s="432" t="s">
        <v>1637</v>
      </c>
      <c r="J381" s="432" t="s">
        <v>1638</v>
      </c>
      <c r="K381" s="432" t="s">
        <v>1639</v>
      </c>
      <c r="L381" s="434">
        <v>26.110000000000003</v>
      </c>
      <c r="M381" s="434">
        <v>2</v>
      </c>
      <c r="N381" s="435">
        <v>52.220000000000006</v>
      </c>
    </row>
    <row r="382" spans="1:14" ht="14.4" customHeight="1" x14ac:dyDescent="0.3">
      <c r="A382" s="430" t="s">
        <v>742</v>
      </c>
      <c r="B382" s="431" t="s">
        <v>3327</v>
      </c>
      <c r="C382" s="432" t="s">
        <v>743</v>
      </c>
      <c r="D382" s="433" t="s">
        <v>3342</v>
      </c>
      <c r="E382" s="432" t="s">
        <v>465</v>
      </c>
      <c r="F382" s="433" t="s">
        <v>3363</v>
      </c>
      <c r="G382" s="432" t="s">
        <v>689</v>
      </c>
      <c r="H382" s="432" t="s">
        <v>1640</v>
      </c>
      <c r="I382" s="432" t="s">
        <v>1641</v>
      </c>
      <c r="J382" s="432" t="s">
        <v>1642</v>
      </c>
      <c r="K382" s="432" t="s">
        <v>1643</v>
      </c>
      <c r="L382" s="434">
        <v>46.175000000000011</v>
      </c>
      <c r="M382" s="434">
        <v>2</v>
      </c>
      <c r="N382" s="435">
        <v>92.350000000000023</v>
      </c>
    </row>
    <row r="383" spans="1:14" ht="14.4" customHeight="1" x14ac:dyDescent="0.3">
      <c r="A383" s="430" t="s">
        <v>742</v>
      </c>
      <c r="B383" s="431" t="s">
        <v>3327</v>
      </c>
      <c r="C383" s="432" t="s">
        <v>743</v>
      </c>
      <c r="D383" s="433" t="s">
        <v>3342</v>
      </c>
      <c r="E383" s="432" t="s">
        <v>465</v>
      </c>
      <c r="F383" s="433" t="s">
        <v>3363</v>
      </c>
      <c r="G383" s="432" t="s">
        <v>689</v>
      </c>
      <c r="H383" s="432" t="s">
        <v>1644</v>
      </c>
      <c r="I383" s="432" t="s">
        <v>1645</v>
      </c>
      <c r="J383" s="432" t="s">
        <v>1646</v>
      </c>
      <c r="K383" s="432" t="s">
        <v>1647</v>
      </c>
      <c r="L383" s="434">
        <v>63.87</v>
      </c>
      <c r="M383" s="434">
        <v>1</v>
      </c>
      <c r="N383" s="435">
        <v>63.87</v>
      </c>
    </row>
    <row r="384" spans="1:14" ht="14.4" customHeight="1" x14ac:dyDescent="0.3">
      <c r="A384" s="430" t="s">
        <v>742</v>
      </c>
      <c r="B384" s="431" t="s">
        <v>3327</v>
      </c>
      <c r="C384" s="432" t="s">
        <v>743</v>
      </c>
      <c r="D384" s="433" t="s">
        <v>3342</v>
      </c>
      <c r="E384" s="432" t="s">
        <v>465</v>
      </c>
      <c r="F384" s="433" t="s">
        <v>3363</v>
      </c>
      <c r="G384" s="432" t="s">
        <v>689</v>
      </c>
      <c r="H384" s="432" t="s">
        <v>1648</v>
      </c>
      <c r="I384" s="432" t="s">
        <v>1649</v>
      </c>
      <c r="J384" s="432" t="s">
        <v>1650</v>
      </c>
      <c r="K384" s="432" t="s">
        <v>1651</v>
      </c>
      <c r="L384" s="434">
        <v>121.71248573170267</v>
      </c>
      <c r="M384" s="434">
        <v>12</v>
      </c>
      <c r="N384" s="435">
        <v>1460.5498287804321</v>
      </c>
    </row>
    <row r="385" spans="1:14" ht="14.4" customHeight="1" x14ac:dyDescent="0.3">
      <c r="A385" s="430" t="s">
        <v>742</v>
      </c>
      <c r="B385" s="431" t="s">
        <v>3327</v>
      </c>
      <c r="C385" s="432" t="s">
        <v>743</v>
      </c>
      <c r="D385" s="433" t="s">
        <v>3342</v>
      </c>
      <c r="E385" s="432" t="s">
        <v>465</v>
      </c>
      <c r="F385" s="433" t="s">
        <v>3363</v>
      </c>
      <c r="G385" s="432" t="s">
        <v>689</v>
      </c>
      <c r="H385" s="432" t="s">
        <v>1652</v>
      </c>
      <c r="I385" s="432" t="s">
        <v>1653</v>
      </c>
      <c r="J385" s="432" t="s">
        <v>1654</v>
      </c>
      <c r="K385" s="432" t="s">
        <v>1655</v>
      </c>
      <c r="L385" s="434">
        <v>473.21621033993989</v>
      </c>
      <c r="M385" s="434">
        <v>5</v>
      </c>
      <c r="N385" s="435">
        <v>2366.0810516996994</v>
      </c>
    </row>
    <row r="386" spans="1:14" ht="14.4" customHeight="1" x14ac:dyDescent="0.3">
      <c r="A386" s="430" t="s">
        <v>742</v>
      </c>
      <c r="B386" s="431" t="s">
        <v>3327</v>
      </c>
      <c r="C386" s="432" t="s">
        <v>743</v>
      </c>
      <c r="D386" s="433" t="s">
        <v>3342</v>
      </c>
      <c r="E386" s="432" t="s">
        <v>465</v>
      </c>
      <c r="F386" s="433" t="s">
        <v>3363</v>
      </c>
      <c r="G386" s="432" t="s">
        <v>689</v>
      </c>
      <c r="H386" s="432" t="s">
        <v>1656</v>
      </c>
      <c r="I386" s="432" t="s">
        <v>1657</v>
      </c>
      <c r="J386" s="432" t="s">
        <v>1658</v>
      </c>
      <c r="K386" s="432" t="s">
        <v>1659</v>
      </c>
      <c r="L386" s="434">
        <v>52.819070684751267</v>
      </c>
      <c r="M386" s="434">
        <v>11</v>
      </c>
      <c r="N386" s="435">
        <v>581.00977753226391</v>
      </c>
    </row>
    <row r="387" spans="1:14" ht="14.4" customHeight="1" x14ac:dyDescent="0.3">
      <c r="A387" s="430" t="s">
        <v>742</v>
      </c>
      <c r="B387" s="431" t="s">
        <v>3327</v>
      </c>
      <c r="C387" s="432" t="s">
        <v>743</v>
      </c>
      <c r="D387" s="433" t="s">
        <v>3342</v>
      </c>
      <c r="E387" s="432" t="s">
        <v>465</v>
      </c>
      <c r="F387" s="433" t="s">
        <v>3363</v>
      </c>
      <c r="G387" s="432" t="s">
        <v>689</v>
      </c>
      <c r="H387" s="432" t="s">
        <v>1660</v>
      </c>
      <c r="I387" s="432" t="s">
        <v>1661</v>
      </c>
      <c r="J387" s="432" t="s">
        <v>1662</v>
      </c>
      <c r="K387" s="432" t="s">
        <v>1663</v>
      </c>
      <c r="L387" s="434">
        <v>73.433333333333294</v>
      </c>
      <c r="M387" s="434">
        <v>6</v>
      </c>
      <c r="N387" s="435">
        <v>440.5999999999998</v>
      </c>
    </row>
    <row r="388" spans="1:14" ht="14.4" customHeight="1" x14ac:dyDescent="0.3">
      <c r="A388" s="430" t="s">
        <v>742</v>
      </c>
      <c r="B388" s="431" t="s">
        <v>3327</v>
      </c>
      <c r="C388" s="432" t="s">
        <v>743</v>
      </c>
      <c r="D388" s="433" t="s">
        <v>3342</v>
      </c>
      <c r="E388" s="432" t="s">
        <v>465</v>
      </c>
      <c r="F388" s="433" t="s">
        <v>3363</v>
      </c>
      <c r="G388" s="432" t="s">
        <v>689</v>
      </c>
      <c r="H388" s="432" t="s">
        <v>1664</v>
      </c>
      <c r="I388" s="432" t="s">
        <v>1665</v>
      </c>
      <c r="J388" s="432" t="s">
        <v>1505</v>
      </c>
      <c r="K388" s="432" t="s">
        <v>1666</v>
      </c>
      <c r="L388" s="434">
        <v>376.42874875683401</v>
      </c>
      <c r="M388" s="434">
        <v>1</v>
      </c>
      <c r="N388" s="435">
        <v>376.42874875683401</v>
      </c>
    </row>
    <row r="389" spans="1:14" ht="14.4" customHeight="1" x14ac:dyDescent="0.3">
      <c r="A389" s="430" t="s">
        <v>742</v>
      </c>
      <c r="B389" s="431" t="s">
        <v>3327</v>
      </c>
      <c r="C389" s="432" t="s">
        <v>743</v>
      </c>
      <c r="D389" s="433" t="s">
        <v>3342</v>
      </c>
      <c r="E389" s="432" t="s">
        <v>465</v>
      </c>
      <c r="F389" s="433" t="s">
        <v>3363</v>
      </c>
      <c r="G389" s="432" t="s">
        <v>689</v>
      </c>
      <c r="H389" s="432" t="s">
        <v>1667</v>
      </c>
      <c r="I389" s="432" t="s">
        <v>1668</v>
      </c>
      <c r="J389" s="432" t="s">
        <v>1669</v>
      </c>
      <c r="K389" s="432" t="s">
        <v>1670</v>
      </c>
      <c r="L389" s="434">
        <v>70.909999999999982</v>
      </c>
      <c r="M389" s="434">
        <v>12</v>
      </c>
      <c r="N389" s="435">
        <v>850.91999999999985</v>
      </c>
    </row>
    <row r="390" spans="1:14" ht="14.4" customHeight="1" x14ac:dyDescent="0.3">
      <c r="A390" s="430" t="s">
        <v>742</v>
      </c>
      <c r="B390" s="431" t="s">
        <v>3327</v>
      </c>
      <c r="C390" s="432" t="s">
        <v>743</v>
      </c>
      <c r="D390" s="433" t="s">
        <v>3342</v>
      </c>
      <c r="E390" s="432" t="s">
        <v>465</v>
      </c>
      <c r="F390" s="433" t="s">
        <v>3363</v>
      </c>
      <c r="G390" s="432" t="s">
        <v>689</v>
      </c>
      <c r="H390" s="432" t="s">
        <v>1671</v>
      </c>
      <c r="I390" s="432" t="s">
        <v>1671</v>
      </c>
      <c r="J390" s="432" t="s">
        <v>1672</v>
      </c>
      <c r="K390" s="432" t="s">
        <v>1673</v>
      </c>
      <c r="L390" s="434">
        <v>107.71988836260742</v>
      </c>
      <c r="M390" s="434">
        <v>2</v>
      </c>
      <c r="N390" s="435">
        <v>215.43977672521484</v>
      </c>
    </row>
    <row r="391" spans="1:14" ht="14.4" customHeight="1" x14ac:dyDescent="0.3">
      <c r="A391" s="430" t="s">
        <v>742</v>
      </c>
      <c r="B391" s="431" t="s">
        <v>3327</v>
      </c>
      <c r="C391" s="432" t="s">
        <v>743</v>
      </c>
      <c r="D391" s="433" t="s">
        <v>3342</v>
      </c>
      <c r="E391" s="432" t="s">
        <v>465</v>
      </c>
      <c r="F391" s="433" t="s">
        <v>3363</v>
      </c>
      <c r="G391" s="432" t="s">
        <v>689</v>
      </c>
      <c r="H391" s="432" t="s">
        <v>1674</v>
      </c>
      <c r="I391" s="432" t="s">
        <v>1675</v>
      </c>
      <c r="J391" s="432" t="s">
        <v>1676</v>
      </c>
      <c r="K391" s="432" t="s">
        <v>1677</v>
      </c>
      <c r="L391" s="434">
        <v>151.5397280589182</v>
      </c>
      <c r="M391" s="434">
        <v>27</v>
      </c>
      <c r="N391" s="435">
        <v>4091.5726575907916</v>
      </c>
    </row>
    <row r="392" spans="1:14" ht="14.4" customHeight="1" x14ac:dyDescent="0.3">
      <c r="A392" s="430" t="s">
        <v>742</v>
      </c>
      <c r="B392" s="431" t="s">
        <v>3327</v>
      </c>
      <c r="C392" s="432" t="s">
        <v>743</v>
      </c>
      <c r="D392" s="433" t="s">
        <v>3342</v>
      </c>
      <c r="E392" s="432" t="s">
        <v>465</v>
      </c>
      <c r="F392" s="433" t="s">
        <v>3363</v>
      </c>
      <c r="G392" s="432" t="s">
        <v>689</v>
      </c>
      <c r="H392" s="432" t="s">
        <v>1678</v>
      </c>
      <c r="I392" s="432" t="s">
        <v>1679</v>
      </c>
      <c r="J392" s="432" t="s">
        <v>1680</v>
      </c>
      <c r="K392" s="432" t="s">
        <v>1681</v>
      </c>
      <c r="L392" s="434">
        <v>521.29991596816262</v>
      </c>
      <c r="M392" s="434">
        <v>3</v>
      </c>
      <c r="N392" s="435">
        <v>1563.8997479044879</v>
      </c>
    </row>
    <row r="393" spans="1:14" ht="14.4" customHeight="1" x14ac:dyDescent="0.3">
      <c r="A393" s="430" t="s">
        <v>742</v>
      </c>
      <c r="B393" s="431" t="s">
        <v>3327</v>
      </c>
      <c r="C393" s="432" t="s">
        <v>743</v>
      </c>
      <c r="D393" s="433" t="s">
        <v>3342</v>
      </c>
      <c r="E393" s="432" t="s">
        <v>465</v>
      </c>
      <c r="F393" s="433" t="s">
        <v>3363</v>
      </c>
      <c r="G393" s="432" t="s">
        <v>689</v>
      </c>
      <c r="H393" s="432" t="s">
        <v>1682</v>
      </c>
      <c r="I393" s="432" t="s">
        <v>1683</v>
      </c>
      <c r="J393" s="432" t="s">
        <v>1612</v>
      </c>
      <c r="K393" s="432" t="s">
        <v>1684</v>
      </c>
      <c r="L393" s="434">
        <v>117.36999999999999</v>
      </c>
      <c r="M393" s="434">
        <v>1</v>
      </c>
      <c r="N393" s="435">
        <v>117.36999999999999</v>
      </c>
    </row>
    <row r="394" spans="1:14" ht="14.4" customHeight="1" x14ac:dyDescent="0.3">
      <c r="A394" s="430" t="s">
        <v>742</v>
      </c>
      <c r="B394" s="431" t="s">
        <v>3327</v>
      </c>
      <c r="C394" s="432" t="s">
        <v>743</v>
      </c>
      <c r="D394" s="433" t="s">
        <v>3342</v>
      </c>
      <c r="E394" s="432" t="s">
        <v>465</v>
      </c>
      <c r="F394" s="433" t="s">
        <v>3363</v>
      </c>
      <c r="G394" s="432" t="s">
        <v>689</v>
      </c>
      <c r="H394" s="432" t="s">
        <v>1685</v>
      </c>
      <c r="I394" s="432" t="s">
        <v>1686</v>
      </c>
      <c r="J394" s="432" t="s">
        <v>1687</v>
      </c>
      <c r="K394" s="432" t="s">
        <v>1688</v>
      </c>
      <c r="L394" s="434">
        <v>751.00991727048836</v>
      </c>
      <c r="M394" s="434">
        <v>2</v>
      </c>
      <c r="N394" s="435">
        <v>1502.0198345409767</v>
      </c>
    </row>
    <row r="395" spans="1:14" ht="14.4" customHeight="1" x14ac:dyDescent="0.3">
      <c r="A395" s="430" t="s">
        <v>742</v>
      </c>
      <c r="B395" s="431" t="s">
        <v>3327</v>
      </c>
      <c r="C395" s="432" t="s">
        <v>743</v>
      </c>
      <c r="D395" s="433" t="s">
        <v>3342</v>
      </c>
      <c r="E395" s="432" t="s">
        <v>465</v>
      </c>
      <c r="F395" s="433" t="s">
        <v>3363</v>
      </c>
      <c r="G395" s="432" t="s">
        <v>689</v>
      </c>
      <c r="H395" s="432" t="s">
        <v>1689</v>
      </c>
      <c r="I395" s="432" t="s">
        <v>1690</v>
      </c>
      <c r="J395" s="432" t="s">
        <v>1691</v>
      </c>
      <c r="K395" s="432" t="s">
        <v>1692</v>
      </c>
      <c r="L395" s="434">
        <v>41.580021578350284</v>
      </c>
      <c r="M395" s="434">
        <v>12</v>
      </c>
      <c r="N395" s="435">
        <v>498.9602589402034</v>
      </c>
    </row>
    <row r="396" spans="1:14" ht="14.4" customHeight="1" x14ac:dyDescent="0.3">
      <c r="A396" s="430" t="s">
        <v>742</v>
      </c>
      <c r="B396" s="431" t="s">
        <v>3327</v>
      </c>
      <c r="C396" s="432" t="s">
        <v>743</v>
      </c>
      <c r="D396" s="433" t="s">
        <v>3342</v>
      </c>
      <c r="E396" s="432" t="s">
        <v>465</v>
      </c>
      <c r="F396" s="433" t="s">
        <v>3363</v>
      </c>
      <c r="G396" s="432" t="s">
        <v>689</v>
      </c>
      <c r="H396" s="432" t="s">
        <v>1693</v>
      </c>
      <c r="I396" s="432" t="s">
        <v>1694</v>
      </c>
      <c r="J396" s="432" t="s">
        <v>1695</v>
      </c>
      <c r="K396" s="432" t="s">
        <v>1696</v>
      </c>
      <c r="L396" s="434">
        <v>266.35000000000002</v>
      </c>
      <c r="M396" s="434">
        <v>12</v>
      </c>
      <c r="N396" s="435">
        <v>3196.2000000000003</v>
      </c>
    </row>
    <row r="397" spans="1:14" ht="14.4" customHeight="1" x14ac:dyDescent="0.3">
      <c r="A397" s="430" t="s">
        <v>742</v>
      </c>
      <c r="B397" s="431" t="s">
        <v>3327</v>
      </c>
      <c r="C397" s="432" t="s">
        <v>743</v>
      </c>
      <c r="D397" s="433" t="s">
        <v>3342</v>
      </c>
      <c r="E397" s="432" t="s">
        <v>465</v>
      </c>
      <c r="F397" s="433" t="s">
        <v>3363</v>
      </c>
      <c r="G397" s="432" t="s">
        <v>689</v>
      </c>
      <c r="H397" s="432" t="s">
        <v>1697</v>
      </c>
      <c r="I397" s="432" t="s">
        <v>1698</v>
      </c>
      <c r="J397" s="432" t="s">
        <v>1699</v>
      </c>
      <c r="K397" s="432" t="s">
        <v>1700</v>
      </c>
      <c r="L397" s="434">
        <v>658.28017957095358</v>
      </c>
      <c r="M397" s="434">
        <v>2</v>
      </c>
      <c r="N397" s="435">
        <v>1316.5603591419072</v>
      </c>
    </row>
    <row r="398" spans="1:14" ht="14.4" customHeight="1" x14ac:dyDescent="0.3">
      <c r="A398" s="430" t="s">
        <v>742</v>
      </c>
      <c r="B398" s="431" t="s">
        <v>3327</v>
      </c>
      <c r="C398" s="432" t="s">
        <v>743</v>
      </c>
      <c r="D398" s="433" t="s">
        <v>3342</v>
      </c>
      <c r="E398" s="432" t="s">
        <v>465</v>
      </c>
      <c r="F398" s="433" t="s">
        <v>3363</v>
      </c>
      <c r="G398" s="432" t="s">
        <v>689</v>
      </c>
      <c r="H398" s="432" t="s">
        <v>1701</v>
      </c>
      <c r="I398" s="432" t="s">
        <v>1702</v>
      </c>
      <c r="J398" s="432" t="s">
        <v>1703</v>
      </c>
      <c r="K398" s="432" t="s">
        <v>1700</v>
      </c>
      <c r="L398" s="434">
        <v>799.86</v>
      </c>
      <c r="M398" s="434">
        <v>1</v>
      </c>
      <c r="N398" s="435">
        <v>799.86</v>
      </c>
    </row>
    <row r="399" spans="1:14" ht="14.4" customHeight="1" x14ac:dyDescent="0.3">
      <c r="A399" s="430" t="s">
        <v>742</v>
      </c>
      <c r="B399" s="431" t="s">
        <v>3327</v>
      </c>
      <c r="C399" s="432" t="s">
        <v>743</v>
      </c>
      <c r="D399" s="433" t="s">
        <v>3342</v>
      </c>
      <c r="E399" s="432" t="s">
        <v>465</v>
      </c>
      <c r="F399" s="433" t="s">
        <v>3363</v>
      </c>
      <c r="G399" s="432" t="s">
        <v>689</v>
      </c>
      <c r="H399" s="432" t="s">
        <v>1704</v>
      </c>
      <c r="I399" s="432" t="s">
        <v>1705</v>
      </c>
      <c r="J399" s="432" t="s">
        <v>1531</v>
      </c>
      <c r="K399" s="432" t="s">
        <v>1706</v>
      </c>
      <c r="L399" s="434">
        <v>356.49980234655231</v>
      </c>
      <c r="M399" s="434">
        <v>61</v>
      </c>
      <c r="N399" s="435">
        <v>21746.487943139691</v>
      </c>
    </row>
    <row r="400" spans="1:14" ht="14.4" customHeight="1" x14ac:dyDescent="0.3">
      <c r="A400" s="430" t="s">
        <v>742</v>
      </c>
      <c r="B400" s="431" t="s">
        <v>3327</v>
      </c>
      <c r="C400" s="432" t="s">
        <v>743</v>
      </c>
      <c r="D400" s="433" t="s">
        <v>3342</v>
      </c>
      <c r="E400" s="432" t="s">
        <v>465</v>
      </c>
      <c r="F400" s="433" t="s">
        <v>3363</v>
      </c>
      <c r="G400" s="432" t="s">
        <v>689</v>
      </c>
      <c r="H400" s="432" t="s">
        <v>1707</v>
      </c>
      <c r="I400" s="432" t="s">
        <v>1708</v>
      </c>
      <c r="J400" s="432" t="s">
        <v>1531</v>
      </c>
      <c r="K400" s="432" t="s">
        <v>1709</v>
      </c>
      <c r="L400" s="434">
        <v>414.00011483451783</v>
      </c>
      <c r="M400" s="434">
        <v>32</v>
      </c>
      <c r="N400" s="435">
        <v>13248.003674704571</v>
      </c>
    </row>
    <row r="401" spans="1:14" ht="14.4" customHeight="1" x14ac:dyDescent="0.3">
      <c r="A401" s="430" t="s">
        <v>742</v>
      </c>
      <c r="B401" s="431" t="s">
        <v>3327</v>
      </c>
      <c r="C401" s="432" t="s">
        <v>743</v>
      </c>
      <c r="D401" s="433" t="s">
        <v>3342</v>
      </c>
      <c r="E401" s="432" t="s">
        <v>465</v>
      </c>
      <c r="F401" s="433" t="s">
        <v>3363</v>
      </c>
      <c r="G401" s="432" t="s">
        <v>689</v>
      </c>
      <c r="H401" s="432" t="s">
        <v>1710</v>
      </c>
      <c r="I401" s="432" t="s">
        <v>1711</v>
      </c>
      <c r="J401" s="432" t="s">
        <v>1638</v>
      </c>
      <c r="K401" s="432" t="s">
        <v>1712</v>
      </c>
      <c r="L401" s="434">
        <v>86.849849535352732</v>
      </c>
      <c r="M401" s="434">
        <v>1</v>
      </c>
      <c r="N401" s="435">
        <v>86.849849535352732</v>
      </c>
    </row>
    <row r="402" spans="1:14" ht="14.4" customHeight="1" x14ac:dyDescent="0.3">
      <c r="A402" s="430" t="s">
        <v>742</v>
      </c>
      <c r="B402" s="431" t="s">
        <v>3327</v>
      </c>
      <c r="C402" s="432" t="s">
        <v>743</v>
      </c>
      <c r="D402" s="433" t="s">
        <v>3342</v>
      </c>
      <c r="E402" s="432" t="s">
        <v>465</v>
      </c>
      <c r="F402" s="433" t="s">
        <v>3363</v>
      </c>
      <c r="G402" s="432" t="s">
        <v>689</v>
      </c>
      <c r="H402" s="432" t="s">
        <v>1713</v>
      </c>
      <c r="I402" s="432" t="s">
        <v>1714</v>
      </c>
      <c r="J402" s="432" t="s">
        <v>1715</v>
      </c>
      <c r="K402" s="432" t="s">
        <v>1279</v>
      </c>
      <c r="L402" s="434">
        <v>609.33000000000004</v>
      </c>
      <c r="M402" s="434">
        <v>1</v>
      </c>
      <c r="N402" s="435">
        <v>609.33000000000004</v>
      </c>
    </row>
    <row r="403" spans="1:14" ht="14.4" customHeight="1" x14ac:dyDescent="0.3">
      <c r="A403" s="430" t="s">
        <v>742</v>
      </c>
      <c r="B403" s="431" t="s">
        <v>3327</v>
      </c>
      <c r="C403" s="432" t="s">
        <v>743</v>
      </c>
      <c r="D403" s="433" t="s">
        <v>3342</v>
      </c>
      <c r="E403" s="432" t="s">
        <v>465</v>
      </c>
      <c r="F403" s="433" t="s">
        <v>3363</v>
      </c>
      <c r="G403" s="432" t="s">
        <v>689</v>
      </c>
      <c r="H403" s="432" t="s">
        <v>1716</v>
      </c>
      <c r="I403" s="432" t="s">
        <v>1717</v>
      </c>
      <c r="J403" s="432" t="s">
        <v>1718</v>
      </c>
      <c r="K403" s="432" t="s">
        <v>1719</v>
      </c>
      <c r="L403" s="434">
        <v>187.07000000000002</v>
      </c>
      <c r="M403" s="434">
        <v>1</v>
      </c>
      <c r="N403" s="435">
        <v>187.07000000000002</v>
      </c>
    </row>
    <row r="404" spans="1:14" ht="14.4" customHeight="1" x14ac:dyDescent="0.3">
      <c r="A404" s="430" t="s">
        <v>742</v>
      </c>
      <c r="B404" s="431" t="s">
        <v>3327</v>
      </c>
      <c r="C404" s="432" t="s">
        <v>743</v>
      </c>
      <c r="D404" s="433" t="s">
        <v>3342</v>
      </c>
      <c r="E404" s="432" t="s">
        <v>465</v>
      </c>
      <c r="F404" s="433" t="s">
        <v>3363</v>
      </c>
      <c r="G404" s="432" t="s">
        <v>689</v>
      </c>
      <c r="H404" s="432" t="s">
        <v>1720</v>
      </c>
      <c r="I404" s="432" t="s">
        <v>1721</v>
      </c>
      <c r="J404" s="432" t="s">
        <v>1550</v>
      </c>
      <c r="K404" s="432" t="s">
        <v>1722</v>
      </c>
      <c r="L404" s="434">
        <v>251.14730021756176</v>
      </c>
      <c r="M404" s="434">
        <v>3</v>
      </c>
      <c r="N404" s="435">
        <v>753.44190065268526</v>
      </c>
    </row>
    <row r="405" spans="1:14" ht="14.4" customHeight="1" x14ac:dyDescent="0.3">
      <c r="A405" s="430" t="s">
        <v>742</v>
      </c>
      <c r="B405" s="431" t="s">
        <v>3327</v>
      </c>
      <c r="C405" s="432" t="s">
        <v>743</v>
      </c>
      <c r="D405" s="433" t="s">
        <v>3342</v>
      </c>
      <c r="E405" s="432" t="s">
        <v>465</v>
      </c>
      <c r="F405" s="433" t="s">
        <v>3363</v>
      </c>
      <c r="G405" s="432" t="s">
        <v>689</v>
      </c>
      <c r="H405" s="432" t="s">
        <v>1723</v>
      </c>
      <c r="I405" s="432" t="s">
        <v>1724</v>
      </c>
      <c r="J405" s="432" t="s">
        <v>1725</v>
      </c>
      <c r="K405" s="432" t="s">
        <v>1726</v>
      </c>
      <c r="L405" s="434">
        <v>151.24999999999994</v>
      </c>
      <c r="M405" s="434">
        <v>1</v>
      </c>
      <c r="N405" s="435">
        <v>151.24999999999994</v>
      </c>
    </row>
    <row r="406" spans="1:14" ht="14.4" customHeight="1" x14ac:dyDescent="0.3">
      <c r="A406" s="430" t="s">
        <v>742</v>
      </c>
      <c r="B406" s="431" t="s">
        <v>3327</v>
      </c>
      <c r="C406" s="432" t="s">
        <v>743</v>
      </c>
      <c r="D406" s="433" t="s">
        <v>3342</v>
      </c>
      <c r="E406" s="432" t="s">
        <v>465</v>
      </c>
      <c r="F406" s="433" t="s">
        <v>3363</v>
      </c>
      <c r="G406" s="432" t="s">
        <v>689</v>
      </c>
      <c r="H406" s="432" t="s">
        <v>1727</v>
      </c>
      <c r="I406" s="432" t="s">
        <v>1727</v>
      </c>
      <c r="J406" s="432" t="s">
        <v>1590</v>
      </c>
      <c r="K406" s="432" t="s">
        <v>1728</v>
      </c>
      <c r="L406" s="434">
        <v>128.21</v>
      </c>
      <c r="M406" s="434">
        <v>1</v>
      </c>
      <c r="N406" s="435">
        <v>128.21</v>
      </c>
    </row>
    <row r="407" spans="1:14" ht="14.4" customHeight="1" x14ac:dyDescent="0.3">
      <c r="A407" s="430" t="s">
        <v>742</v>
      </c>
      <c r="B407" s="431" t="s">
        <v>3327</v>
      </c>
      <c r="C407" s="432" t="s">
        <v>743</v>
      </c>
      <c r="D407" s="433" t="s">
        <v>3342</v>
      </c>
      <c r="E407" s="432" t="s">
        <v>465</v>
      </c>
      <c r="F407" s="433" t="s">
        <v>3363</v>
      </c>
      <c r="G407" s="432" t="s">
        <v>689</v>
      </c>
      <c r="H407" s="432" t="s">
        <v>1729</v>
      </c>
      <c r="I407" s="432" t="s">
        <v>1730</v>
      </c>
      <c r="J407" s="432" t="s">
        <v>1731</v>
      </c>
      <c r="K407" s="432" t="s">
        <v>1279</v>
      </c>
      <c r="L407" s="434">
        <v>135.44999999999999</v>
      </c>
      <c r="M407" s="434">
        <v>1</v>
      </c>
      <c r="N407" s="435">
        <v>135.44999999999999</v>
      </c>
    </row>
    <row r="408" spans="1:14" ht="14.4" customHeight="1" x14ac:dyDescent="0.3">
      <c r="A408" s="430" t="s">
        <v>742</v>
      </c>
      <c r="B408" s="431" t="s">
        <v>3327</v>
      </c>
      <c r="C408" s="432" t="s">
        <v>743</v>
      </c>
      <c r="D408" s="433" t="s">
        <v>3342</v>
      </c>
      <c r="E408" s="432" t="s">
        <v>465</v>
      </c>
      <c r="F408" s="433" t="s">
        <v>3363</v>
      </c>
      <c r="G408" s="432" t="s">
        <v>689</v>
      </c>
      <c r="H408" s="432" t="s">
        <v>1732</v>
      </c>
      <c r="I408" s="432" t="s">
        <v>1733</v>
      </c>
      <c r="J408" s="432" t="s">
        <v>1734</v>
      </c>
      <c r="K408" s="432" t="s">
        <v>1735</v>
      </c>
      <c r="L408" s="434">
        <v>82.72</v>
      </c>
      <c r="M408" s="434">
        <v>1</v>
      </c>
      <c r="N408" s="435">
        <v>82.72</v>
      </c>
    </row>
    <row r="409" spans="1:14" ht="14.4" customHeight="1" x14ac:dyDescent="0.3">
      <c r="A409" s="430" t="s">
        <v>742</v>
      </c>
      <c r="B409" s="431" t="s">
        <v>3327</v>
      </c>
      <c r="C409" s="432" t="s">
        <v>743</v>
      </c>
      <c r="D409" s="433" t="s">
        <v>3342</v>
      </c>
      <c r="E409" s="432" t="s">
        <v>465</v>
      </c>
      <c r="F409" s="433" t="s">
        <v>3363</v>
      </c>
      <c r="G409" s="432" t="s">
        <v>689</v>
      </c>
      <c r="H409" s="432" t="s">
        <v>1736</v>
      </c>
      <c r="I409" s="432" t="s">
        <v>1737</v>
      </c>
      <c r="J409" s="432" t="s">
        <v>1738</v>
      </c>
      <c r="K409" s="432" t="s">
        <v>1283</v>
      </c>
      <c r="L409" s="434">
        <v>101.83999999999996</v>
      </c>
      <c r="M409" s="434">
        <v>2</v>
      </c>
      <c r="N409" s="435">
        <v>203.67999999999992</v>
      </c>
    </row>
    <row r="410" spans="1:14" ht="14.4" customHeight="1" x14ac:dyDescent="0.3">
      <c r="A410" s="430" t="s">
        <v>742</v>
      </c>
      <c r="B410" s="431" t="s">
        <v>3327</v>
      </c>
      <c r="C410" s="432" t="s">
        <v>743</v>
      </c>
      <c r="D410" s="433" t="s">
        <v>3342</v>
      </c>
      <c r="E410" s="432" t="s">
        <v>465</v>
      </c>
      <c r="F410" s="433" t="s">
        <v>3363</v>
      </c>
      <c r="G410" s="432" t="s">
        <v>689</v>
      </c>
      <c r="H410" s="432" t="s">
        <v>1739</v>
      </c>
      <c r="I410" s="432" t="s">
        <v>1740</v>
      </c>
      <c r="J410" s="432" t="s">
        <v>1741</v>
      </c>
      <c r="K410" s="432" t="s">
        <v>1742</v>
      </c>
      <c r="L410" s="434">
        <v>1103.0200000000002</v>
      </c>
      <c r="M410" s="434">
        <v>1</v>
      </c>
      <c r="N410" s="435">
        <v>1103.0200000000002</v>
      </c>
    </row>
    <row r="411" spans="1:14" ht="14.4" customHeight="1" x14ac:dyDescent="0.3">
      <c r="A411" s="430" t="s">
        <v>742</v>
      </c>
      <c r="B411" s="431" t="s">
        <v>3327</v>
      </c>
      <c r="C411" s="432" t="s">
        <v>743</v>
      </c>
      <c r="D411" s="433" t="s">
        <v>3342</v>
      </c>
      <c r="E411" s="432" t="s">
        <v>465</v>
      </c>
      <c r="F411" s="433" t="s">
        <v>3363</v>
      </c>
      <c r="G411" s="432" t="s">
        <v>689</v>
      </c>
      <c r="H411" s="432" t="s">
        <v>1743</v>
      </c>
      <c r="I411" s="432" t="s">
        <v>1744</v>
      </c>
      <c r="J411" s="432" t="s">
        <v>1745</v>
      </c>
      <c r="K411" s="432" t="s">
        <v>1746</v>
      </c>
      <c r="L411" s="434">
        <v>72.153362897551332</v>
      </c>
      <c r="M411" s="434">
        <v>9</v>
      </c>
      <c r="N411" s="435">
        <v>649.38026607796201</v>
      </c>
    </row>
    <row r="412" spans="1:14" ht="14.4" customHeight="1" x14ac:dyDescent="0.3">
      <c r="A412" s="430" t="s">
        <v>742</v>
      </c>
      <c r="B412" s="431" t="s">
        <v>3327</v>
      </c>
      <c r="C412" s="432" t="s">
        <v>743</v>
      </c>
      <c r="D412" s="433" t="s">
        <v>3342</v>
      </c>
      <c r="E412" s="432" t="s">
        <v>465</v>
      </c>
      <c r="F412" s="433" t="s">
        <v>3363</v>
      </c>
      <c r="G412" s="432" t="s">
        <v>689</v>
      </c>
      <c r="H412" s="432" t="s">
        <v>1747</v>
      </c>
      <c r="I412" s="432" t="s">
        <v>1747</v>
      </c>
      <c r="J412" s="432" t="s">
        <v>1748</v>
      </c>
      <c r="K412" s="432" t="s">
        <v>1749</v>
      </c>
      <c r="L412" s="434">
        <v>100.98010207012878</v>
      </c>
      <c r="M412" s="434">
        <v>7</v>
      </c>
      <c r="N412" s="435">
        <v>706.8607144909015</v>
      </c>
    </row>
    <row r="413" spans="1:14" ht="14.4" customHeight="1" x14ac:dyDescent="0.3">
      <c r="A413" s="430" t="s">
        <v>742</v>
      </c>
      <c r="B413" s="431" t="s">
        <v>3327</v>
      </c>
      <c r="C413" s="432" t="s">
        <v>743</v>
      </c>
      <c r="D413" s="433" t="s">
        <v>3342</v>
      </c>
      <c r="E413" s="432" t="s">
        <v>465</v>
      </c>
      <c r="F413" s="433" t="s">
        <v>3363</v>
      </c>
      <c r="G413" s="432" t="s">
        <v>689</v>
      </c>
      <c r="H413" s="432" t="s">
        <v>1750</v>
      </c>
      <c r="I413" s="432" t="s">
        <v>1751</v>
      </c>
      <c r="J413" s="432" t="s">
        <v>1752</v>
      </c>
      <c r="K413" s="432" t="s">
        <v>1753</v>
      </c>
      <c r="L413" s="434">
        <v>408.65</v>
      </c>
      <c r="M413" s="434">
        <v>1</v>
      </c>
      <c r="N413" s="435">
        <v>408.65</v>
      </c>
    </row>
    <row r="414" spans="1:14" ht="14.4" customHeight="1" x14ac:dyDescent="0.3">
      <c r="A414" s="430" t="s">
        <v>742</v>
      </c>
      <c r="B414" s="431" t="s">
        <v>3327</v>
      </c>
      <c r="C414" s="432" t="s">
        <v>743</v>
      </c>
      <c r="D414" s="433" t="s">
        <v>3342</v>
      </c>
      <c r="E414" s="432" t="s">
        <v>1754</v>
      </c>
      <c r="F414" s="433" t="s">
        <v>3366</v>
      </c>
      <c r="G414" s="432" t="s">
        <v>466</v>
      </c>
      <c r="H414" s="432" t="s">
        <v>1755</v>
      </c>
      <c r="I414" s="432" t="s">
        <v>1756</v>
      </c>
      <c r="J414" s="432" t="s">
        <v>1757</v>
      </c>
      <c r="K414" s="432" t="s">
        <v>1758</v>
      </c>
      <c r="L414" s="434">
        <v>3530.7099999999996</v>
      </c>
      <c r="M414" s="434">
        <v>1</v>
      </c>
      <c r="N414" s="435">
        <v>3530.7099999999996</v>
      </c>
    </row>
    <row r="415" spans="1:14" ht="14.4" customHeight="1" x14ac:dyDescent="0.3">
      <c r="A415" s="430" t="s">
        <v>742</v>
      </c>
      <c r="B415" s="431" t="s">
        <v>3327</v>
      </c>
      <c r="C415" s="432" t="s">
        <v>743</v>
      </c>
      <c r="D415" s="433" t="s">
        <v>3342</v>
      </c>
      <c r="E415" s="432" t="s">
        <v>1754</v>
      </c>
      <c r="F415" s="433" t="s">
        <v>3366</v>
      </c>
      <c r="G415" s="432" t="s">
        <v>466</v>
      </c>
      <c r="H415" s="432" t="s">
        <v>1759</v>
      </c>
      <c r="I415" s="432" t="s">
        <v>1760</v>
      </c>
      <c r="J415" s="432" t="s">
        <v>1757</v>
      </c>
      <c r="K415" s="432" t="s">
        <v>1761</v>
      </c>
      <c r="L415" s="434">
        <v>4368.0087146663673</v>
      </c>
      <c r="M415" s="434">
        <v>1</v>
      </c>
      <c r="N415" s="435">
        <v>4368.0087146663673</v>
      </c>
    </row>
    <row r="416" spans="1:14" ht="14.4" customHeight="1" x14ac:dyDescent="0.3">
      <c r="A416" s="430" t="s">
        <v>742</v>
      </c>
      <c r="B416" s="431" t="s">
        <v>3327</v>
      </c>
      <c r="C416" s="432" t="s">
        <v>743</v>
      </c>
      <c r="D416" s="433" t="s">
        <v>3342</v>
      </c>
      <c r="E416" s="432" t="s">
        <v>1754</v>
      </c>
      <c r="F416" s="433" t="s">
        <v>3366</v>
      </c>
      <c r="G416" s="432" t="s">
        <v>466</v>
      </c>
      <c r="H416" s="432" t="s">
        <v>1762</v>
      </c>
      <c r="I416" s="432" t="s">
        <v>177</v>
      </c>
      <c r="J416" s="432" t="s">
        <v>1763</v>
      </c>
      <c r="K416" s="432"/>
      <c r="L416" s="434">
        <v>177.68996819651213</v>
      </c>
      <c r="M416" s="434">
        <v>70</v>
      </c>
      <c r="N416" s="435">
        <v>12438.297773755849</v>
      </c>
    </row>
    <row r="417" spans="1:14" ht="14.4" customHeight="1" x14ac:dyDescent="0.3">
      <c r="A417" s="430" t="s">
        <v>742</v>
      </c>
      <c r="B417" s="431" t="s">
        <v>3327</v>
      </c>
      <c r="C417" s="432" t="s">
        <v>743</v>
      </c>
      <c r="D417" s="433" t="s">
        <v>3342</v>
      </c>
      <c r="E417" s="432" t="s">
        <v>1754</v>
      </c>
      <c r="F417" s="433" t="s">
        <v>3366</v>
      </c>
      <c r="G417" s="432" t="s">
        <v>689</v>
      </c>
      <c r="H417" s="432" t="s">
        <v>1764</v>
      </c>
      <c r="I417" s="432" t="s">
        <v>1765</v>
      </c>
      <c r="J417" s="432" t="s">
        <v>1766</v>
      </c>
      <c r="K417" s="432" t="s">
        <v>1767</v>
      </c>
      <c r="L417" s="434">
        <v>42.760000000000012</v>
      </c>
      <c r="M417" s="434">
        <v>35</v>
      </c>
      <c r="N417" s="435">
        <v>1496.6000000000004</v>
      </c>
    </row>
    <row r="418" spans="1:14" ht="14.4" customHeight="1" x14ac:dyDescent="0.3">
      <c r="A418" s="430" t="s">
        <v>742</v>
      </c>
      <c r="B418" s="431" t="s">
        <v>3327</v>
      </c>
      <c r="C418" s="432" t="s">
        <v>743</v>
      </c>
      <c r="D418" s="433" t="s">
        <v>3342</v>
      </c>
      <c r="E418" s="432" t="s">
        <v>1754</v>
      </c>
      <c r="F418" s="433" t="s">
        <v>3366</v>
      </c>
      <c r="G418" s="432" t="s">
        <v>689</v>
      </c>
      <c r="H418" s="432" t="s">
        <v>1768</v>
      </c>
      <c r="I418" s="432" t="s">
        <v>1769</v>
      </c>
      <c r="J418" s="432" t="s">
        <v>1770</v>
      </c>
      <c r="K418" s="432" t="s">
        <v>1767</v>
      </c>
      <c r="L418" s="434">
        <v>54.119955712693162</v>
      </c>
      <c r="M418" s="434">
        <v>20</v>
      </c>
      <c r="N418" s="435">
        <v>1082.3991142538632</v>
      </c>
    </row>
    <row r="419" spans="1:14" ht="14.4" customHeight="1" x14ac:dyDescent="0.3">
      <c r="A419" s="430" t="s">
        <v>742</v>
      </c>
      <c r="B419" s="431" t="s">
        <v>3327</v>
      </c>
      <c r="C419" s="432" t="s">
        <v>743</v>
      </c>
      <c r="D419" s="433" t="s">
        <v>3342</v>
      </c>
      <c r="E419" s="432" t="s">
        <v>1754</v>
      </c>
      <c r="F419" s="433" t="s">
        <v>3366</v>
      </c>
      <c r="G419" s="432" t="s">
        <v>689</v>
      </c>
      <c r="H419" s="432" t="s">
        <v>1771</v>
      </c>
      <c r="I419" s="432" t="s">
        <v>1771</v>
      </c>
      <c r="J419" s="432" t="s">
        <v>1772</v>
      </c>
      <c r="K419" s="432" t="s">
        <v>1773</v>
      </c>
      <c r="L419" s="434">
        <v>197.03999999999996</v>
      </c>
      <c r="M419" s="434">
        <v>4</v>
      </c>
      <c r="N419" s="435">
        <v>788.15999999999985</v>
      </c>
    </row>
    <row r="420" spans="1:14" ht="14.4" customHeight="1" x14ac:dyDescent="0.3">
      <c r="A420" s="430" t="s">
        <v>742</v>
      </c>
      <c r="B420" s="431" t="s">
        <v>3327</v>
      </c>
      <c r="C420" s="432" t="s">
        <v>743</v>
      </c>
      <c r="D420" s="433" t="s">
        <v>3342</v>
      </c>
      <c r="E420" s="432" t="s">
        <v>1754</v>
      </c>
      <c r="F420" s="433" t="s">
        <v>3366</v>
      </c>
      <c r="G420" s="432" t="s">
        <v>689</v>
      </c>
      <c r="H420" s="432" t="s">
        <v>1774</v>
      </c>
      <c r="I420" s="432" t="s">
        <v>1775</v>
      </c>
      <c r="J420" s="432" t="s">
        <v>1776</v>
      </c>
      <c r="K420" s="432" t="s">
        <v>1773</v>
      </c>
      <c r="L420" s="434">
        <v>179.37000000000003</v>
      </c>
      <c r="M420" s="434">
        <v>4</v>
      </c>
      <c r="N420" s="435">
        <v>717.48000000000013</v>
      </c>
    </row>
    <row r="421" spans="1:14" ht="14.4" customHeight="1" x14ac:dyDescent="0.3">
      <c r="A421" s="430" t="s">
        <v>742</v>
      </c>
      <c r="B421" s="431" t="s">
        <v>3327</v>
      </c>
      <c r="C421" s="432" t="s">
        <v>743</v>
      </c>
      <c r="D421" s="433" t="s">
        <v>3342</v>
      </c>
      <c r="E421" s="432" t="s">
        <v>1754</v>
      </c>
      <c r="F421" s="433" t="s">
        <v>3366</v>
      </c>
      <c r="G421" s="432" t="s">
        <v>689</v>
      </c>
      <c r="H421" s="432" t="s">
        <v>1777</v>
      </c>
      <c r="I421" s="432" t="s">
        <v>1778</v>
      </c>
      <c r="J421" s="432" t="s">
        <v>1779</v>
      </c>
      <c r="K421" s="432" t="s">
        <v>1780</v>
      </c>
      <c r="L421" s="434">
        <v>148.06999999999996</v>
      </c>
      <c r="M421" s="434">
        <v>1</v>
      </c>
      <c r="N421" s="435">
        <v>148.06999999999996</v>
      </c>
    </row>
    <row r="422" spans="1:14" ht="14.4" customHeight="1" x14ac:dyDescent="0.3">
      <c r="A422" s="430" t="s">
        <v>742</v>
      </c>
      <c r="B422" s="431" t="s">
        <v>3327</v>
      </c>
      <c r="C422" s="432" t="s">
        <v>743</v>
      </c>
      <c r="D422" s="433" t="s">
        <v>3342</v>
      </c>
      <c r="E422" s="432" t="s">
        <v>571</v>
      </c>
      <c r="F422" s="433" t="s">
        <v>3365</v>
      </c>
      <c r="G422" s="432" t="s">
        <v>466</v>
      </c>
      <c r="H422" s="432" t="s">
        <v>1781</v>
      </c>
      <c r="I422" s="432" t="s">
        <v>1781</v>
      </c>
      <c r="J422" s="432" t="s">
        <v>1782</v>
      </c>
      <c r="K422" s="432" t="s">
        <v>1783</v>
      </c>
      <c r="L422" s="434">
        <v>72.840178187804128</v>
      </c>
      <c r="M422" s="434">
        <v>4</v>
      </c>
      <c r="N422" s="435">
        <v>291.36071275121651</v>
      </c>
    </row>
    <row r="423" spans="1:14" ht="14.4" customHeight="1" x14ac:dyDescent="0.3">
      <c r="A423" s="430" t="s">
        <v>742</v>
      </c>
      <c r="B423" s="431" t="s">
        <v>3327</v>
      </c>
      <c r="C423" s="432" t="s">
        <v>743</v>
      </c>
      <c r="D423" s="433" t="s">
        <v>3342</v>
      </c>
      <c r="E423" s="432" t="s">
        <v>571</v>
      </c>
      <c r="F423" s="433" t="s">
        <v>3365</v>
      </c>
      <c r="G423" s="432" t="s">
        <v>466</v>
      </c>
      <c r="H423" s="432" t="s">
        <v>572</v>
      </c>
      <c r="I423" s="432" t="s">
        <v>573</v>
      </c>
      <c r="J423" s="432" t="s">
        <v>574</v>
      </c>
      <c r="K423" s="432" t="s">
        <v>575</v>
      </c>
      <c r="L423" s="434">
        <v>39.35</v>
      </c>
      <c r="M423" s="434">
        <v>2</v>
      </c>
      <c r="N423" s="435">
        <v>78.7</v>
      </c>
    </row>
    <row r="424" spans="1:14" ht="14.4" customHeight="1" x14ac:dyDescent="0.3">
      <c r="A424" s="430" t="s">
        <v>742</v>
      </c>
      <c r="B424" s="431" t="s">
        <v>3327</v>
      </c>
      <c r="C424" s="432" t="s">
        <v>743</v>
      </c>
      <c r="D424" s="433" t="s">
        <v>3342</v>
      </c>
      <c r="E424" s="432" t="s">
        <v>571</v>
      </c>
      <c r="F424" s="433" t="s">
        <v>3365</v>
      </c>
      <c r="G424" s="432" t="s">
        <v>466</v>
      </c>
      <c r="H424" s="432" t="s">
        <v>1784</v>
      </c>
      <c r="I424" s="432" t="s">
        <v>1785</v>
      </c>
      <c r="J424" s="432" t="s">
        <v>1786</v>
      </c>
      <c r="K424" s="432" t="s">
        <v>1787</v>
      </c>
      <c r="L424" s="434">
        <v>151.47192943672474</v>
      </c>
      <c r="M424" s="434">
        <v>20</v>
      </c>
      <c r="N424" s="435">
        <v>3029.4385887344947</v>
      </c>
    </row>
    <row r="425" spans="1:14" ht="14.4" customHeight="1" x14ac:dyDescent="0.3">
      <c r="A425" s="430" t="s">
        <v>742</v>
      </c>
      <c r="B425" s="431" t="s">
        <v>3327</v>
      </c>
      <c r="C425" s="432" t="s">
        <v>743</v>
      </c>
      <c r="D425" s="433" t="s">
        <v>3342</v>
      </c>
      <c r="E425" s="432" t="s">
        <v>571</v>
      </c>
      <c r="F425" s="433" t="s">
        <v>3365</v>
      </c>
      <c r="G425" s="432" t="s">
        <v>466</v>
      </c>
      <c r="H425" s="432" t="s">
        <v>1788</v>
      </c>
      <c r="I425" s="432" t="s">
        <v>1789</v>
      </c>
      <c r="J425" s="432" t="s">
        <v>1790</v>
      </c>
      <c r="K425" s="432" t="s">
        <v>1791</v>
      </c>
      <c r="L425" s="434">
        <v>33.282805429703643</v>
      </c>
      <c r="M425" s="434">
        <v>39</v>
      </c>
      <c r="N425" s="435">
        <v>1298.0294117584422</v>
      </c>
    </row>
    <row r="426" spans="1:14" ht="14.4" customHeight="1" x14ac:dyDescent="0.3">
      <c r="A426" s="430" t="s">
        <v>742</v>
      </c>
      <c r="B426" s="431" t="s">
        <v>3327</v>
      </c>
      <c r="C426" s="432" t="s">
        <v>743</v>
      </c>
      <c r="D426" s="433" t="s">
        <v>3342</v>
      </c>
      <c r="E426" s="432" t="s">
        <v>571</v>
      </c>
      <c r="F426" s="433" t="s">
        <v>3365</v>
      </c>
      <c r="G426" s="432" t="s">
        <v>466</v>
      </c>
      <c r="H426" s="432" t="s">
        <v>1792</v>
      </c>
      <c r="I426" s="432" t="s">
        <v>1793</v>
      </c>
      <c r="J426" s="432" t="s">
        <v>1794</v>
      </c>
      <c r="K426" s="432" t="s">
        <v>1795</v>
      </c>
      <c r="L426" s="434">
        <v>181.81743700754663</v>
      </c>
      <c r="M426" s="434">
        <v>20</v>
      </c>
      <c r="N426" s="435">
        <v>3636.3487401509324</v>
      </c>
    </row>
    <row r="427" spans="1:14" ht="14.4" customHeight="1" x14ac:dyDescent="0.3">
      <c r="A427" s="430" t="s">
        <v>742</v>
      </c>
      <c r="B427" s="431" t="s">
        <v>3327</v>
      </c>
      <c r="C427" s="432" t="s">
        <v>743</v>
      </c>
      <c r="D427" s="433" t="s">
        <v>3342</v>
      </c>
      <c r="E427" s="432" t="s">
        <v>571</v>
      </c>
      <c r="F427" s="433" t="s">
        <v>3365</v>
      </c>
      <c r="G427" s="432" t="s">
        <v>466</v>
      </c>
      <c r="H427" s="432" t="s">
        <v>1796</v>
      </c>
      <c r="I427" s="432" t="s">
        <v>1797</v>
      </c>
      <c r="J427" s="432" t="s">
        <v>1798</v>
      </c>
      <c r="K427" s="432" t="s">
        <v>1799</v>
      </c>
      <c r="L427" s="434">
        <v>240.74224241726898</v>
      </c>
      <c r="M427" s="434">
        <v>11</v>
      </c>
      <c r="N427" s="435">
        <v>2648.1646665899589</v>
      </c>
    </row>
    <row r="428" spans="1:14" ht="14.4" customHeight="1" x14ac:dyDescent="0.3">
      <c r="A428" s="430" t="s">
        <v>742</v>
      </c>
      <c r="B428" s="431" t="s">
        <v>3327</v>
      </c>
      <c r="C428" s="432" t="s">
        <v>743</v>
      </c>
      <c r="D428" s="433" t="s">
        <v>3342</v>
      </c>
      <c r="E428" s="432" t="s">
        <v>571</v>
      </c>
      <c r="F428" s="433" t="s">
        <v>3365</v>
      </c>
      <c r="G428" s="432" t="s">
        <v>466</v>
      </c>
      <c r="H428" s="432" t="s">
        <v>1800</v>
      </c>
      <c r="I428" s="432" t="s">
        <v>1801</v>
      </c>
      <c r="J428" s="432" t="s">
        <v>1802</v>
      </c>
      <c r="K428" s="432" t="s">
        <v>1803</v>
      </c>
      <c r="L428" s="434">
        <v>103.29916130083906</v>
      </c>
      <c r="M428" s="434">
        <v>48</v>
      </c>
      <c r="N428" s="435">
        <v>4958.3597424402751</v>
      </c>
    </row>
    <row r="429" spans="1:14" ht="14.4" customHeight="1" x14ac:dyDescent="0.3">
      <c r="A429" s="430" t="s">
        <v>742</v>
      </c>
      <c r="B429" s="431" t="s">
        <v>3327</v>
      </c>
      <c r="C429" s="432" t="s">
        <v>743</v>
      </c>
      <c r="D429" s="433" t="s">
        <v>3342</v>
      </c>
      <c r="E429" s="432" t="s">
        <v>571</v>
      </c>
      <c r="F429" s="433" t="s">
        <v>3365</v>
      </c>
      <c r="G429" s="432" t="s">
        <v>466</v>
      </c>
      <c r="H429" s="432" t="s">
        <v>1804</v>
      </c>
      <c r="I429" s="432" t="s">
        <v>1805</v>
      </c>
      <c r="J429" s="432" t="s">
        <v>1806</v>
      </c>
      <c r="K429" s="432" t="s">
        <v>1807</v>
      </c>
      <c r="L429" s="434">
        <v>2899.2126651039734</v>
      </c>
      <c r="M429" s="434">
        <v>5.2</v>
      </c>
      <c r="N429" s="435">
        <v>15075.905858540662</v>
      </c>
    </row>
    <row r="430" spans="1:14" ht="14.4" customHeight="1" x14ac:dyDescent="0.3">
      <c r="A430" s="430" t="s">
        <v>742</v>
      </c>
      <c r="B430" s="431" t="s">
        <v>3327</v>
      </c>
      <c r="C430" s="432" t="s">
        <v>743</v>
      </c>
      <c r="D430" s="433" t="s">
        <v>3342</v>
      </c>
      <c r="E430" s="432" t="s">
        <v>571</v>
      </c>
      <c r="F430" s="433" t="s">
        <v>3365</v>
      </c>
      <c r="G430" s="432" t="s">
        <v>466</v>
      </c>
      <c r="H430" s="432" t="s">
        <v>1808</v>
      </c>
      <c r="I430" s="432" t="s">
        <v>1809</v>
      </c>
      <c r="J430" s="432" t="s">
        <v>1810</v>
      </c>
      <c r="K430" s="432" t="s">
        <v>1811</v>
      </c>
      <c r="L430" s="434">
        <v>49.45002950097124</v>
      </c>
      <c r="M430" s="434">
        <v>20</v>
      </c>
      <c r="N430" s="435">
        <v>989.00059001942486</v>
      </c>
    </row>
    <row r="431" spans="1:14" ht="14.4" customHeight="1" x14ac:dyDescent="0.3">
      <c r="A431" s="430" t="s">
        <v>742</v>
      </c>
      <c r="B431" s="431" t="s">
        <v>3327</v>
      </c>
      <c r="C431" s="432" t="s">
        <v>743</v>
      </c>
      <c r="D431" s="433" t="s">
        <v>3342</v>
      </c>
      <c r="E431" s="432" t="s">
        <v>571</v>
      </c>
      <c r="F431" s="433" t="s">
        <v>3365</v>
      </c>
      <c r="G431" s="432" t="s">
        <v>466</v>
      </c>
      <c r="H431" s="432" t="s">
        <v>1812</v>
      </c>
      <c r="I431" s="432" t="s">
        <v>1813</v>
      </c>
      <c r="J431" s="432" t="s">
        <v>1814</v>
      </c>
      <c r="K431" s="432" t="s">
        <v>1815</v>
      </c>
      <c r="L431" s="434">
        <v>678.11999999999989</v>
      </c>
      <c r="M431" s="434">
        <v>1</v>
      </c>
      <c r="N431" s="435">
        <v>678.11999999999989</v>
      </c>
    </row>
    <row r="432" spans="1:14" ht="14.4" customHeight="1" x14ac:dyDescent="0.3">
      <c r="A432" s="430" t="s">
        <v>742</v>
      </c>
      <c r="B432" s="431" t="s">
        <v>3327</v>
      </c>
      <c r="C432" s="432" t="s">
        <v>743</v>
      </c>
      <c r="D432" s="433" t="s">
        <v>3342</v>
      </c>
      <c r="E432" s="432" t="s">
        <v>571</v>
      </c>
      <c r="F432" s="433" t="s">
        <v>3365</v>
      </c>
      <c r="G432" s="432" t="s">
        <v>466</v>
      </c>
      <c r="H432" s="432" t="s">
        <v>1816</v>
      </c>
      <c r="I432" s="432" t="s">
        <v>1817</v>
      </c>
      <c r="J432" s="432" t="s">
        <v>1818</v>
      </c>
      <c r="K432" s="432" t="s">
        <v>1819</v>
      </c>
      <c r="L432" s="434">
        <v>517.49995287612842</v>
      </c>
      <c r="M432" s="434">
        <v>6.9</v>
      </c>
      <c r="N432" s="435">
        <v>3570.7496748452863</v>
      </c>
    </row>
    <row r="433" spans="1:14" ht="14.4" customHeight="1" x14ac:dyDescent="0.3">
      <c r="A433" s="430" t="s">
        <v>742</v>
      </c>
      <c r="B433" s="431" t="s">
        <v>3327</v>
      </c>
      <c r="C433" s="432" t="s">
        <v>743</v>
      </c>
      <c r="D433" s="433" t="s">
        <v>3342</v>
      </c>
      <c r="E433" s="432" t="s">
        <v>571</v>
      </c>
      <c r="F433" s="433" t="s">
        <v>3365</v>
      </c>
      <c r="G433" s="432" t="s">
        <v>466</v>
      </c>
      <c r="H433" s="432" t="s">
        <v>1820</v>
      </c>
      <c r="I433" s="432" t="s">
        <v>1821</v>
      </c>
      <c r="J433" s="432" t="s">
        <v>1822</v>
      </c>
      <c r="K433" s="432" t="s">
        <v>1823</v>
      </c>
      <c r="L433" s="434">
        <v>115.30999999999999</v>
      </c>
      <c r="M433" s="434">
        <v>1</v>
      </c>
      <c r="N433" s="435">
        <v>115.30999999999999</v>
      </c>
    </row>
    <row r="434" spans="1:14" ht="14.4" customHeight="1" x14ac:dyDescent="0.3">
      <c r="A434" s="430" t="s">
        <v>742</v>
      </c>
      <c r="B434" s="431" t="s">
        <v>3327</v>
      </c>
      <c r="C434" s="432" t="s">
        <v>743</v>
      </c>
      <c r="D434" s="433" t="s">
        <v>3342</v>
      </c>
      <c r="E434" s="432" t="s">
        <v>571</v>
      </c>
      <c r="F434" s="433" t="s">
        <v>3365</v>
      </c>
      <c r="G434" s="432" t="s">
        <v>466</v>
      </c>
      <c r="H434" s="432" t="s">
        <v>1824</v>
      </c>
      <c r="I434" s="432" t="s">
        <v>1825</v>
      </c>
      <c r="J434" s="432" t="s">
        <v>1826</v>
      </c>
      <c r="K434" s="432" t="s">
        <v>1827</v>
      </c>
      <c r="L434" s="434">
        <v>107.23000000000003</v>
      </c>
      <c r="M434" s="434">
        <v>1</v>
      </c>
      <c r="N434" s="435">
        <v>107.23000000000003</v>
      </c>
    </row>
    <row r="435" spans="1:14" ht="14.4" customHeight="1" x14ac:dyDescent="0.3">
      <c r="A435" s="430" t="s">
        <v>742</v>
      </c>
      <c r="B435" s="431" t="s">
        <v>3327</v>
      </c>
      <c r="C435" s="432" t="s">
        <v>743</v>
      </c>
      <c r="D435" s="433" t="s">
        <v>3342</v>
      </c>
      <c r="E435" s="432" t="s">
        <v>571</v>
      </c>
      <c r="F435" s="433" t="s">
        <v>3365</v>
      </c>
      <c r="G435" s="432" t="s">
        <v>466</v>
      </c>
      <c r="H435" s="432" t="s">
        <v>1828</v>
      </c>
      <c r="I435" s="432" t="s">
        <v>1828</v>
      </c>
      <c r="J435" s="432" t="s">
        <v>1829</v>
      </c>
      <c r="K435" s="432" t="s">
        <v>1830</v>
      </c>
      <c r="L435" s="434">
        <v>1494.9995979825446</v>
      </c>
      <c r="M435" s="434">
        <v>4</v>
      </c>
      <c r="N435" s="435">
        <v>5979.9983919301785</v>
      </c>
    </row>
    <row r="436" spans="1:14" ht="14.4" customHeight="1" x14ac:dyDescent="0.3">
      <c r="A436" s="430" t="s">
        <v>742</v>
      </c>
      <c r="B436" s="431" t="s">
        <v>3327</v>
      </c>
      <c r="C436" s="432" t="s">
        <v>743</v>
      </c>
      <c r="D436" s="433" t="s">
        <v>3342</v>
      </c>
      <c r="E436" s="432" t="s">
        <v>571</v>
      </c>
      <c r="F436" s="433" t="s">
        <v>3365</v>
      </c>
      <c r="G436" s="432" t="s">
        <v>466</v>
      </c>
      <c r="H436" s="432" t="s">
        <v>1831</v>
      </c>
      <c r="I436" s="432" t="s">
        <v>1832</v>
      </c>
      <c r="J436" s="432" t="s">
        <v>1833</v>
      </c>
      <c r="K436" s="432" t="s">
        <v>1834</v>
      </c>
      <c r="L436" s="434">
        <v>76.5</v>
      </c>
      <c r="M436" s="434">
        <v>1</v>
      </c>
      <c r="N436" s="435">
        <v>76.5</v>
      </c>
    </row>
    <row r="437" spans="1:14" ht="14.4" customHeight="1" x14ac:dyDescent="0.3">
      <c r="A437" s="430" t="s">
        <v>742</v>
      </c>
      <c r="B437" s="431" t="s">
        <v>3327</v>
      </c>
      <c r="C437" s="432" t="s">
        <v>743</v>
      </c>
      <c r="D437" s="433" t="s">
        <v>3342</v>
      </c>
      <c r="E437" s="432" t="s">
        <v>571</v>
      </c>
      <c r="F437" s="433" t="s">
        <v>3365</v>
      </c>
      <c r="G437" s="432" t="s">
        <v>466</v>
      </c>
      <c r="H437" s="432" t="s">
        <v>1835</v>
      </c>
      <c r="I437" s="432" t="s">
        <v>1836</v>
      </c>
      <c r="J437" s="432" t="s">
        <v>1837</v>
      </c>
      <c r="K437" s="432" t="s">
        <v>1838</v>
      </c>
      <c r="L437" s="434">
        <v>819.95</v>
      </c>
      <c r="M437" s="434">
        <v>2</v>
      </c>
      <c r="N437" s="435">
        <v>1639.9</v>
      </c>
    </row>
    <row r="438" spans="1:14" ht="14.4" customHeight="1" x14ac:dyDescent="0.3">
      <c r="A438" s="430" t="s">
        <v>742</v>
      </c>
      <c r="B438" s="431" t="s">
        <v>3327</v>
      </c>
      <c r="C438" s="432" t="s">
        <v>743</v>
      </c>
      <c r="D438" s="433" t="s">
        <v>3342</v>
      </c>
      <c r="E438" s="432" t="s">
        <v>571</v>
      </c>
      <c r="F438" s="433" t="s">
        <v>3365</v>
      </c>
      <c r="G438" s="432" t="s">
        <v>689</v>
      </c>
      <c r="H438" s="432" t="s">
        <v>1839</v>
      </c>
      <c r="I438" s="432" t="s">
        <v>1840</v>
      </c>
      <c r="J438" s="432" t="s">
        <v>1841</v>
      </c>
      <c r="K438" s="432" t="s">
        <v>1842</v>
      </c>
      <c r="L438" s="434">
        <v>88.600025758143488</v>
      </c>
      <c r="M438" s="434">
        <v>62</v>
      </c>
      <c r="N438" s="435">
        <v>5493.201597004896</v>
      </c>
    </row>
    <row r="439" spans="1:14" ht="14.4" customHeight="1" x14ac:dyDescent="0.3">
      <c r="A439" s="430" t="s">
        <v>742</v>
      </c>
      <c r="B439" s="431" t="s">
        <v>3327</v>
      </c>
      <c r="C439" s="432" t="s">
        <v>743</v>
      </c>
      <c r="D439" s="433" t="s">
        <v>3342</v>
      </c>
      <c r="E439" s="432" t="s">
        <v>571</v>
      </c>
      <c r="F439" s="433" t="s">
        <v>3365</v>
      </c>
      <c r="G439" s="432" t="s">
        <v>689</v>
      </c>
      <c r="H439" s="432" t="s">
        <v>1843</v>
      </c>
      <c r="I439" s="432" t="s">
        <v>1844</v>
      </c>
      <c r="J439" s="432" t="s">
        <v>1794</v>
      </c>
      <c r="K439" s="432" t="s">
        <v>1845</v>
      </c>
      <c r="L439" s="434">
        <v>45.846139301149243</v>
      </c>
      <c r="M439" s="434">
        <v>423</v>
      </c>
      <c r="N439" s="435">
        <v>19392.916924386129</v>
      </c>
    </row>
    <row r="440" spans="1:14" ht="14.4" customHeight="1" x14ac:dyDescent="0.3">
      <c r="A440" s="430" t="s">
        <v>742</v>
      </c>
      <c r="B440" s="431" t="s">
        <v>3327</v>
      </c>
      <c r="C440" s="432" t="s">
        <v>743</v>
      </c>
      <c r="D440" s="433" t="s">
        <v>3342</v>
      </c>
      <c r="E440" s="432" t="s">
        <v>571</v>
      </c>
      <c r="F440" s="433" t="s">
        <v>3365</v>
      </c>
      <c r="G440" s="432" t="s">
        <v>689</v>
      </c>
      <c r="H440" s="432" t="s">
        <v>1846</v>
      </c>
      <c r="I440" s="432" t="s">
        <v>1847</v>
      </c>
      <c r="J440" s="432" t="s">
        <v>1848</v>
      </c>
      <c r="K440" s="432" t="s">
        <v>1849</v>
      </c>
      <c r="L440" s="434">
        <v>138.08974461546228</v>
      </c>
      <c r="M440" s="434">
        <v>2</v>
      </c>
      <c r="N440" s="435">
        <v>276.17948923092456</v>
      </c>
    </row>
    <row r="441" spans="1:14" ht="14.4" customHeight="1" x14ac:dyDescent="0.3">
      <c r="A441" s="430" t="s">
        <v>742</v>
      </c>
      <c r="B441" s="431" t="s">
        <v>3327</v>
      </c>
      <c r="C441" s="432" t="s">
        <v>743</v>
      </c>
      <c r="D441" s="433" t="s">
        <v>3342</v>
      </c>
      <c r="E441" s="432" t="s">
        <v>571</v>
      </c>
      <c r="F441" s="433" t="s">
        <v>3365</v>
      </c>
      <c r="G441" s="432" t="s">
        <v>689</v>
      </c>
      <c r="H441" s="432" t="s">
        <v>1850</v>
      </c>
      <c r="I441" s="432" t="s">
        <v>1851</v>
      </c>
      <c r="J441" s="432" t="s">
        <v>1852</v>
      </c>
      <c r="K441" s="432" t="s">
        <v>1849</v>
      </c>
      <c r="L441" s="434">
        <v>57.370040655389353</v>
      </c>
      <c r="M441" s="434">
        <v>9</v>
      </c>
      <c r="N441" s="435">
        <v>516.33036589850417</v>
      </c>
    </row>
    <row r="442" spans="1:14" ht="14.4" customHeight="1" x14ac:dyDescent="0.3">
      <c r="A442" s="430" t="s">
        <v>742</v>
      </c>
      <c r="B442" s="431" t="s">
        <v>3327</v>
      </c>
      <c r="C442" s="432" t="s">
        <v>743</v>
      </c>
      <c r="D442" s="433" t="s">
        <v>3342</v>
      </c>
      <c r="E442" s="432" t="s">
        <v>571</v>
      </c>
      <c r="F442" s="433" t="s">
        <v>3365</v>
      </c>
      <c r="G442" s="432" t="s">
        <v>689</v>
      </c>
      <c r="H442" s="432" t="s">
        <v>1853</v>
      </c>
      <c r="I442" s="432" t="s">
        <v>1854</v>
      </c>
      <c r="J442" s="432" t="s">
        <v>1855</v>
      </c>
      <c r="K442" s="432" t="s">
        <v>1856</v>
      </c>
      <c r="L442" s="434">
        <v>153.30000000000001</v>
      </c>
      <c r="M442" s="434">
        <v>2</v>
      </c>
      <c r="N442" s="435">
        <v>306.60000000000002</v>
      </c>
    </row>
    <row r="443" spans="1:14" ht="14.4" customHeight="1" x14ac:dyDescent="0.3">
      <c r="A443" s="430" t="s">
        <v>742</v>
      </c>
      <c r="B443" s="431" t="s">
        <v>3327</v>
      </c>
      <c r="C443" s="432" t="s">
        <v>743</v>
      </c>
      <c r="D443" s="433" t="s">
        <v>3342</v>
      </c>
      <c r="E443" s="432" t="s">
        <v>571</v>
      </c>
      <c r="F443" s="433" t="s">
        <v>3365</v>
      </c>
      <c r="G443" s="432" t="s">
        <v>689</v>
      </c>
      <c r="H443" s="432" t="s">
        <v>1857</v>
      </c>
      <c r="I443" s="432" t="s">
        <v>1858</v>
      </c>
      <c r="J443" s="432" t="s">
        <v>1859</v>
      </c>
      <c r="K443" s="432" t="s">
        <v>1860</v>
      </c>
      <c r="L443" s="434">
        <v>74.700027762887203</v>
      </c>
      <c r="M443" s="434">
        <v>66</v>
      </c>
      <c r="N443" s="435">
        <v>4930.2018323505554</v>
      </c>
    </row>
    <row r="444" spans="1:14" ht="14.4" customHeight="1" x14ac:dyDescent="0.3">
      <c r="A444" s="430" t="s">
        <v>742</v>
      </c>
      <c r="B444" s="431" t="s">
        <v>3327</v>
      </c>
      <c r="C444" s="432" t="s">
        <v>743</v>
      </c>
      <c r="D444" s="433" t="s">
        <v>3342</v>
      </c>
      <c r="E444" s="432" t="s">
        <v>571</v>
      </c>
      <c r="F444" s="433" t="s">
        <v>3365</v>
      </c>
      <c r="G444" s="432" t="s">
        <v>689</v>
      </c>
      <c r="H444" s="432" t="s">
        <v>1861</v>
      </c>
      <c r="I444" s="432" t="s">
        <v>1862</v>
      </c>
      <c r="J444" s="432" t="s">
        <v>1863</v>
      </c>
      <c r="K444" s="432" t="s">
        <v>1807</v>
      </c>
      <c r="L444" s="434">
        <v>208.78220731359127</v>
      </c>
      <c r="M444" s="434">
        <v>67.60000000000008</v>
      </c>
      <c r="N444" s="435">
        <v>14113.677214398787</v>
      </c>
    </row>
    <row r="445" spans="1:14" ht="14.4" customHeight="1" x14ac:dyDescent="0.3">
      <c r="A445" s="430" t="s">
        <v>742</v>
      </c>
      <c r="B445" s="431" t="s">
        <v>3327</v>
      </c>
      <c r="C445" s="432" t="s">
        <v>743</v>
      </c>
      <c r="D445" s="433" t="s">
        <v>3342</v>
      </c>
      <c r="E445" s="432" t="s">
        <v>571</v>
      </c>
      <c r="F445" s="433" t="s">
        <v>3365</v>
      </c>
      <c r="G445" s="432" t="s">
        <v>689</v>
      </c>
      <c r="H445" s="432" t="s">
        <v>1864</v>
      </c>
      <c r="I445" s="432" t="s">
        <v>1865</v>
      </c>
      <c r="J445" s="432" t="s">
        <v>1866</v>
      </c>
      <c r="K445" s="432" t="s">
        <v>1867</v>
      </c>
      <c r="L445" s="434">
        <v>75.220059072629937</v>
      </c>
      <c r="M445" s="434">
        <v>46</v>
      </c>
      <c r="N445" s="435">
        <v>3460.122717340977</v>
      </c>
    </row>
    <row r="446" spans="1:14" ht="14.4" customHeight="1" x14ac:dyDescent="0.3">
      <c r="A446" s="430" t="s">
        <v>742</v>
      </c>
      <c r="B446" s="431" t="s">
        <v>3327</v>
      </c>
      <c r="C446" s="432" t="s">
        <v>743</v>
      </c>
      <c r="D446" s="433" t="s">
        <v>3342</v>
      </c>
      <c r="E446" s="432" t="s">
        <v>571</v>
      </c>
      <c r="F446" s="433" t="s">
        <v>3365</v>
      </c>
      <c r="G446" s="432" t="s">
        <v>689</v>
      </c>
      <c r="H446" s="432" t="s">
        <v>1868</v>
      </c>
      <c r="I446" s="432" t="s">
        <v>1869</v>
      </c>
      <c r="J446" s="432" t="s">
        <v>1870</v>
      </c>
      <c r="K446" s="432" t="s">
        <v>1860</v>
      </c>
      <c r="L446" s="434">
        <v>54.429999999999993</v>
      </c>
      <c r="M446" s="434">
        <v>10</v>
      </c>
      <c r="N446" s="435">
        <v>544.29999999999995</v>
      </c>
    </row>
    <row r="447" spans="1:14" ht="14.4" customHeight="1" x14ac:dyDescent="0.3">
      <c r="A447" s="430" t="s">
        <v>742</v>
      </c>
      <c r="B447" s="431" t="s">
        <v>3327</v>
      </c>
      <c r="C447" s="432" t="s">
        <v>743</v>
      </c>
      <c r="D447" s="433" t="s">
        <v>3342</v>
      </c>
      <c r="E447" s="432" t="s">
        <v>571</v>
      </c>
      <c r="F447" s="433" t="s">
        <v>3365</v>
      </c>
      <c r="G447" s="432" t="s">
        <v>689</v>
      </c>
      <c r="H447" s="432" t="s">
        <v>1871</v>
      </c>
      <c r="I447" s="432" t="s">
        <v>1872</v>
      </c>
      <c r="J447" s="432" t="s">
        <v>1841</v>
      </c>
      <c r="K447" s="432" t="s">
        <v>1873</v>
      </c>
      <c r="L447" s="434">
        <v>74</v>
      </c>
      <c r="M447" s="434">
        <v>17</v>
      </c>
      <c r="N447" s="435">
        <v>1258</v>
      </c>
    </row>
    <row r="448" spans="1:14" ht="14.4" customHeight="1" x14ac:dyDescent="0.3">
      <c r="A448" s="430" t="s">
        <v>742</v>
      </c>
      <c r="B448" s="431" t="s">
        <v>3327</v>
      </c>
      <c r="C448" s="432" t="s">
        <v>743</v>
      </c>
      <c r="D448" s="433" t="s">
        <v>3342</v>
      </c>
      <c r="E448" s="432" t="s">
        <v>571</v>
      </c>
      <c r="F448" s="433" t="s">
        <v>3365</v>
      </c>
      <c r="G448" s="432" t="s">
        <v>689</v>
      </c>
      <c r="H448" s="432" t="s">
        <v>1874</v>
      </c>
      <c r="I448" s="432" t="s">
        <v>1875</v>
      </c>
      <c r="J448" s="432" t="s">
        <v>1876</v>
      </c>
      <c r="K448" s="432" t="s">
        <v>1877</v>
      </c>
      <c r="L448" s="434">
        <v>59.79</v>
      </c>
      <c r="M448" s="434">
        <v>7</v>
      </c>
      <c r="N448" s="435">
        <v>418.53</v>
      </c>
    </row>
    <row r="449" spans="1:14" ht="14.4" customHeight="1" x14ac:dyDescent="0.3">
      <c r="A449" s="430" t="s">
        <v>742</v>
      </c>
      <c r="B449" s="431" t="s">
        <v>3327</v>
      </c>
      <c r="C449" s="432" t="s">
        <v>743</v>
      </c>
      <c r="D449" s="433" t="s">
        <v>3342</v>
      </c>
      <c r="E449" s="432" t="s">
        <v>1878</v>
      </c>
      <c r="F449" s="433" t="s">
        <v>3367</v>
      </c>
      <c r="G449" s="432" t="s">
        <v>466</v>
      </c>
      <c r="H449" s="432" t="s">
        <v>1879</v>
      </c>
      <c r="I449" s="432" t="s">
        <v>1880</v>
      </c>
      <c r="J449" s="432" t="s">
        <v>1881</v>
      </c>
      <c r="K449" s="432" t="s">
        <v>1882</v>
      </c>
      <c r="L449" s="434">
        <v>108.38000000000002</v>
      </c>
      <c r="M449" s="434">
        <v>1</v>
      </c>
      <c r="N449" s="435">
        <v>108.38000000000002</v>
      </c>
    </row>
    <row r="450" spans="1:14" ht="14.4" customHeight="1" x14ac:dyDescent="0.3">
      <c r="A450" s="430" t="s">
        <v>742</v>
      </c>
      <c r="B450" s="431" t="s">
        <v>3327</v>
      </c>
      <c r="C450" s="432" t="s">
        <v>743</v>
      </c>
      <c r="D450" s="433" t="s">
        <v>3342</v>
      </c>
      <c r="E450" s="432" t="s">
        <v>1878</v>
      </c>
      <c r="F450" s="433" t="s">
        <v>3367</v>
      </c>
      <c r="G450" s="432" t="s">
        <v>466</v>
      </c>
      <c r="H450" s="432" t="s">
        <v>1883</v>
      </c>
      <c r="I450" s="432" t="s">
        <v>1884</v>
      </c>
      <c r="J450" s="432" t="s">
        <v>1885</v>
      </c>
      <c r="K450" s="432" t="s">
        <v>1886</v>
      </c>
      <c r="L450" s="434">
        <v>79.029768706037075</v>
      </c>
      <c r="M450" s="434">
        <v>1</v>
      </c>
      <c r="N450" s="435">
        <v>79.029768706037075</v>
      </c>
    </row>
    <row r="451" spans="1:14" ht="14.4" customHeight="1" x14ac:dyDescent="0.3">
      <c r="A451" s="430" t="s">
        <v>742</v>
      </c>
      <c r="B451" s="431" t="s">
        <v>3327</v>
      </c>
      <c r="C451" s="432" t="s">
        <v>743</v>
      </c>
      <c r="D451" s="433" t="s">
        <v>3342</v>
      </c>
      <c r="E451" s="432" t="s">
        <v>1878</v>
      </c>
      <c r="F451" s="433" t="s">
        <v>3367</v>
      </c>
      <c r="G451" s="432" t="s">
        <v>466</v>
      </c>
      <c r="H451" s="432" t="s">
        <v>1887</v>
      </c>
      <c r="I451" s="432" t="s">
        <v>1888</v>
      </c>
      <c r="J451" s="432" t="s">
        <v>1889</v>
      </c>
      <c r="K451" s="432" t="s">
        <v>1890</v>
      </c>
      <c r="L451" s="434">
        <v>89.029502424971128</v>
      </c>
      <c r="M451" s="434">
        <v>2</v>
      </c>
      <c r="N451" s="435">
        <v>178.05900484994226</v>
      </c>
    </row>
    <row r="452" spans="1:14" ht="14.4" customHeight="1" x14ac:dyDescent="0.3">
      <c r="A452" s="430" t="s">
        <v>742</v>
      </c>
      <c r="B452" s="431" t="s">
        <v>3327</v>
      </c>
      <c r="C452" s="432" t="s">
        <v>743</v>
      </c>
      <c r="D452" s="433" t="s">
        <v>3342</v>
      </c>
      <c r="E452" s="432" t="s">
        <v>1878</v>
      </c>
      <c r="F452" s="433" t="s">
        <v>3367</v>
      </c>
      <c r="G452" s="432" t="s">
        <v>689</v>
      </c>
      <c r="H452" s="432" t="s">
        <v>1891</v>
      </c>
      <c r="I452" s="432" t="s">
        <v>1892</v>
      </c>
      <c r="J452" s="432" t="s">
        <v>1893</v>
      </c>
      <c r="K452" s="432"/>
      <c r="L452" s="434">
        <v>31.589999999999996</v>
      </c>
      <c r="M452" s="434">
        <v>10</v>
      </c>
      <c r="N452" s="435">
        <v>315.89999999999998</v>
      </c>
    </row>
    <row r="453" spans="1:14" ht="14.4" customHeight="1" x14ac:dyDescent="0.3">
      <c r="A453" s="430" t="s">
        <v>742</v>
      </c>
      <c r="B453" s="431" t="s">
        <v>3327</v>
      </c>
      <c r="C453" s="432" t="s">
        <v>743</v>
      </c>
      <c r="D453" s="433" t="s">
        <v>3342</v>
      </c>
      <c r="E453" s="432" t="s">
        <v>1878</v>
      </c>
      <c r="F453" s="433" t="s">
        <v>3367</v>
      </c>
      <c r="G453" s="432" t="s">
        <v>689</v>
      </c>
      <c r="H453" s="432" t="s">
        <v>1894</v>
      </c>
      <c r="I453" s="432" t="s">
        <v>1895</v>
      </c>
      <c r="J453" s="432" t="s">
        <v>1896</v>
      </c>
      <c r="K453" s="432" t="s">
        <v>1897</v>
      </c>
      <c r="L453" s="434">
        <v>1834.8921499600056</v>
      </c>
      <c r="M453" s="434">
        <v>1</v>
      </c>
      <c r="N453" s="435">
        <v>1834.8921499600056</v>
      </c>
    </row>
    <row r="454" spans="1:14" ht="14.4" customHeight="1" x14ac:dyDescent="0.3">
      <c r="A454" s="430" t="s">
        <v>742</v>
      </c>
      <c r="B454" s="431" t="s">
        <v>3327</v>
      </c>
      <c r="C454" s="432" t="s">
        <v>1898</v>
      </c>
      <c r="D454" s="433" t="s">
        <v>3343</v>
      </c>
      <c r="E454" s="432" t="s">
        <v>465</v>
      </c>
      <c r="F454" s="433" t="s">
        <v>3363</v>
      </c>
      <c r="G454" s="432" t="s">
        <v>466</v>
      </c>
      <c r="H454" s="432" t="s">
        <v>759</v>
      </c>
      <c r="I454" s="432" t="s">
        <v>759</v>
      </c>
      <c r="J454" s="432" t="s">
        <v>760</v>
      </c>
      <c r="K454" s="432" t="s">
        <v>761</v>
      </c>
      <c r="L454" s="434">
        <v>179.4</v>
      </c>
      <c r="M454" s="434">
        <v>1</v>
      </c>
      <c r="N454" s="435">
        <v>179.4</v>
      </c>
    </row>
    <row r="455" spans="1:14" ht="14.4" customHeight="1" x14ac:dyDescent="0.3">
      <c r="A455" s="430" t="s">
        <v>742</v>
      </c>
      <c r="B455" s="431" t="s">
        <v>3327</v>
      </c>
      <c r="C455" s="432" t="s">
        <v>1898</v>
      </c>
      <c r="D455" s="433" t="s">
        <v>3343</v>
      </c>
      <c r="E455" s="432" t="s">
        <v>465</v>
      </c>
      <c r="F455" s="433" t="s">
        <v>3363</v>
      </c>
      <c r="G455" s="432" t="s">
        <v>466</v>
      </c>
      <c r="H455" s="432" t="s">
        <v>495</v>
      </c>
      <c r="I455" s="432" t="s">
        <v>496</v>
      </c>
      <c r="J455" s="432" t="s">
        <v>497</v>
      </c>
      <c r="K455" s="432" t="s">
        <v>498</v>
      </c>
      <c r="L455" s="434">
        <v>60.84</v>
      </c>
      <c r="M455" s="434">
        <v>1</v>
      </c>
      <c r="N455" s="435">
        <v>60.84</v>
      </c>
    </row>
    <row r="456" spans="1:14" ht="14.4" customHeight="1" x14ac:dyDescent="0.3">
      <c r="A456" s="430" t="s">
        <v>742</v>
      </c>
      <c r="B456" s="431" t="s">
        <v>3327</v>
      </c>
      <c r="C456" s="432" t="s">
        <v>1898</v>
      </c>
      <c r="D456" s="433" t="s">
        <v>3343</v>
      </c>
      <c r="E456" s="432" t="s">
        <v>465</v>
      </c>
      <c r="F456" s="433" t="s">
        <v>3363</v>
      </c>
      <c r="G456" s="432" t="s">
        <v>466</v>
      </c>
      <c r="H456" s="432" t="s">
        <v>1092</v>
      </c>
      <c r="I456" s="432" t="s">
        <v>177</v>
      </c>
      <c r="J456" s="432" t="s">
        <v>1093</v>
      </c>
      <c r="K456" s="432"/>
      <c r="L456" s="434">
        <v>97.320307842361487</v>
      </c>
      <c r="M456" s="434">
        <v>3</v>
      </c>
      <c r="N456" s="435">
        <v>291.96092352708445</v>
      </c>
    </row>
    <row r="457" spans="1:14" ht="14.4" customHeight="1" x14ac:dyDescent="0.3">
      <c r="A457" s="430" t="s">
        <v>742</v>
      </c>
      <c r="B457" s="431" t="s">
        <v>3327</v>
      </c>
      <c r="C457" s="432" t="s">
        <v>1898</v>
      </c>
      <c r="D457" s="433" t="s">
        <v>3343</v>
      </c>
      <c r="E457" s="432" t="s">
        <v>465</v>
      </c>
      <c r="F457" s="433" t="s">
        <v>3363</v>
      </c>
      <c r="G457" s="432" t="s">
        <v>466</v>
      </c>
      <c r="H457" s="432" t="s">
        <v>1899</v>
      </c>
      <c r="I457" s="432" t="s">
        <v>177</v>
      </c>
      <c r="J457" s="432" t="s">
        <v>1900</v>
      </c>
      <c r="K457" s="432"/>
      <c r="L457" s="434">
        <v>97.320302065233093</v>
      </c>
      <c r="M457" s="434">
        <v>3</v>
      </c>
      <c r="N457" s="435">
        <v>291.96090619569929</v>
      </c>
    </row>
    <row r="458" spans="1:14" ht="14.4" customHeight="1" x14ac:dyDescent="0.3">
      <c r="A458" s="430" t="s">
        <v>742</v>
      </c>
      <c r="B458" s="431" t="s">
        <v>3327</v>
      </c>
      <c r="C458" s="432" t="s">
        <v>1898</v>
      </c>
      <c r="D458" s="433" t="s">
        <v>3343</v>
      </c>
      <c r="E458" s="432" t="s">
        <v>465</v>
      </c>
      <c r="F458" s="433" t="s">
        <v>3363</v>
      </c>
      <c r="G458" s="432" t="s">
        <v>466</v>
      </c>
      <c r="H458" s="432" t="s">
        <v>1302</v>
      </c>
      <c r="I458" s="432" t="s">
        <v>1303</v>
      </c>
      <c r="J458" s="432" t="s">
        <v>493</v>
      </c>
      <c r="K458" s="432" t="s">
        <v>1304</v>
      </c>
      <c r="L458" s="434">
        <v>49.52</v>
      </c>
      <c r="M458" s="434">
        <v>5</v>
      </c>
      <c r="N458" s="435">
        <v>247.60000000000002</v>
      </c>
    </row>
    <row r="459" spans="1:14" ht="14.4" customHeight="1" x14ac:dyDescent="0.3">
      <c r="A459" s="430" t="s">
        <v>742</v>
      </c>
      <c r="B459" s="431" t="s">
        <v>3327</v>
      </c>
      <c r="C459" s="432" t="s">
        <v>1898</v>
      </c>
      <c r="D459" s="433" t="s">
        <v>3343</v>
      </c>
      <c r="E459" s="432" t="s">
        <v>465</v>
      </c>
      <c r="F459" s="433" t="s">
        <v>3363</v>
      </c>
      <c r="G459" s="432" t="s">
        <v>466</v>
      </c>
      <c r="H459" s="432" t="s">
        <v>539</v>
      </c>
      <c r="I459" s="432" t="s">
        <v>540</v>
      </c>
      <c r="J459" s="432" t="s">
        <v>541</v>
      </c>
      <c r="K459" s="432"/>
      <c r="L459" s="434">
        <v>264.47716099855791</v>
      </c>
      <c r="M459" s="434">
        <v>1</v>
      </c>
      <c r="N459" s="435">
        <v>264.47716099855791</v>
      </c>
    </row>
    <row r="460" spans="1:14" ht="14.4" customHeight="1" x14ac:dyDescent="0.3">
      <c r="A460" s="430" t="s">
        <v>742</v>
      </c>
      <c r="B460" s="431" t="s">
        <v>3327</v>
      </c>
      <c r="C460" s="432" t="s">
        <v>1898</v>
      </c>
      <c r="D460" s="433" t="s">
        <v>3343</v>
      </c>
      <c r="E460" s="432" t="s">
        <v>465</v>
      </c>
      <c r="F460" s="433" t="s">
        <v>3363</v>
      </c>
      <c r="G460" s="432" t="s">
        <v>466</v>
      </c>
      <c r="H460" s="432" t="s">
        <v>1901</v>
      </c>
      <c r="I460" s="432" t="s">
        <v>177</v>
      </c>
      <c r="J460" s="432" t="s">
        <v>1902</v>
      </c>
      <c r="K460" s="432"/>
      <c r="L460" s="434">
        <v>59.899999999999991</v>
      </c>
      <c r="M460" s="434">
        <v>9</v>
      </c>
      <c r="N460" s="435">
        <v>539.09999999999991</v>
      </c>
    </row>
    <row r="461" spans="1:14" ht="14.4" customHeight="1" x14ac:dyDescent="0.3">
      <c r="A461" s="430" t="s">
        <v>742</v>
      </c>
      <c r="B461" s="431" t="s">
        <v>3327</v>
      </c>
      <c r="C461" s="432" t="s">
        <v>1898</v>
      </c>
      <c r="D461" s="433" t="s">
        <v>3343</v>
      </c>
      <c r="E461" s="432" t="s">
        <v>465</v>
      </c>
      <c r="F461" s="433" t="s">
        <v>3363</v>
      </c>
      <c r="G461" s="432" t="s">
        <v>689</v>
      </c>
      <c r="H461" s="432" t="s">
        <v>1517</v>
      </c>
      <c r="I461" s="432" t="s">
        <v>1518</v>
      </c>
      <c r="J461" s="432" t="s">
        <v>1519</v>
      </c>
      <c r="K461" s="432" t="s">
        <v>1520</v>
      </c>
      <c r="L461" s="434">
        <v>144.529925281141</v>
      </c>
      <c r="M461" s="434">
        <v>4</v>
      </c>
      <c r="N461" s="435">
        <v>578.11970112456402</v>
      </c>
    </row>
    <row r="462" spans="1:14" ht="14.4" customHeight="1" x14ac:dyDescent="0.3">
      <c r="A462" s="430" t="s">
        <v>742</v>
      </c>
      <c r="B462" s="431" t="s">
        <v>3327</v>
      </c>
      <c r="C462" s="432" t="s">
        <v>1903</v>
      </c>
      <c r="D462" s="433" t="s">
        <v>3344</v>
      </c>
      <c r="E462" s="432" t="s">
        <v>465</v>
      </c>
      <c r="F462" s="433" t="s">
        <v>3363</v>
      </c>
      <c r="G462" s="432"/>
      <c r="H462" s="432" t="s">
        <v>744</v>
      </c>
      <c r="I462" s="432" t="s">
        <v>745</v>
      </c>
      <c r="J462" s="432" t="s">
        <v>746</v>
      </c>
      <c r="K462" s="432" t="s">
        <v>747</v>
      </c>
      <c r="L462" s="434">
        <v>101.02775253333836</v>
      </c>
      <c r="M462" s="434">
        <v>9</v>
      </c>
      <c r="N462" s="435">
        <v>909.24977280004521</v>
      </c>
    </row>
    <row r="463" spans="1:14" ht="14.4" customHeight="1" x14ac:dyDescent="0.3">
      <c r="A463" s="430" t="s">
        <v>742</v>
      </c>
      <c r="B463" s="431" t="s">
        <v>3327</v>
      </c>
      <c r="C463" s="432" t="s">
        <v>1903</v>
      </c>
      <c r="D463" s="433" t="s">
        <v>3344</v>
      </c>
      <c r="E463" s="432" t="s">
        <v>465</v>
      </c>
      <c r="F463" s="433" t="s">
        <v>3363</v>
      </c>
      <c r="G463" s="432"/>
      <c r="H463" s="432" t="s">
        <v>1904</v>
      </c>
      <c r="I463" s="432" t="s">
        <v>1905</v>
      </c>
      <c r="J463" s="432" t="s">
        <v>1906</v>
      </c>
      <c r="K463" s="432" t="s">
        <v>1907</v>
      </c>
      <c r="L463" s="434">
        <v>108.27000000000004</v>
      </c>
      <c r="M463" s="434">
        <v>4</v>
      </c>
      <c r="N463" s="435">
        <v>433.08000000000015</v>
      </c>
    </row>
    <row r="464" spans="1:14" ht="14.4" customHeight="1" x14ac:dyDescent="0.3">
      <c r="A464" s="430" t="s">
        <v>742</v>
      </c>
      <c r="B464" s="431" t="s">
        <v>3327</v>
      </c>
      <c r="C464" s="432" t="s">
        <v>1903</v>
      </c>
      <c r="D464" s="433" t="s">
        <v>3344</v>
      </c>
      <c r="E464" s="432" t="s">
        <v>465</v>
      </c>
      <c r="F464" s="433" t="s">
        <v>3363</v>
      </c>
      <c r="G464" s="432"/>
      <c r="H464" s="432" t="s">
        <v>1908</v>
      </c>
      <c r="I464" s="432" t="s">
        <v>1909</v>
      </c>
      <c r="J464" s="432" t="s">
        <v>1910</v>
      </c>
      <c r="K464" s="432" t="s">
        <v>1911</v>
      </c>
      <c r="L464" s="434">
        <v>260.7294088836764</v>
      </c>
      <c r="M464" s="434">
        <v>160</v>
      </c>
      <c r="N464" s="435">
        <v>41716.705421388222</v>
      </c>
    </row>
    <row r="465" spans="1:14" ht="14.4" customHeight="1" x14ac:dyDescent="0.3">
      <c r="A465" s="430" t="s">
        <v>742</v>
      </c>
      <c r="B465" s="431" t="s">
        <v>3327</v>
      </c>
      <c r="C465" s="432" t="s">
        <v>1903</v>
      </c>
      <c r="D465" s="433" t="s">
        <v>3344</v>
      </c>
      <c r="E465" s="432" t="s">
        <v>465</v>
      </c>
      <c r="F465" s="433" t="s">
        <v>3363</v>
      </c>
      <c r="G465" s="432"/>
      <c r="H465" s="432" t="s">
        <v>756</v>
      </c>
      <c r="I465" s="432" t="s">
        <v>756</v>
      </c>
      <c r="J465" s="432" t="s">
        <v>757</v>
      </c>
      <c r="K465" s="432" t="s">
        <v>758</v>
      </c>
      <c r="L465" s="434">
        <v>64.730000000000018</v>
      </c>
      <c r="M465" s="434">
        <v>2</v>
      </c>
      <c r="N465" s="435">
        <v>129.46000000000004</v>
      </c>
    </row>
    <row r="466" spans="1:14" ht="14.4" customHeight="1" x14ac:dyDescent="0.3">
      <c r="A466" s="430" t="s">
        <v>742</v>
      </c>
      <c r="B466" s="431" t="s">
        <v>3327</v>
      </c>
      <c r="C466" s="432" t="s">
        <v>1903</v>
      </c>
      <c r="D466" s="433" t="s">
        <v>3344</v>
      </c>
      <c r="E466" s="432" t="s">
        <v>465</v>
      </c>
      <c r="F466" s="433" t="s">
        <v>3363</v>
      </c>
      <c r="G466" s="432" t="s">
        <v>466</v>
      </c>
      <c r="H466" s="432" t="s">
        <v>759</v>
      </c>
      <c r="I466" s="432" t="s">
        <v>759</v>
      </c>
      <c r="J466" s="432" t="s">
        <v>760</v>
      </c>
      <c r="K466" s="432" t="s">
        <v>761</v>
      </c>
      <c r="L466" s="434">
        <v>179.4</v>
      </c>
      <c r="M466" s="434">
        <v>56</v>
      </c>
      <c r="N466" s="435">
        <v>10046.4</v>
      </c>
    </row>
    <row r="467" spans="1:14" ht="14.4" customHeight="1" x14ac:dyDescent="0.3">
      <c r="A467" s="430" t="s">
        <v>742</v>
      </c>
      <c r="B467" s="431" t="s">
        <v>3327</v>
      </c>
      <c r="C467" s="432" t="s">
        <v>1903</v>
      </c>
      <c r="D467" s="433" t="s">
        <v>3344</v>
      </c>
      <c r="E467" s="432" t="s">
        <v>465</v>
      </c>
      <c r="F467" s="433" t="s">
        <v>3363</v>
      </c>
      <c r="G467" s="432" t="s">
        <v>466</v>
      </c>
      <c r="H467" s="432" t="s">
        <v>762</v>
      </c>
      <c r="I467" s="432" t="s">
        <v>762</v>
      </c>
      <c r="J467" s="432" t="s">
        <v>763</v>
      </c>
      <c r="K467" s="432" t="s">
        <v>764</v>
      </c>
      <c r="L467" s="434">
        <v>181.589857002191</v>
      </c>
      <c r="M467" s="434">
        <v>39</v>
      </c>
      <c r="N467" s="435">
        <v>7082.0044230854492</v>
      </c>
    </row>
    <row r="468" spans="1:14" ht="14.4" customHeight="1" x14ac:dyDescent="0.3">
      <c r="A468" s="430" t="s">
        <v>742</v>
      </c>
      <c r="B468" s="431" t="s">
        <v>3327</v>
      </c>
      <c r="C468" s="432" t="s">
        <v>1903</v>
      </c>
      <c r="D468" s="433" t="s">
        <v>3344</v>
      </c>
      <c r="E468" s="432" t="s">
        <v>465</v>
      </c>
      <c r="F468" s="433" t="s">
        <v>3363</v>
      </c>
      <c r="G468" s="432" t="s">
        <v>466</v>
      </c>
      <c r="H468" s="432" t="s">
        <v>765</v>
      </c>
      <c r="I468" s="432" t="s">
        <v>765</v>
      </c>
      <c r="J468" s="432" t="s">
        <v>766</v>
      </c>
      <c r="K468" s="432" t="s">
        <v>764</v>
      </c>
      <c r="L468" s="434">
        <v>149.4998608672675</v>
      </c>
      <c r="M468" s="434">
        <v>33</v>
      </c>
      <c r="N468" s="435">
        <v>4933.4954086198277</v>
      </c>
    </row>
    <row r="469" spans="1:14" ht="14.4" customHeight="1" x14ac:dyDescent="0.3">
      <c r="A469" s="430" t="s">
        <v>742</v>
      </c>
      <c r="B469" s="431" t="s">
        <v>3327</v>
      </c>
      <c r="C469" s="432" t="s">
        <v>1903</v>
      </c>
      <c r="D469" s="433" t="s">
        <v>3344</v>
      </c>
      <c r="E469" s="432" t="s">
        <v>465</v>
      </c>
      <c r="F469" s="433" t="s">
        <v>3363</v>
      </c>
      <c r="G469" s="432" t="s">
        <v>466</v>
      </c>
      <c r="H469" s="432" t="s">
        <v>1912</v>
      </c>
      <c r="I469" s="432" t="s">
        <v>1912</v>
      </c>
      <c r="J469" s="432" t="s">
        <v>766</v>
      </c>
      <c r="K469" s="432" t="s">
        <v>1913</v>
      </c>
      <c r="L469" s="434">
        <v>132.25</v>
      </c>
      <c r="M469" s="434">
        <v>9</v>
      </c>
      <c r="N469" s="435">
        <v>1190.25</v>
      </c>
    </row>
    <row r="470" spans="1:14" ht="14.4" customHeight="1" x14ac:dyDescent="0.3">
      <c r="A470" s="430" t="s">
        <v>742</v>
      </c>
      <c r="B470" s="431" t="s">
        <v>3327</v>
      </c>
      <c r="C470" s="432" t="s">
        <v>1903</v>
      </c>
      <c r="D470" s="433" t="s">
        <v>3344</v>
      </c>
      <c r="E470" s="432" t="s">
        <v>465</v>
      </c>
      <c r="F470" s="433" t="s">
        <v>3363</v>
      </c>
      <c r="G470" s="432" t="s">
        <v>466</v>
      </c>
      <c r="H470" s="432" t="s">
        <v>767</v>
      </c>
      <c r="I470" s="432" t="s">
        <v>767</v>
      </c>
      <c r="J470" s="432" t="s">
        <v>766</v>
      </c>
      <c r="K470" s="432" t="s">
        <v>768</v>
      </c>
      <c r="L470" s="434">
        <v>232.29912385808859</v>
      </c>
      <c r="M470" s="434">
        <v>19</v>
      </c>
      <c r="N470" s="435">
        <v>4413.6833533036834</v>
      </c>
    </row>
    <row r="471" spans="1:14" ht="14.4" customHeight="1" x14ac:dyDescent="0.3">
      <c r="A471" s="430" t="s">
        <v>742</v>
      </c>
      <c r="B471" s="431" t="s">
        <v>3327</v>
      </c>
      <c r="C471" s="432" t="s">
        <v>1903</v>
      </c>
      <c r="D471" s="433" t="s">
        <v>3344</v>
      </c>
      <c r="E471" s="432" t="s">
        <v>465</v>
      </c>
      <c r="F471" s="433" t="s">
        <v>3363</v>
      </c>
      <c r="G471" s="432" t="s">
        <v>466</v>
      </c>
      <c r="H471" s="432" t="s">
        <v>769</v>
      </c>
      <c r="I471" s="432" t="s">
        <v>769</v>
      </c>
      <c r="J471" s="432" t="s">
        <v>760</v>
      </c>
      <c r="K471" s="432" t="s">
        <v>770</v>
      </c>
      <c r="L471" s="434">
        <v>97.179940744625327</v>
      </c>
      <c r="M471" s="434">
        <v>133</v>
      </c>
      <c r="N471" s="435">
        <v>12924.932119035169</v>
      </c>
    </row>
    <row r="472" spans="1:14" ht="14.4" customHeight="1" x14ac:dyDescent="0.3">
      <c r="A472" s="430" t="s">
        <v>742</v>
      </c>
      <c r="B472" s="431" t="s">
        <v>3327</v>
      </c>
      <c r="C472" s="432" t="s">
        <v>1903</v>
      </c>
      <c r="D472" s="433" t="s">
        <v>3344</v>
      </c>
      <c r="E472" s="432" t="s">
        <v>465</v>
      </c>
      <c r="F472" s="433" t="s">
        <v>3363</v>
      </c>
      <c r="G472" s="432" t="s">
        <v>466</v>
      </c>
      <c r="H472" s="432" t="s">
        <v>771</v>
      </c>
      <c r="I472" s="432" t="s">
        <v>771</v>
      </c>
      <c r="J472" s="432" t="s">
        <v>760</v>
      </c>
      <c r="K472" s="432" t="s">
        <v>772</v>
      </c>
      <c r="L472" s="434">
        <v>97.75</v>
      </c>
      <c r="M472" s="434">
        <v>3</v>
      </c>
      <c r="N472" s="435">
        <v>293.25</v>
      </c>
    </row>
    <row r="473" spans="1:14" ht="14.4" customHeight="1" x14ac:dyDescent="0.3">
      <c r="A473" s="430" t="s">
        <v>742</v>
      </c>
      <c r="B473" s="431" t="s">
        <v>3327</v>
      </c>
      <c r="C473" s="432" t="s">
        <v>1903</v>
      </c>
      <c r="D473" s="433" t="s">
        <v>3344</v>
      </c>
      <c r="E473" s="432" t="s">
        <v>465</v>
      </c>
      <c r="F473" s="433" t="s">
        <v>3363</v>
      </c>
      <c r="G473" s="432" t="s">
        <v>466</v>
      </c>
      <c r="H473" s="432" t="s">
        <v>487</v>
      </c>
      <c r="I473" s="432" t="s">
        <v>488</v>
      </c>
      <c r="J473" s="432" t="s">
        <v>489</v>
      </c>
      <c r="K473" s="432" t="s">
        <v>490</v>
      </c>
      <c r="L473" s="434">
        <v>85.79285714285713</v>
      </c>
      <c r="M473" s="434">
        <v>21</v>
      </c>
      <c r="N473" s="435">
        <v>1801.6499999999996</v>
      </c>
    </row>
    <row r="474" spans="1:14" ht="14.4" customHeight="1" x14ac:dyDescent="0.3">
      <c r="A474" s="430" t="s">
        <v>742</v>
      </c>
      <c r="B474" s="431" t="s">
        <v>3327</v>
      </c>
      <c r="C474" s="432" t="s">
        <v>1903</v>
      </c>
      <c r="D474" s="433" t="s">
        <v>3344</v>
      </c>
      <c r="E474" s="432" t="s">
        <v>465</v>
      </c>
      <c r="F474" s="433" t="s">
        <v>3363</v>
      </c>
      <c r="G474" s="432" t="s">
        <v>466</v>
      </c>
      <c r="H474" s="432" t="s">
        <v>777</v>
      </c>
      <c r="I474" s="432" t="s">
        <v>778</v>
      </c>
      <c r="J474" s="432" t="s">
        <v>779</v>
      </c>
      <c r="K474" s="432" t="s">
        <v>780</v>
      </c>
      <c r="L474" s="434">
        <v>103.73328067832419</v>
      </c>
      <c r="M474" s="434">
        <v>182</v>
      </c>
      <c r="N474" s="435">
        <v>18879.457083455003</v>
      </c>
    </row>
    <row r="475" spans="1:14" ht="14.4" customHeight="1" x14ac:dyDescent="0.3">
      <c r="A475" s="430" t="s">
        <v>742</v>
      </c>
      <c r="B475" s="431" t="s">
        <v>3327</v>
      </c>
      <c r="C475" s="432" t="s">
        <v>1903</v>
      </c>
      <c r="D475" s="433" t="s">
        <v>3344</v>
      </c>
      <c r="E475" s="432" t="s">
        <v>465</v>
      </c>
      <c r="F475" s="433" t="s">
        <v>3363</v>
      </c>
      <c r="G475" s="432" t="s">
        <v>466</v>
      </c>
      <c r="H475" s="432" t="s">
        <v>491</v>
      </c>
      <c r="I475" s="432" t="s">
        <v>492</v>
      </c>
      <c r="J475" s="432" t="s">
        <v>493</v>
      </c>
      <c r="K475" s="432" t="s">
        <v>494</v>
      </c>
      <c r="L475" s="434">
        <v>170.285</v>
      </c>
      <c r="M475" s="434">
        <v>4</v>
      </c>
      <c r="N475" s="435">
        <v>681.14</v>
      </c>
    </row>
    <row r="476" spans="1:14" ht="14.4" customHeight="1" x14ac:dyDescent="0.3">
      <c r="A476" s="430" t="s">
        <v>742</v>
      </c>
      <c r="B476" s="431" t="s">
        <v>3327</v>
      </c>
      <c r="C476" s="432" t="s">
        <v>1903</v>
      </c>
      <c r="D476" s="433" t="s">
        <v>3344</v>
      </c>
      <c r="E476" s="432" t="s">
        <v>465</v>
      </c>
      <c r="F476" s="433" t="s">
        <v>3363</v>
      </c>
      <c r="G476" s="432" t="s">
        <v>466</v>
      </c>
      <c r="H476" s="432" t="s">
        <v>781</v>
      </c>
      <c r="I476" s="432" t="s">
        <v>782</v>
      </c>
      <c r="J476" s="432" t="s">
        <v>783</v>
      </c>
      <c r="K476" s="432" t="s">
        <v>784</v>
      </c>
      <c r="L476" s="434">
        <v>67.26475262080578</v>
      </c>
      <c r="M476" s="434">
        <v>59</v>
      </c>
      <c r="N476" s="435">
        <v>3968.6204046275407</v>
      </c>
    </row>
    <row r="477" spans="1:14" ht="14.4" customHeight="1" x14ac:dyDescent="0.3">
      <c r="A477" s="430" t="s">
        <v>742</v>
      </c>
      <c r="B477" s="431" t="s">
        <v>3327</v>
      </c>
      <c r="C477" s="432" t="s">
        <v>1903</v>
      </c>
      <c r="D477" s="433" t="s">
        <v>3344</v>
      </c>
      <c r="E477" s="432" t="s">
        <v>465</v>
      </c>
      <c r="F477" s="433" t="s">
        <v>3363</v>
      </c>
      <c r="G477" s="432" t="s">
        <v>466</v>
      </c>
      <c r="H477" s="432" t="s">
        <v>495</v>
      </c>
      <c r="I477" s="432" t="s">
        <v>496</v>
      </c>
      <c r="J477" s="432" t="s">
        <v>497</v>
      </c>
      <c r="K477" s="432" t="s">
        <v>498</v>
      </c>
      <c r="L477" s="434">
        <v>59.344000000000008</v>
      </c>
      <c r="M477" s="434">
        <v>5</v>
      </c>
      <c r="N477" s="435">
        <v>296.72000000000003</v>
      </c>
    </row>
    <row r="478" spans="1:14" ht="14.4" customHeight="1" x14ac:dyDescent="0.3">
      <c r="A478" s="430" t="s">
        <v>742</v>
      </c>
      <c r="B478" s="431" t="s">
        <v>3327</v>
      </c>
      <c r="C478" s="432" t="s">
        <v>1903</v>
      </c>
      <c r="D478" s="433" t="s">
        <v>3344</v>
      </c>
      <c r="E478" s="432" t="s">
        <v>465</v>
      </c>
      <c r="F478" s="433" t="s">
        <v>3363</v>
      </c>
      <c r="G478" s="432" t="s">
        <v>466</v>
      </c>
      <c r="H478" s="432" t="s">
        <v>793</v>
      </c>
      <c r="I478" s="432" t="s">
        <v>794</v>
      </c>
      <c r="J478" s="432" t="s">
        <v>795</v>
      </c>
      <c r="K478" s="432" t="s">
        <v>796</v>
      </c>
      <c r="L478" s="434">
        <v>55.670948412536369</v>
      </c>
      <c r="M478" s="434">
        <v>10</v>
      </c>
      <c r="N478" s="435">
        <v>556.7094841253637</v>
      </c>
    </row>
    <row r="479" spans="1:14" ht="14.4" customHeight="1" x14ac:dyDescent="0.3">
      <c r="A479" s="430" t="s">
        <v>742</v>
      </c>
      <c r="B479" s="431" t="s">
        <v>3327</v>
      </c>
      <c r="C479" s="432" t="s">
        <v>1903</v>
      </c>
      <c r="D479" s="433" t="s">
        <v>3344</v>
      </c>
      <c r="E479" s="432" t="s">
        <v>465</v>
      </c>
      <c r="F479" s="433" t="s">
        <v>3363</v>
      </c>
      <c r="G479" s="432" t="s">
        <v>466</v>
      </c>
      <c r="H479" s="432" t="s">
        <v>1914</v>
      </c>
      <c r="I479" s="432" t="s">
        <v>1915</v>
      </c>
      <c r="J479" s="432" t="s">
        <v>1916</v>
      </c>
      <c r="K479" s="432" t="s">
        <v>796</v>
      </c>
      <c r="L479" s="434">
        <v>30.65</v>
      </c>
      <c r="M479" s="434">
        <v>1</v>
      </c>
      <c r="N479" s="435">
        <v>30.65</v>
      </c>
    </row>
    <row r="480" spans="1:14" ht="14.4" customHeight="1" x14ac:dyDescent="0.3">
      <c r="A480" s="430" t="s">
        <v>742</v>
      </c>
      <c r="B480" s="431" t="s">
        <v>3327</v>
      </c>
      <c r="C480" s="432" t="s">
        <v>1903</v>
      </c>
      <c r="D480" s="433" t="s">
        <v>3344</v>
      </c>
      <c r="E480" s="432" t="s">
        <v>465</v>
      </c>
      <c r="F480" s="433" t="s">
        <v>3363</v>
      </c>
      <c r="G480" s="432" t="s">
        <v>466</v>
      </c>
      <c r="H480" s="432" t="s">
        <v>797</v>
      </c>
      <c r="I480" s="432" t="s">
        <v>798</v>
      </c>
      <c r="J480" s="432" t="s">
        <v>799</v>
      </c>
      <c r="K480" s="432" t="s">
        <v>800</v>
      </c>
      <c r="L480" s="434">
        <v>84.890105091795931</v>
      </c>
      <c r="M480" s="434">
        <v>8</v>
      </c>
      <c r="N480" s="435">
        <v>679.12084073436745</v>
      </c>
    </row>
    <row r="481" spans="1:14" ht="14.4" customHeight="1" x14ac:dyDescent="0.3">
      <c r="A481" s="430" t="s">
        <v>742</v>
      </c>
      <c r="B481" s="431" t="s">
        <v>3327</v>
      </c>
      <c r="C481" s="432" t="s">
        <v>1903</v>
      </c>
      <c r="D481" s="433" t="s">
        <v>3344</v>
      </c>
      <c r="E481" s="432" t="s">
        <v>465</v>
      </c>
      <c r="F481" s="433" t="s">
        <v>3363</v>
      </c>
      <c r="G481" s="432" t="s">
        <v>466</v>
      </c>
      <c r="H481" s="432" t="s">
        <v>801</v>
      </c>
      <c r="I481" s="432" t="s">
        <v>802</v>
      </c>
      <c r="J481" s="432" t="s">
        <v>803</v>
      </c>
      <c r="K481" s="432" t="s">
        <v>804</v>
      </c>
      <c r="L481" s="434">
        <v>66.65000000000002</v>
      </c>
      <c r="M481" s="434">
        <v>1</v>
      </c>
      <c r="N481" s="435">
        <v>66.65000000000002</v>
      </c>
    </row>
    <row r="482" spans="1:14" ht="14.4" customHeight="1" x14ac:dyDescent="0.3">
      <c r="A482" s="430" t="s">
        <v>742</v>
      </c>
      <c r="B482" s="431" t="s">
        <v>3327</v>
      </c>
      <c r="C482" s="432" t="s">
        <v>1903</v>
      </c>
      <c r="D482" s="433" t="s">
        <v>3344</v>
      </c>
      <c r="E482" s="432" t="s">
        <v>465</v>
      </c>
      <c r="F482" s="433" t="s">
        <v>3363</v>
      </c>
      <c r="G482" s="432" t="s">
        <v>466</v>
      </c>
      <c r="H482" s="432" t="s">
        <v>805</v>
      </c>
      <c r="I482" s="432" t="s">
        <v>806</v>
      </c>
      <c r="J482" s="432" t="s">
        <v>807</v>
      </c>
      <c r="K482" s="432" t="s">
        <v>808</v>
      </c>
      <c r="L482" s="434">
        <v>28.746814675621621</v>
      </c>
      <c r="M482" s="434">
        <v>487</v>
      </c>
      <c r="N482" s="435">
        <v>13999.698747027729</v>
      </c>
    </row>
    <row r="483" spans="1:14" ht="14.4" customHeight="1" x14ac:dyDescent="0.3">
      <c r="A483" s="430" t="s">
        <v>742</v>
      </c>
      <c r="B483" s="431" t="s">
        <v>3327</v>
      </c>
      <c r="C483" s="432" t="s">
        <v>1903</v>
      </c>
      <c r="D483" s="433" t="s">
        <v>3344</v>
      </c>
      <c r="E483" s="432" t="s">
        <v>465</v>
      </c>
      <c r="F483" s="433" t="s">
        <v>3363</v>
      </c>
      <c r="G483" s="432" t="s">
        <v>466</v>
      </c>
      <c r="H483" s="432" t="s">
        <v>817</v>
      </c>
      <c r="I483" s="432" t="s">
        <v>818</v>
      </c>
      <c r="J483" s="432" t="s">
        <v>819</v>
      </c>
      <c r="K483" s="432" t="s">
        <v>820</v>
      </c>
      <c r="L483" s="434">
        <v>62.019999999999982</v>
      </c>
      <c r="M483" s="434">
        <v>1</v>
      </c>
      <c r="N483" s="435">
        <v>62.019999999999982</v>
      </c>
    </row>
    <row r="484" spans="1:14" ht="14.4" customHeight="1" x14ac:dyDescent="0.3">
      <c r="A484" s="430" t="s">
        <v>742</v>
      </c>
      <c r="B484" s="431" t="s">
        <v>3327</v>
      </c>
      <c r="C484" s="432" t="s">
        <v>1903</v>
      </c>
      <c r="D484" s="433" t="s">
        <v>3344</v>
      </c>
      <c r="E484" s="432" t="s">
        <v>465</v>
      </c>
      <c r="F484" s="433" t="s">
        <v>3363</v>
      </c>
      <c r="G484" s="432" t="s">
        <v>466</v>
      </c>
      <c r="H484" s="432" t="s">
        <v>821</v>
      </c>
      <c r="I484" s="432" t="s">
        <v>822</v>
      </c>
      <c r="J484" s="432" t="s">
        <v>823</v>
      </c>
      <c r="K484" s="432" t="s">
        <v>824</v>
      </c>
      <c r="L484" s="434">
        <v>38.189918370536759</v>
      </c>
      <c r="M484" s="434">
        <v>1</v>
      </c>
      <c r="N484" s="435">
        <v>38.189918370536759</v>
      </c>
    </row>
    <row r="485" spans="1:14" ht="14.4" customHeight="1" x14ac:dyDescent="0.3">
      <c r="A485" s="430" t="s">
        <v>742</v>
      </c>
      <c r="B485" s="431" t="s">
        <v>3327</v>
      </c>
      <c r="C485" s="432" t="s">
        <v>1903</v>
      </c>
      <c r="D485" s="433" t="s">
        <v>3344</v>
      </c>
      <c r="E485" s="432" t="s">
        <v>465</v>
      </c>
      <c r="F485" s="433" t="s">
        <v>3363</v>
      </c>
      <c r="G485" s="432" t="s">
        <v>466</v>
      </c>
      <c r="H485" s="432" t="s">
        <v>828</v>
      </c>
      <c r="I485" s="432" t="s">
        <v>829</v>
      </c>
      <c r="J485" s="432" t="s">
        <v>830</v>
      </c>
      <c r="K485" s="432" t="s">
        <v>831</v>
      </c>
      <c r="L485" s="434">
        <v>176.31</v>
      </c>
      <c r="M485" s="434">
        <v>1</v>
      </c>
      <c r="N485" s="435">
        <v>176.31</v>
      </c>
    </row>
    <row r="486" spans="1:14" ht="14.4" customHeight="1" x14ac:dyDescent="0.3">
      <c r="A486" s="430" t="s">
        <v>742</v>
      </c>
      <c r="B486" s="431" t="s">
        <v>3327</v>
      </c>
      <c r="C486" s="432" t="s">
        <v>1903</v>
      </c>
      <c r="D486" s="433" t="s">
        <v>3344</v>
      </c>
      <c r="E486" s="432" t="s">
        <v>465</v>
      </c>
      <c r="F486" s="433" t="s">
        <v>3363</v>
      </c>
      <c r="G486" s="432" t="s">
        <v>466</v>
      </c>
      <c r="H486" s="432" t="s">
        <v>840</v>
      </c>
      <c r="I486" s="432" t="s">
        <v>841</v>
      </c>
      <c r="J486" s="432" t="s">
        <v>842</v>
      </c>
      <c r="K486" s="432" t="s">
        <v>796</v>
      </c>
      <c r="L486" s="434">
        <v>67.387865496110393</v>
      </c>
      <c r="M486" s="434">
        <v>24</v>
      </c>
      <c r="N486" s="435">
        <v>1617.3087719066493</v>
      </c>
    </row>
    <row r="487" spans="1:14" ht="14.4" customHeight="1" x14ac:dyDescent="0.3">
      <c r="A487" s="430" t="s">
        <v>742</v>
      </c>
      <c r="B487" s="431" t="s">
        <v>3327</v>
      </c>
      <c r="C487" s="432" t="s">
        <v>1903</v>
      </c>
      <c r="D487" s="433" t="s">
        <v>3344</v>
      </c>
      <c r="E487" s="432" t="s">
        <v>465</v>
      </c>
      <c r="F487" s="433" t="s">
        <v>3363</v>
      </c>
      <c r="G487" s="432" t="s">
        <v>466</v>
      </c>
      <c r="H487" s="432" t="s">
        <v>843</v>
      </c>
      <c r="I487" s="432" t="s">
        <v>844</v>
      </c>
      <c r="J487" s="432" t="s">
        <v>845</v>
      </c>
      <c r="K487" s="432" t="s">
        <v>846</v>
      </c>
      <c r="L487" s="434">
        <v>59.32</v>
      </c>
      <c r="M487" s="434">
        <v>2</v>
      </c>
      <c r="N487" s="435">
        <v>118.64</v>
      </c>
    </row>
    <row r="488" spans="1:14" ht="14.4" customHeight="1" x14ac:dyDescent="0.3">
      <c r="A488" s="430" t="s">
        <v>742</v>
      </c>
      <c r="B488" s="431" t="s">
        <v>3327</v>
      </c>
      <c r="C488" s="432" t="s">
        <v>1903</v>
      </c>
      <c r="D488" s="433" t="s">
        <v>3344</v>
      </c>
      <c r="E488" s="432" t="s">
        <v>465</v>
      </c>
      <c r="F488" s="433" t="s">
        <v>3363</v>
      </c>
      <c r="G488" s="432" t="s">
        <v>466</v>
      </c>
      <c r="H488" s="432" t="s">
        <v>847</v>
      </c>
      <c r="I488" s="432" t="s">
        <v>848</v>
      </c>
      <c r="J488" s="432" t="s">
        <v>849</v>
      </c>
      <c r="K488" s="432" t="s">
        <v>850</v>
      </c>
      <c r="L488" s="434">
        <v>369.96351195822007</v>
      </c>
      <c r="M488" s="434">
        <v>335</v>
      </c>
      <c r="N488" s="435">
        <v>123937.77650600372</v>
      </c>
    </row>
    <row r="489" spans="1:14" ht="14.4" customHeight="1" x14ac:dyDescent="0.3">
      <c r="A489" s="430" t="s">
        <v>742</v>
      </c>
      <c r="B489" s="431" t="s">
        <v>3327</v>
      </c>
      <c r="C489" s="432" t="s">
        <v>1903</v>
      </c>
      <c r="D489" s="433" t="s">
        <v>3344</v>
      </c>
      <c r="E489" s="432" t="s">
        <v>465</v>
      </c>
      <c r="F489" s="433" t="s">
        <v>3363</v>
      </c>
      <c r="G489" s="432" t="s">
        <v>466</v>
      </c>
      <c r="H489" s="432" t="s">
        <v>855</v>
      </c>
      <c r="I489" s="432" t="s">
        <v>856</v>
      </c>
      <c r="J489" s="432" t="s">
        <v>857</v>
      </c>
      <c r="K489" s="432" t="s">
        <v>858</v>
      </c>
      <c r="L489" s="434">
        <v>60.35014984557489</v>
      </c>
      <c r="M489" s="434">
        <v>161</v>
      </c>
      <c r="N489" s="435">
        <v>9716.3741251375577</v>
      </c>
    </row>
    <row r="490" spans="1:14" ht="14.4" customHeight="1" x14ac:dyDescent="0.3">
      <c r="A490" s="430" t="s">
        <v>742</v>
      </c>
      <c r="B490" s="431" t="s">
        <v>3327</v>
      </c>
      <c r="C490" s="432" t="s">
        <v>1903</v>
      </c>
      <c r="D490" s="433" t="s">
        <v>3344</v>
      </c>
      <c r="E490" s="432" t="s">
        <v>465</v>
      </c>
      <c r="F490" s="433" t="s">
        <v>3363</v>
      </c>
      <c r="G490" s="432" t="s">
        <v>466</v>
      </c>
      <c r="H490" s="432" t="s">
        <v>859</v>
      </c>
      <c r="I490" s="432" t="s">
        <v>860</v>
      </c>
      <c r="J490" s="432" t="s">
        <v>861</v>
      </c>
      <c r="K490" s="432" t="s">
        <v>862</v>
      </c>
      <c r="L490" s="434">
        <v>112.4923375557001</v>
      </c>
      <c r="M490" s="434">
        <v>8</v>
      </c>
      <c r="N490" s="435">
        <v>899.93870044560083</v>
      </c>
    </row>
    <row r="491" spans="1:14" ht="14.4" customHeight="1" x14ac:dyDescent="0.3">
      <c r="A491" s="430" t="s">
        <v>742</v>
      </c>
      <c r="B491" s="431" t="s">
        <v>3327</v>
      </c>
      <c r="C491" s="432" t="s">
        <v>1903</v>
      </c>
      <c r="D491" s="433" t="s">
        <v>3344</v>
      </c>
      <c r="E491" s="432" t="s">
        <v>465</v>
      </c>
      <c r="F491" s="433" t="s">
        <v>3363</v>
      </c>
      <c r="G491" s="432" t="s">
        <v>466</v>
      </c>
      <c r="H491" s="432" t="s">
        <v>870</v>
      </c>
      <c r="I491" s="432" t="s">
        <v>871</v>
      </c>
      <c r="J491" s="432" t="s">
        <v>872</v>
      </c>
      <c r="K491" s="432" t="s">
        <v>873</v>
      </c>
      <c r="L491" s="434">
        <v>151.13927840646838</v>
      </c>
      <c r="M491" s="434">
        <v>3</v>
      </c>
      <c r="N491" s="435">
        <v>453.41783521940511</v>
      </c>
    </row>
    <row r="492" spans="1:14" ht="14.4" customHeight="1" x14ac:dyDescent="0.3">
      <c r="A492" s="430" t="s">
        <v>742</v>
      </c>
      <c r="B492" s="431" t="s">
        <v>3327</v>
      </c>
      <c r="C492" s="432" t="s">
        <v>1903</v>
      </c>
      <c r="D492" s="433" t="s">
        <v>3344</v>
      </c>
      <c r="E492" s="432" t="s">
        <v>465</v>
      </c>
      <c r="F492" s="433" t="s">
        <v>3363</v>
      </c>
      <c r="G492" s="432" t="s">
        <v>466</v>
      </c>
      <c r="H492" s="432" t="s">
        <v>1917</v>
      </c>
      <c r="I492" s="432" t="s">
        <v>1918</v>
      </c>
      <c r="J492" s="432" t="s">
        <v>1919</v>
      </c>
      <c r="K492" s="432" t="s">
        <v>1920</v>
      </c>
      <c r="L492" s="434">
        <v>29.470000000000006</v>
      </c>
      <c r="M492" s="434">
        <v>10</v>
      </c>
      <c r="N492" s="435">
        <v>294.70000000000005</v>
      </c>
    </row>
    <row r="493" spans="1:14" ht="14.4" customHeight="1" x14ac:dyDescent="0.3">
      <c r="A493" s="430" t="s">
        <v>742</v>
      </c>
      <c r="B493" s="431" t="s">
        <v>3327</v>
      </c>
      <c r="C493" s="432" t="s">
        <v>1903</v>
      </c>
      <c r="D493" s="433" t="s">
        <v>3344</v>
      </c>
      <c r="E493" s="432" t="s">
        <v>465</v>
      </c>
      <c r="F493" s="433" t="s">
        <v>3363</v>
      </c>
      <c r="G493" s="432" t="s">
        <v>466</v>
      </c>
      <c r="H493" s="432" t="s">
        <v>890</v>
      </c>
      <c r="I493" s="432" t="s">
        <v>890</v>
      </c>
      <c r="J493" s="432" t="s">
        <v>891</v>
      </c>
      <c r="K493" s="432" t="s">
        <v>892</v>
      </c>
      <c r="L493" s="434">
        <v>38.193177099388656</v>
      </c>
      <c r="M493" s="434">
        <v>252</v>
      </c>
      <c r="N493" s="435">
        <v>9624.6806290459408</v>
      </c>
    </row>
    <row r="494" spans="1:14" ht="14.4" customHeight="1" x14ac:dyDescent="0.3">
      <c r="A494" s="430" t="s">
        <v>742</v>
      </c>
      <c r="B494" s="431" t="s">
        <v>3327</v>
      </c>
      <c r="C494" s="432" t="s">
        <v>1903</v>
      </c>
      <c r="D494" s="433" t="s">
        <v>3344</v>
      </c>
      <c r="E494" s="432" t="s">
        <v>465</v>
      </c>
      <c r="F494" s="433" t="s">
        <v>3363</v>
      </c>
      <c r="G494" s="432" t="s">
        <v>466</v>
      </c>
      <c r="H494" s="432" t="s">
        <v>893</v>
      </c>
      <c r="I494" s="432" t="s">
        <v>894</v>
      </c>
      <c r="J494" s="432" t="s">
        <v>895</v>
      </c>
      <c r="K494" s="432" t="s">
        <v>896</v>
      </c>
      <c r="L494" s="434">
        <v>237.8280160829573</v>
      </c>
      <c r="M494" s="434">
        <v>10</v>
      </c>
      <c r="N494" s="435">
        <v>2378.2801608295731</v>
      </c>
    </row>
    <row r="495" spans="1:14" ht="14.4" customHeight="1" x14ac:dyDescent="0.3">
      <c r="A495" s="430" t="s">
        <v>742</v>
      </c>
      <c r="B495" s="431" t="s">
        <v>3327</v>
      </c>
      <c r="C495" s="432" t="s">
        <v>1903</v>
      </c>
      <c r="D495" s="433" t="s">
        <v>3344</v>
      </c>
      <c r="E495" s="432" t="s">
        <v>465</v>
      </c>
      <c r="F495" s="433" t="s">
        <v>3363</v>
      </c>
      <c r="G495" s="432" t="s">
        <v>466</v>
      </c>
      <c r="H495" s="432" t="s">
        <v>1921</v>
      </c>
      <c r="I495" s="432" t="s">
        <v>1922</v>
      </c>
      <c r="J495" s="432" t="s">
        <v>1923</v>
      </c>
      <c r="K495" s="432" t="s">
        <v>1924</v>
      </c>
      <c r="L495" s="434">
        <v>53.84</v>
      </c>
      <c r="M495" s="434">
        <v>1</v>
      </c>
      <c r="N495" s="435">
        <v>53.84</v>
      </c>
    </row>
    <row r="496" spans="1:14" ht="14.4" customHeight="1" x14ac:dyDescent="0.3">
      <c r="A496" s="430" t="s">
        <v>742</v>
      </c>
      <c r="B496" s="431" t="s">
        <v>3327</v>
      </c>
      <c r="C496" s="432" t="s">
        <v>1903</v>
      </c>
      <c r="D496" s="433" t="s">
        <v>3344</v>
      </c>
      <c r="E496" s="432" t="s">
        <v>465</v>
      </c>
      <c r="F496" s="433" t="s">
        <v>3363</v>
      </c>
      <c r="G496" s="432" t="s">
        <v>466</v>
      </c>
      <c r="H496" s="432" t="s">
        <v>908</v>
      </c>
      <c r="I496" s="432" t="s">
        <v>909</v>
      </c>
      <c r="J496" s="432" t="s">
        <v>910</v>
      </c>
      <c r="K496" s="432" t="s">
        <v>911</v>
      </c>
      <c r="L496" s="434">
        <v>221.64999999999992</v>
      </c>
      <c r="M496" s="434">
        <v>1</v>
      </c>
      <c r="N496" s="435">
        <v>221.64999999999992</v>
      </c>
    </row>
    <row r="497" spans="1:14" ht="14.4" customHeight="1" x14ac:dyDescent="0.3">
      <c r="A497" s="430" t="s">
        <v>742</v>
      </c>
      <c r="B497" s="431" t="s">
        <v>3327</v>
      </c>
      <c r="C497" s="432" t="s">
        <v>1903</v>
      </c>
      <c r="D497" s="433" t="s">
        <v>3344</v>
      </c>
      <c r="E497" s="432" t="s">
        <v>465</v>
      </c>
      <c r="F497" s="433" t="s">
        <v>3363</v>
      </c>
      <c r="G497" s="432" t="s">
        <v>466</v>
      </c>
      <c r="H497" s="432" t="s">
        <v>920</v>
      </c>
      <c r="I497" s="432" t="s">
        <v>921</v>
      </c>
      <c r="J497" s="432" t="s">
        <v>922</v>
      </c>
      <c r="K497" s="432" t="s">
        <v>923</v>
      </c>
      <c r="L497" s="434">
        <v>59.429948693576868</v>
      </c>
      <c r="M497" s="434">
        <v>2</v>
      </c>
      <c r="N497" s="435">
        <v>118.85989738715374</v>
      </c>
    </row>
    <row r="498" spans="1:14" ht="14.4" customHeight="1" x14ac:dyDescent="0.3">
      <c r="A498" s="430" t="s">
        <v>742</v>
      </c>
      <c r="B498" s="431" t="s">
        <v>3327</v>
      </c>
      <c r="C498" s="432" t="s">
        <v>1903</v>
      </c>
      <c r="D498" s="433" t="s">
        <v>3344</v>
      </c>
      <c r="E498" s="432" t="s">
        <v>465</v>
      </c>
      <c r="F498" s="433" t="s">
        <v>3363</v>
      </c>
      <c r="G498" s="432" t="s">
        <v>466</v>
      </c>
      <c r="H498" s="432" t="s">
        <v>924</v>
      </c>
      <c r="I498" s="432" t="s">
        <v>925</v>
      </c>
      <c r="J498" s="432" t="s">
        <v>926</v>
      </c>
      <c r="K498" s="432" t="s">
        <v>927</v>
      </c>
      <c r="L498" s="434">
        <v>85.689999999999984</v>
      </c>
      <c r="M498" s="434">
        <v>1</v>
      </c>
      <c r="N498" s="435">
        <v>85.689999999999984</v>
      </c>
    </row>
    <row r="499" spans="1:14" ht="14.4" customHeight="1" x14ac:dyDescent="0.3">
      <c r="A499" s="430" t="s">
        <v>742</v>
      </c>
      <c r="B499" s="431" t="s">
        <v>3327</v>
      </c>
      <c r="C499" s="432" t="s">
        <v>1903</v>
      </c>
      <c r="D499" s="433" t="s">
        <v>3344</v>
      </c>
      <c r="E499" s="432" t="s">
        <v>465</v>
      </c>
      <c r="F499" s="433" t="s">
        <v>3363</v>
      </c>
      <c r="G499" s="432" t="s">
        <v>466</v>
      </c>
      <c r="H499" s="432" t="s">
        <v>1925</v>
      </c>
      <c r="I499" s="432" t="s">
        <v>1926</v>
      </c>
      <c r="J499" s="432" t="s">
        <v>1927</v>
      </c>
      <c r="K499" s="432" t="s">
        <v>1928</v>
      </c>
      <c r="L499" s="434">
        <v>123.3</v>
      </c>
      <c r="M499" s="434">
        <v>1</v>
      </c>
      <c r="N499" s="435">
        <v>123.3</v>
      </c>
    </row>
    <row r="500" spans="1:14" ht="14.4" customHeight="1" x14ac:dyDescent="0.3">
      <c r="A500" s="430" t="s">
        <v>742</v>
      </c>
      <c r="B500" s="431" t="s">
        <v>3327</v>
      </c>
      <c r="C500" s="432" t="s">
        <v>1903</v>
      </c>
      <c r="D500" s="433" t="s">
        <v>3344</v>
      </c>
      <c r="E500" s="432" t="s">
        <v>465</v>
      </c>
      <c r="F500" s="433" t="s">
        <v>3363</v>
      </c>
      <c r="G500" s="432" t="s">
        <v>466</v>
      </c>
      <c r="H500" s="432" t="s">
        <v>931</v>
      </c>
      <c r="I500" s="432" t="s">
        <v>932</v>
      </c>
      <c r="J500" s="432" t="s">
        <v>933</v>
      </c>
      <c r="K500" s="432" t="s">
        <v>934</v>
      </c>
      <c r="L500" s="434">
        <v>340.06537071708198</v>
      </c>
      <c r="M500" s="434">
        <v>63</v>
      </c>
      <c r="N500" s="435">
        <v>21424.118355176164</v>
      </c>
    </row>
    <row r="501" spans="1:14" ht="14.4" customHeight="1" x14ac:dyDescent="0.3">
      <c r="A501" s="430" t="s">
        <v>742</v>
      </c>
      <c r="B501" s="431" t="s">
        <v>3327</v>
      </c>
      <c r="C501" s="432" t="s">
        <v>1903</v>
      </c>
      <c r="D501" s="433" t="s">
        <v>3344</v>
      </c>
      <c r="E501" s="432" t="s">
        <v>465</v>
      </c>
      <c r="F501" s="433" t="s">
        <v>3363</v>
      </c>
      <c r="G501" s="432" t="s">
        <v>466</v>
      </c>
      <c r="H501" s="432" t="s">
        <v>1929</v>
      </c>
      <c r="I501" s="432" t="s">
        <v>1930</v>
      </c>
      <c r="J501" s="432" t="s">
        <v>1931</v>
      </c>
      <c r="K501" s="432" t="s">
        <v>1932</v>
      </c>
      <c r="L501" s="434">
        <v>254.27998266623769</v>
      </c>
      <c r="M501" s="434">
        <v>1</v>
      </c>
      <c r="N501" s="435">
        <v>254.27998266623769</v>
      </c>
    </row>
    <row r="502" spans="1:14" ht="14.4" customHeight="1" x14ac:dyDescent="0.3">
      <c r="A502" s="430" t="s">
        <v>742</v>
      </c>
      <c r="B502" s="431" t="s">
        <v>3327</v>
      </c>
      <c r="C502" s="432" t="s">
        <v>1903</v>
      </c>
      <c r="D502" s="433" t="s">
        <v>3344</v>
      </c>
      <c r="E502" s="432" t="s">
        <v>465</v>
      </c>
      <c r="F502" s="433" t="s">
        <v>3363</v>
      </c>
      <c r="G502" s="432" t="s">
        <v>466</v>
      </c>
      <c r="H502" s="432" t="s">
        <v>695</v>
      </c>
      <c r="I502" s="432" t="s">
        <v>696</v>
      </c>
      <c r="J502" s="432" t="s">
        <v>697</v>
      </c>
      <c r="K502" s="432" t="s">
        <v>698</v>
      </c>
      <c r="L502" s="434">
        <v>46</v>
      </c>
      <c r="M502" s="434">
        <v>1</v>
      </c>
      <c r="N502" s="435">
        <v>46</v>
      </c>
    </row>
    <row r="503" spans="1:14" ht="14.4" customHeight="1" x14ac:dyDescent="0.3">
      <c r="A503" s="430" t="s">
        <v>742</v>
      </c>
      <c r="B503" s="431" t="s">
        <v>3327</v>
      </c>
      <c r="C503" s="432" t="s">
        <v>1903</v>
      </c>
      <c r="D503" s="433" t="s">
        <v>3344</v>
      </c>
      <c r="E503" s="432" t="s">
        <v>465</v>
      </c>
      <c r="F503" s="433" t="s">
        <v>3363</v>
      </c>
      <c r="G503" s="432" t="s">
        <v>466</v>
      </c>
      <c r="H503" s="432" t="s">
        <v>954</v>
      </c>
      <c r="I503" s="432" t="s">
        <v>955</v>
      </c>
      <c r="J503" s="432" t="s">
        <v>956</v>
      </c>
      <c r="K503" s="432" t="s">
        <v>957</v>
      </c>
      <c r="L503" s="434">
        <v>87.158882735296388</v>
      </c>
      <c r="M503" s="434">
        <v>12</v>
      </c>
      <c r="N503" s="435">
        <v>1045.9065928235566</v>
      </c>
    </row>
    <row r="504" spans="1:14" ht="14.4" customHeight="1" x14ac:dyDescent="0.3">
      <c r="A504" s="430" t="s">
        <v>742</v>
      </c>
      <c r="B504" s="431" t="s">
        <v>3327</v>
      </c>
      <c r="C504" s="432" t="s">
        <v>1903</v>
      </c>
      <c r="D504" s="433" t="s">
        <v>3344</v>
      </c>
      <c r="E504" s="432" t="s">
        <v>465</v>
      </c>
      <c r="F504" s="433" t="s">
        <v>3363</v>
      </c>
      <c r="G504" s="432" t="s">
        <v>466</v>
      </c>
      <c r="H504" s="432" t="s">
        <v>962</v>
      </c>
      <c r="I504" s="432" t="s">
        <v>963</v>
      </c>
      <c r="J504" s="432" t="s">
        <v>857</v>
      </c>
      <c r="K504" s="432" t="s">
        <v>964</v>
      </c>
      <c r="L504" s="434">
        <v>22.576716553729245</v>
      </c>
      <c r="M504" s="434">
        <v>6</v>
      </c>
      <c r="N504" s="435">
        <v>135.46029932237548</v>
      </c>
    </row>
    <row r="505" spans="1:14" ht="14.4" customHeight="1" x14ac:dyDescent="0.3">
      <c r="A505" s="430" t="s">
        <v>742</v>
      </c>
      <c r="B505" s="431" t="s">
        <v>3327</v>
      </c>
      <c r="C505" s="432" t="s">
        <v>1903</v>
      </c>
      <c r="D505" s="433" t="s">
        <v>3344</v>
      </c>
      <c r="E505" s="432" t="s">
        <v>465</v>
      </c>
      <c r="F505" s="433" t="s">
        <v>3363</v>
      </c>
      <c r="G505" s="432" t="s">
        <v>466</v>
      </c>
      <c r="H505" s="432" t="s">
        <v>1933</v>
      </c>
      <c r="I505" s="432" t="s">
        <v>1934</v>
      </c>
      <c r="J505" s="432" t="s">
        <v>1935</v>
      </c>
      <c r="K505" s="432" t="s">
        <v>1936</v>
      </c>
      <c r="L505" s="434">
        <v>60.473333333333336</v>
      </c>
      <c r="M505" s="434">
        <v>3</v>
      </c>
      <c r="N505" s="435">
        <v>181.42000000000002</v>
      </c>
    </row>
    <row r="506" spans="1:14" ht="14.4" customHeight="1" x14ac:dyDescent="0.3">
      <c r="A506" s="430" t="s">
        <v>742</v>
      </c>
      <c r="B506" s="431" t="s">
        <v>3327</v>
      </c>
      <c r="C506" s="432" t="s">
        <v>1903</v>
      </c>
      <c r="D506" s="433" t="s">
        <v>3344</v>
      </c>
      <c r="E506" s="432" t="s">
        <v>465</v>
      </c>
      <c r="F506" s="433" t="s">
        <v>3363</v>
      </c>
      <c r="G506" s="432" t="s">
        <v>466</v>
      </c>
      <c r="H506" s="432" t="s">
        <v>969</v>
      </c>
      <c r="I506" s="432" t="s">
        <v>970</v>
      </c>
      <c r="J506" s="432" t="s">
        <v>971</v>
      </c>
      <c r="K506" s="432" t="s">
        <v>972</v>
      </c>
      <c r="L506" s="434">
        <v>77.074999999999989</v>
      </c>
      <c r="M506" s="434">
        <v>2</v>
      </c>
      <c r="N506" s="435">
        <v>154.14999999999998</v>
      </c>
    </row>
    <row r="507" spans="1:14" ht="14.4" customHeight="1" x14ac:dyDescent="0.3">
      <c r="A507" s="430" t="s">
        <v>742</v>
      </c>
      <c r="B507" s="431" t="s">
        <v>3327</v>
      </c>
      <c r="C507" s="432" t="s">
        <v>1903</v>
      </c>
      <c r="D507" s="433" t="s">
        <v>3344</v>
      </c>
      <c r="E507" s="432" t="s">
        <v>465</v>
      </c>
      <c r="F507" s="433" t="s">
        <v>3363</v>
      </c>
      <c r="G507" s="432" t="s">
        <v>466</v>
      </c>
      <c r="H507" s="432" t="s">
        <v>973</v>
      </c>
      <c r="I507" s="432" t="s">
        <v>974</v>
      </c>
      <c r="J507" s="432" t="s">
        <v>975</v>
      </c>
      <c r="K507" s="432" t="s">
        <v>976</v>
      </c>
      <c r="L507" s="434">
        <v>157.93961285757135</v>
      </c>
      <c r="M507" s="434">
        <v>3</v>
      </c>
      <c r="N507" s="435">
        <v>473.81883857271407</v>
      </c>
    </row>
    <row r="508" spans="1:14" ht="14.4" customHeight="1" x14ac:dyDescent="0.3">
      <c r="A508" s="430" t="s">
        <v>742</v>
      </c>
      <c r="B508" s="431" t="s">
        <v>3327</v>
      </c>
      <c r="C508" s="432" t="s">
        <v>1903</v>
      </c>
      <c r="D508" s="433" t="s">
        <v>3344</v>
      </c>
      <c r="E508" s="432" t="s">
        <v>465</v>
      </c>
      <c r="F508" s="433" t="s">
        <v>3363</v>
      </c>
      <c r="G508" s="432" t="s">
        <v>466</v>
      </c>
      <c r="H508" s="432" t="s">
        <v>1937</v>
      </c>
      <c r="I508" s="432" t="s">
        <v>1938</v>
      </c>
      <c r="J508" s="432" t="s">
        <v>1939</v>
      </c>
      <c r="K508" s="432" t="s">
        <v>1940</v>
      </c>
      <c r="L508" s="434">
        <v>161.82000000000002</v>
      </c>
      <c r="M508" s="434">
        <v>1</v>
      </c>
      <c r="N508" s="435">
        <v>161.82000000000002</v>
      </c>
    </row>
    <row r="509" spans="1:14" ht="14.4" customHeight="1" x14ac:dyDescent="0.3">
      <c r="A509" s="430" t="s">
        <v>742</v>
      </c>
      <c r="B509" s="431" t="s">
        <v>3327</v>
      </c>
      <c r="C509" s="432" t="s">
        <v>1903</v>
      </c>
      <c r="D509" s="433" t="s">
        <v>3344</v>
      </c>
      <c r="E509" s="432" t="s">
        <v>465</v>
      </c>
      <c r="F509" s="433" t="s">
        <v>3363</v>
      </c>
      <c r="G509" s="432" t="s">
        <v>466</v>
      </c>
      <c r="H509" s="432" t="s">
        <v>1941</v>
      </c>
      <c r="I509" s="432" t="s">
        <v>1942</v>
      </c>
      <c r="J509" s="432" t="s">
        <v>1943</v>
      </c>
      <c r="K509" s="432" t="s">
        <v>1944</v>
      </c>
      <c r="L509" s="434">
        <v>226.73066070835355</v>
      </c>
      <c r="M509" s="434">
        <v>1</v>
      </c>
      <c r="N509" s="435">
        <v>226.73066070835355</v>
      </c>
    </row>
    <row r="510" spans="1:14" ht="14.4" customHeight="1" x14ac:dyDescent="0.3">
      <c r="A510" s="430" t="s">
        <v>742</v>
      </c>
      <c r="B510" s="431" t="s">
        <v>3327</v>
      </c>
      <c r="C510" s="432" t="s">
        <v>1903</v>
      </c>
      <c r="D510" s="433" t="s">
        <v>3344</v>
      </c>
      <c r="E510" s="432" t="s">
        <v>465</v>
      </c>
      <c r="F510" s="433" t="s">
        <v>3363</v>
      </c>
      <c r="G510" s="432" t="s">
        <v>466</v>
      </c>
      <c r="H510" s="432" t="s">
        <v>1945</v>
      </c>
      <c r="I510" s="432" t="s">
        <v>1946</v>
      </c>
      <c r="J510" s="432" t="s">
        <v>1947</v>
      </c>
      <c r="K510" s="432" t="s">
        <v>1948</v>
      </c>
      <c r="L510" s="434">
        <v>110.88999999999997</v>
      </c>
      <c r="M510" s="434">
        <v>2</v>
      </c>
      <c r="N510" s="435">
        <v>221.77999999999994</v>
      </c>
    </row>
    <row r="511" spans="1:14" ht="14.4" customHeight="1" x14ac:dyDescent="0.3">
      <c r="A511" s="430" t="s">
        <v>742</v>
      </c>
      <c r="B511" s="431" t="s">
        <v>3327</v>
      </c>
      <c r="C511" s="432" t="s">
        <v>1903</v>
      </c>
      <c r="D511" s="433" t="s">
        <v>3344</v>
      </c>
      <c r="E511" s="432" t="s">
        <v>465</v>
      </c>
      <c r="F511" s="433" t="s">
        <v>3363</v>
      </c>
      <c r="G511" s="432" t="s">
        <v>466</v>
      </c>
      <c r="H511" s="432" t="s">
        <v>989</v>
      </c>
      <c r="I511" s="432" t="s">
        <v>990</v>
      </c>
      <c r="J511" s="432" t="s">
        <v>991</v>
      </c>
      <c r="K511" s="432" t="s">
        <v>992</v>
      </c>
      <c r="L511" s="434">
        <v>193.8</v>
      </c>
      <c r="M511" s="434">
        <v>1</v>
      </c>
      <c r="N511" s="435">
        <v>193.8</v>
      </c>
    </row>
    <row r="512" spans="1:14" ht="14.4" customHeight="1" x14ac:dyDescent="0.3">
      <c r="A512" s="430" t="s">
        <v>742</v>
      </c>
      <c r="B512" s="431" t="s">
        <v>3327</v>
      </c>
      <c r="C512" s="432" t="s">
        <v>1903</v>
      </c>
      <c r="D512" s="433" t="s">
        <v>3344</v>
      </c>
      <c r="E512" s="432" t="s">
        <v>465</v>
      </c>
      <c r="F512" s="433" t="s">
        <v>3363</v>
      </c>
      <c r="G512" s="432" t="s">
        <v>466</v>
      </c>
      <c r="H512" s="432" t="s">
        <v>1001</v>
      </c>
      <c r="I512" s="432" t="s">
        <v>1002</v>
      </c>
      <c r="J512" s="432" t="s">
        <v>1003</v>
      </c>
      <c r="K512" s="432" t="s">
        <v>1004</v>
      </c>
      <c r="L512" s="434">
        <v>376.29147263872346</v>
      </c>
      <c r="M512" s="434">
        <v>22</v>
      </c>
      <c r="N512" s="435">
        <v>8278.4123980519162</v>
      </c>
    </row>
    <row r="513" spans="1:14" ht="14.4" customHeight="1" x14ac:dyDescent="0.3">
      <c r="A513" s="430" t="s">
        <v>742</v>
      </c>
      <c r="B513" s="431" t="s">
        <v>3327</v>
      </c>
      <c r="C513" s="432" t="s">
        <v>1903</v>
      </c>
      <c r="D513" s="433" t="s">
        <v>3344</v>
      </c>
      <c r="E513" s="432" t="s">
        <v>465</v>
      </c>
      <c r="F513" s="433" t="s">
        <v>3363</v>
      </c>
      <c r="G513" s="432" t="s">
        <v>466</v>
      </c>
      <c r="H513" s="432" t="s">
        <v>1949</v>
      </c>
      <c r="I513" s="432" t="s">
        <v>1950</v>
      </c>
      <c r="J513" s="432" t="s">
        <v>1951</v>
      </c>
      <c r="K513" s="432" t="s">
        <v>1952</v>
      </c>
      <c r="L513" s="434">
        <v>105.64199999999994</v>
      </c>
      <c r="M513" s="434">
        <v>5</v>
      </c>
      <c r="N513" s="435">
        <v>528.2099999999997</v>
      </c>
    </row>
    <row r="514" spans="1:14" ht="14.4" customHeight="1" x14ac:dyDescent="0.3">
      <c r="A514" s="430" t="s">
        <v>742</v>
      </c>
      <c r="B514" s="431" t="s">
        <v>3327</v>
      </c>
      <c r="C514" s="432" t="s">
        <v>1903</v>
      </c>
      <c r="D514" s="433" t="s">
        <v>3344</v>
      </c>
      <c r="E514" s="432" t="s">
        <v>465</v>
      </c>
      <c r="F514" s="433" t="s">
        <v>3363</v>
      </c>
      <c r="G514" s="432" t="s">
        <v>466</v>
      </c>
      <c r="H514" s="432" t="s">
        <v>1953</v>
      </c>
      <c r="I514" s="432" t="s">
        <v>1954</v>
      </c>
      <c r="J514" s="432" t="s">
        <v>1955</v>
      </c>
      <c r="K514" s="432" t="s">
        <v>1956</v>
      </c>
      <c r="L514" s="434">
        <v>73.589999999999989</v>
      </c>
      <c r="M514" s="434">
        <v>2</v>
      </c>
      <c r="N514" s="435">
        <v>147.17999999999998</v>
      </c>
    </row>
    <row r="515" spans="1:14" ht="14.4" customHeight="1" x14ac:dyDescent="0.3">
      <c r="A515" s="430" t="s">
        <v>742</v>
      </c>
      <c r="B515" s="431" t="s">
        <v>3327</v>
      </c>
      <c r="C515" s="432" t="s">
        <v>1903</v>
      </c>
      <c r="D515" s="433" t="s">
        <v>3344</v>
      </c>
      <c r="E515" s="432" t="s">
        <v>465</v>
      </c>
      <c r="F515" s="433" t="s">
        <v>3363</v>
      </c>
      <c r="G515" s="432" t="s">
        <v>466</v>
      </c>
      <c r="H515" s="432" t="s">
        <v>1013</v>
      </c>
      <c r="I515" s="432" t="s">
        <v>1014</v>
      </c>
      <c r="J515" s="432" t="s">
        <v>1015</v>
      </c>
      <c r="K515" s="432" t="s">
        <v>1016</v>
      </c>
      <c r="L515" s="434">
        <v>169.64016735531101</v>
      </c>
      <c r="M515" s="434">
        <v>1</v>
      </c>
      <c r="N515" s="435">
        <v>169.64016735531101</v>
      </c>
    </row>
    <row r="516" spans="1:14" ht="14.4" customHeight="1" x14ac:dyDescent="0.3">
      <c r="A516" s="430" t="s">
        <v>742</v>
      </c>
      <c r="B516" s="431" t="s">
        <v>3327</v>
      </c>
      <c r="C516" s="432" t="s">
        <v>1903</v>
      </c>
      <c r="D516" s="433" t="s">
        <v>3344</v>
      </c>
      <c r="E516" s="432" t="s">
        <v>465</v>
      </c>
      <c r="F516" s="433" t="s">
        <v>3363</v>
      </c>
      <c r="G516" s="432" t="s">
        <v>466</v>
      </c>
      <c r="H516" s="432" t="s">
        <v>1957</v>
      </c>
      <c r="I516" s="432" t="s">
        <v>1958</v>
      </c>
      <c r="J516" s="432" t="s">
        <v>1023</v>
      </c>
      <c r="K516" s="432" t="s">
        <v>1959</v>
      </c>
      <c r="L516" s="434">
        <v>124.41505325594456</v>
      </c>
      <c r="M516" s="434">
        <v>4</v>
      </c>
      <c r="N516" s="435">
        <v>497.66021302377823</v>
      </c>
    </row>
    <row r="517" spans="1:14" ht="14.4" customHeight="1" x14ac:dyDescent="0.3">
      <c r="A517" s="430" t="s">
        <v>742</v>
      </c>
      <c r="B517" s="431" t="s">
        <v>3327</v>
      </c>
      <c r="C517" s="432" t="s">
        <v>1903</v>
      </c>
      <c r="D517" s="433" t="s">
        <v>3344</v>
      </c>
      <c r="E517" s="432" t="s">
        <v>465</v>
      </c>
      <c r="F517" s="433" t="s">
        <v>3363</v>
      </c>
      <c r="G517" s="432" t="s">
        <v>466</v>
      </c>
      <c r="H517" s="432" t="s">
        <v>1021</v>
      </c>
      <c r="I517" s="432" t="s">
        <v>1022</v>
      </c>
      <c r="J517" s="432" t="s">
        <v>1023</v>
      </c>
      <c r="K517" s="432" t="s">
        <v>1024</v>
      </c>
      <c r="L517" s="434">
        <v>142.85625175446663</v>
      </c>
      <c r="M517" s="434">
        <v>13</v>
      </c>
      <c r="N517" s="435">
        <v>1857.1312728080661</v>
      </c>
    </row>
    <row r="518" spans="1:14" ht="14.4" customHeight="1" x14ac:dyDescent="0.3">
      <c r="A518" s="430" t="s">
        <v>742</v>
      </c>
      <c r="B518" s="431" t="s">
        <v>3327</v>
      </c>
      <c r="C518" s="432" t="s">
        <v>1903</v>
      </c>
      <c r="D518" s="433" t="s">
        <v>3344</v>
      </c>
      <c r="E518" s="432" t="s">
        <v>465</v>
      </c>
      <c r="F518" s="433" t="s">
        <v>3363</v>
      </c>
      <c r="G518" s="432" t="s">
        <v>466</v>
      </c>
      <c r="H518" s="432" t="s">
        <v>1033</v>
      </c>
      <c r="I518" s="432" t="s">
        <v>1034</v>
      </c>
      <c r="J518" s="432" t="s">
        <v>1035</v>
      </c>
      <c r="K518" s="432" t="s">
        <v>1036</v>
      </c>
      <c r="L518" s="434">
        <v>46.761704556286901</v>
      </c>
      <c r="M518" s="434">
        <v>18</v>
      </c>
      <c r="N518" s="435">
        <v>841.71068201316416</v>
      </c>
    </row>
    <row r="519" spans="1:14" ht="14.4" customHeight="1" x14ac:dyDescent="0.3">
      <c r="A519" s="430" t="s">
        <v>742</v>
      </c>
      <c r="B519" s="431" t="s">
        <v>3327</v>
      </c>
      <c r="C519" s="432" t="s">
        <v>1903</v>
      </c>
      <c r="D519" s="433" t="s">
        <v>3344</v>
      </c>
      <c r="E519" s="432" t="s">
        <v>465</v>
      </c>
      <c r="F519" s="433" t="s">
        <v>3363</v>
      </c>
      <c r="G519" s="432" t="s">
        <v>466</v>
      </c>
      <c r="H519" s="432" t="s">
        <v>1037</v>
      </c>
      <c r="I519" s="432" t="s">
        <v>1038</v>
      </c>
      <c r="J519" s="432" t="s">
        <v>1039</v>
      </c>
      <c r="K519" s="432" t="s">
        <v>1040</v>
      </c>
      <c r="L519" s="434">
        <v>133.31</v>
      </c>
      <c r="M519" s="434">
        <v>1</v>
      </c>
      <c r="N519" s="435">
        <v>133.31</v>
      </c>
    </row>
    <row r="520" spans="1:14" ht="14.4" customHeight="1" x14ac:dyDescent="0.3">
      <c r="A520" s="430" t="s">
        <v>742</v>
      </c>
      <c r="B520" s="431" t="s">
        <v>3327</v>
      </c>
      <c r="C520" s="432" t="s">
        <v>1903</v>
      </c>
      <c r="D520" s="433" t="s">
        <v>3344</v>
      </c>
      <c r="E520" s="432" t="s">
        <v>465</v>
      </c>
      <c r="F520" s="433" t="s">
        <v>3363</v>
      </c>
      <c r="G520" s="432" t="s">
        <v>466</v>
      </c>
      <c r="H520" s="432" t="s">
        <v>1041</v>
      </c>
      <c r="I520" s="432" t="s">
        <v>1042</v>
      </c>
      <c r="J520" s="432" t="s">
        <v>1043</v>
      </c>
      <c r="K520" s="432" t="s">
        <v>1044</v>
      </c>
      <c r="L520" s="434">
        <v>92.575000000000017</v>
      </c>
      <c r="M520" s="434">
        <v>4</v>
      </c>
      <c r="N520" s="435">
        <v>370.30000000000007</v>
      </c>
    </row>
    <row r="521" spans="1:14" ht="14.4" customHeight="1" x14ac:dyDescent="0.3">
      <c r="A521" s="430" t="s">
        <v>742</v>
      </c>
      <c r="B521" s="431" t="s">
        <v>3327</v>
      </c>
      <c r="C521" s="432" t="s">
        <v>1903</v>
      </c>
      <c r="D521" s="433" t="s">
        <v>3344</v>
      </c>
      <c r="E521" s="432" t="s">
        <v>465</v>
      </c>
      <c r="F521" s="433" t="s">
        <v>3363</v>
      </c>
      <c r="G521" s="432" t="s">
        <v>466</v>
      </c>
      <c r="H521" s="432" t="s">
        <v>1960</v>
      </c>
      <c r="I521" s="432" t="s">
        <v>1961</v>
      </c>
      <c r="J521" s="432" t="s">
        <v>1962</v>
      </c>
      <c r="K521" s="432" t="s">
        <v>1963</v>
      </c>
      <c r="L521" s="434">
        <v>47.590029434387446</v>
      </c>
      <c r="M521" s="434">
        <v>4</v>
      </c>
      <c r="N521" s="435">
        <v>190.36011773754979</v>
      </c>
    </row>
    <row r="522" spans="1:14" ht="14.4" customHeight="1" x14ac:dyDescent="0.3">
      <c r="A522" s="430" t="s">
        <v>742</v>
      </c>
      <c r="B522" s="431" t="s">
        <v>3327</v>
      </c>
      <c r="C522" s="432" t="s">
        <v>1903</v>
      </c>
      <c r="D522" s="433" t="s">
        <v>3344</v>
      </c>
      <c r="E522" s="432" t="s">
        <v>465</v>
      </c>
      <c r="F522" s="433" t="s">
        <v>3363</v>
      </c>
      <c r="G522" s="432" t="s">
        <v>466</v>
      </c>
      <c r="H522" s="432" t="s">
        <v>1045</v>
      </c>
      <c r="I522" s="432" t="s">
        <v>1045</v>
      </c>
      <c r="J522" s="432" t="s">
        <v>865</v>
      </c>
      <c r="K522" s="432" t="s">
        <v>1046</v>
      </c>
      <c r="L522" s="434">
        <v>106.98</v>
      </c>
      <c r="M522" s="434">
        <v>1</v>
      </c>
      <c r="N522" s="435">
        <v>106.98</v>
      </c>
    </row>
    <row r="523" spans="1:14" ht="14.4" customHeight="1" x14ac:dyDescent="0.3">
      <c r="A523" s="430" t="s">
        <v>742</v>
      </c>
      <c r="B523" s="431" t="s">
        <v>3327</v>
      </c>
      <c r="C523" s="432" t="s">
        <v>1903</v>
      </c>
      <c r="D523" s="433" t="s">
        <v>3344</v>
      </c>
      <c r="E523" s="432" t="s">
        <v>465</v>
      </c>
      <c r="F523" s="433" t="s">
        <v>3363</v>
      </c>
      <c r="G523" s="432" t="s">
        <v>466</v>
      </c>
      <c r="H523" s="432" t="s">
        <v>1051</v>
      </c>
      <c r="I523" s="432" t="s">
        <v>1052</v>
      </c>
      <c r="J523" s="432" t="s">
        <v>1049</v>
      </c>
      <c r="K523" s="432" t="s">
        <v>1053</v>
      </c>
      <c r="L523" s="434">
        <v>292.47010640430557</v>
      </c>
      <c r="M523" s="434">
        <v>6</v>
      </c>
      <c r="N523" s="435">
        <v>1754.8206384258333</v>
      </c>
    </row>
    <row r="524" spans="1:14" ht="14.4" customHeight="1" x14ac:dyDescent="0.3">
      <c r="A524" s="430" t="s">
        <v>742</v>
      </c>
      <c r="B524" s="431" t="s">
        <v>3327</v>
      </c>
      <c r="C524" s="432" t="s">
        <v>1903</v>
      </c>
      <c r="D524" s="433" t="s">
        <v>3344</v>
      </c>
      <c r="E524" s="432" t="s">
        <v>465</v>
      </c>
      <c r="F524" s="433" t="s">
        <v>3363</v>
      </c>
      <c r="G524" s="432" t="s">
        <v>466</v>
      </c>
      <c r="H524" s="432" t="s">
        <v>581</v>
      </c>
      <c r="I524" s="432" t="s">
        <v>582</v>
      </c>
      <c r="J524" s="432" t="s">
        <v>583</v>
      </c>
      <c r="K524" s="432" t="s">
        <v>584</v>
      </c>
      <c r="L524" s="434">
        <v>392.88965378893994</v>
      </c>
      <c r="M524" s="434">
        <v>99</v>
      </c>
      <c r="N524" s="435">
        <v>38896.075725105053</v>
      </c>
    </row>
    <row r="525" spans="1:14" ht="14.4" customHeight="1" x14ac:dyDescent="0.3">
      <c r="A525" s="430" t="s">
        <v>742</v>
      </c>
      <c r="B525" s="431" t="s">
        <v>3327</v>
      </c>
      <c r="C525" s="432" t="s">
        <v>1903</v>
      </c>
      <c r="D525" s="433" t="s">
        <v>3344</v>
      </c>
      <c r="E525" s="432" t="s">
        <v>465</v>
      </c>
      <c r="F525" s="433" t="s">
        <v>3363</v>
      </c>
      <c r="G525" s="432" t="s">
        <v>466</v>
      </c>
      <c r="H525" s="432" t="s">
        <v>1964</v>
      </c>
      <c r="I525" s="432" t="s">
        <v>1965</v>
      </c>
      <c r="J525" s="432" t="s">
        <v>1966</v>
      </c>
      <c r="K525" s="432" t="s">
        <v>1967</v>
      </c>
      <c r="L525" s="434">
        <v>91.569999999999951</v>
      </c>
      <c r="M525" s="434">
        <v>1</v>
      </c>
      <c r="N525" s="435">
        <v>91.569999999999951</v>
      </c>
    </row>
    <row r="526" spans="1:14" ht="14.4" customHeight="1" x14ac:dyDescent="0.3">
      <c r="A526" s="430" t="s">
        <v>742</v>
      </c>
      <c r="B526" s="431" t="s">
        <v>3327</v>
      </c>
      <c r="C526" s="432" t="s">
        <v>1903</v>
      </c>
      <c r="D526" s="433" t="s">
        <v>3344</v>
      </c>
      <c r="E526" s="432" t="s">
        <v>465</v>
      </c>
      <c r="F526" s="433" t="s">
        <v>3363</v>
      </c>
      <c r="G526" s="432" t="s">
        <v>466</v>
      </c>
      <c r="H526" s="432" t="s">
        <v>1968</v>
      </c>
      <c r="I526" s="432" t="s">
        <v>1969</v>
      </c>
      <c r="J526" s="432" t="s">
        <v>1970</v>
      </c>
      <c r="K526" s="432" t="s">
        <v>1283</v>
      </c>
      <c r="L526" s="434">
        <v>41.160000000000004</v>
      </c>
      <c r="M526" s="434">
        <v>1</v>
      </c>
      <c r="N526" s="435">
        <v>41.160000000000004</v>
      </c>
    </row>
    <row r="527" spans="1:14" ht="14.4" customHeight="1" x14ac:dyDescent="0.3">
      <c r="A527" s="430" t="s">
        <v>742</v>
      </c>
      <c r="B527" s="431" t="s">
        <v>3327</v>
      </c>
      <c r="C527" s="432" t="s">
        <v>1903</v>
      </c>
      <c r="D527" s="433" t="s">
        <v>3344</v>
      </c>
      <c r="E527" s="432" t="s">
        <v>465</v>
      </c>
      <c r="F527" s="433" t="s">
        <v>3363</v>
      </c>
      <c r="G527" s="432" t="s">
        <v>466</v>
      </c>
      <c r="H527" s="432" t="s">
        <v>1971</v>
      </c>
      <c r="I527" s="432" t="s">
        <v>1972</v>
      </c>
      <c r="J527" s="432" t="s">
        <v>1973</v>
      </c>
      <c r="K527" s="432" t="s">
        <v>1974</v>
      </c>
      <c r="L527" s="434">
        <v>37.850000000000009</v>
      </c>
      <c r="M527" s="434">
        <v>1</v>
      </c>
      <c r="N527" s="435">
        <v>37.850000000000009</v>
      </c>
    </row>
    <row r="528" spans="1:14" ht="14.4" customHeight="1" x14ac:dyDescent="0.3">
      <c r="A528" s="430" t="s">
        <v>742</v>
      </c>
      <c r="B528" s="431" t="s">
        <v>3327</v>
      </c>
      <c r="C528" s="432" t="s">
        <v>1903</v>
      </c>
      <c r="D528" s="433" t="s">
        <v>3344</v>
      </c>
      <c r="E528" s="432" t="s">
        <v>465</v>
      </c>
      <c r="F528" s="433" t="s">
        <v>3363</v>
      </c>
      <c r="G528" s="432" t="s">
        <v>466</v>
      </c>
      <c r="H528" s="432" t="s">
        <v>1062</v>
      </c>
      <c r="I528" s="432" t="s">
        <v>1063</v>
      </c>
      <c r="J528" s="432" t="s">
        <v>1064</v>
      </c>
      <c r="K528" s="432" t="s">
        <v>1065</v>
      </c>
      <c r="L528" s="434">
        <v>39.010000000000005</v>
      </c>
      <c r="M528" s="434">
        <v>1</v>
      </c>
      <c r="N528" s="435">
        <v>39.010000000000005</v>
      </c>
    </row>
    <row r="529" spans="1:14" ht="14.4" customHeight="1" x14ac:dyDescent="0.3">
      <c r="A529" s="430" t="s">
        <v>742</v>
      </c>
      <c r="B529" s="431" t="s">
        <v>3327</v>
      </c>
      <c r="C529" s="432" t="s">
        <v>1903</v>
      </c>
      <c r="D529" s="433" t="s">
        <v>3344</v>
      </c>
      <c r="E529" s="432" t="s">
        <v>465</v>
      </c>
      <c r="F529" s="433" t="s">
        <v>3363</v>
      </c>
      <c r="G529" s="432" t="s">
        <v>466</v>
      </c>
      <c r="H529" s="432" t="s">
        <v>1081</v>
      </c>
      <c r="I529" s="432" t="s">
        <v>1082</v>
      </c>
      <c r="J529" s="432" t="s">
        <v>1083</v>
      </c>
      <c r="K529" s="432" t="s">
        <v>1084</v>
      </c>
      <c r="L529" s="434">
        <v>227.33007963089577</v>
      </c>
      <c r="M529" s="434">
        <v>156</v>
      </c>
      <c r="N529" s="435">
        <v>35463.492422419738</v>
      </c>
    </row>
    <row r="530" spans="1:14" ht="14.4" customHeight="1" x14ac:dyDescent="0.3">
      <c r="A530" s="430" t="s">
        <v>742</v>
      </c>
      <c r="B530" s="431" t="s">
        <v>3327</v>
      </c>
      <c r="C530" s="432" t="s">
        <v>1903</v>
      </c>
      <c r="D530" s="433" t="s">
        <v>3344</v>
      </c>
      <c r="E530" s="432" t="s">
        <v>465</v>
      </c>
      <c r="F530" s="433" t="s">
        <v>3363</v>
      </c>
      <c r="G530" s="432" t="s">
        <v>466</v>
      </c>
      <c r="H530" s="432" t="s">
        <v>1088</v>
      </c>
      <c r="I530" s="432" t="s">
        <v>1089</v>
      </c>
      <c r="J530" s="432" t="s">
        <v>1090</v>
      </c>
      <c r="K530" s="432" t="s">
        <v>1091</v>
      </c>
      <c r="L530" s="434">
        <v>153.29504950823559</v>
      </c>
      <c r="M530" s="434">
        <v>8</v>
      </c>
      <c r="N530" s="435">
        <v>1226.3603960658847</v>
      </c>
    </row>
    <row r="531" spans="1:14" ht="14.4" customHeight="1" x14ac:dyDescent="0.3">
      <c r="A531" s="430" t="s">
        <v>742</v>
      </c>
      <c r="B531" s="431" t="s">
        <v>3327</v>
      </c>
      <c r="C531" s="432" t="s">
        <v>1903</v>
      </c>
      <c r="D531" s="433" t="s">
        <v>3344</v>
      </c>
      <c r="E531" s="432" t="s">
        <v>465</v>
      </c>
      <c r="F531" s="433" t="s">
        <v>3363</v>
      </c>
      <c r="G531" s="432" t="s">
        <v>466</v>
      </c>
      <c r="H531" s="432" t="s">
        <v>1094</v>
      </c>
      <c r="I531" s="432" t="s">
        <v>177</v>
      </c>
      <c r="J531" s="432" t="s">
        <v>1095</v>
      </c>
      <c r="K531" s="432"/>
      <c r="L531" s="434">
        <v>181.8395965170657</v>
      </c>
      <c r="M531" s="434">
        <v>1</v>
      </c>
      <c r="N531" s="435">
        <v>181.8395965170657</v>
      </c>
    </row>
    <row r="532" spans="1:14" ht="14.4" customHeight="1" x14ac:dyDescent="0.3">
      <c r="A532" s="430" t="s">
        <v>742</v>
      </c>
      <c r="B532" s="431" t="s">
        <v>3327</v>
      </c>
      <c r="C532" s="432" t="s">
        <v>1903</v>
      </c>
      <c r="D532" s="433" t="s">
        <v>3344</v>
      </c>
      <c r="E532" s="432" t="s">
        <v>465</v>
      </c>
      <c r="F532" s="433" t="s">
        <v>3363</v>
      </c>
      <c r="G532" s="432" t="s">
        <v>466</v>
      </c>
      <c r="H532" s="432" t="s">
        <v>1975</v>
      </c>
      <c r="I532" s="432" t="s">
        <v>177</v>
      </c>
      <c r="J532" s="432" t="s">
        <v>1976</v>
      </c>
      <c r="K532" s="432"/>
      <c r="L532" s="434">
        <v>147.15249999999997</v>
      </c>
      <c r="M532" s="434">
        <v>4</v>
      </c>
      <c r="N532" s="435">
        <v>588.6099999999999</v>
      </c>
    </row>
    <row r="533" spans="1:14" ht="14.4" customHeight="1" x14ac:dyDescent="0.3">
      <c r="A533" s="430" t="s">
        <v>742</v>
      </c>
      <c r="B533" s="431" t="s">
        <v>3327</v>
      </c>
      <c r="C533" s="432" t="s">
        <v>1903</v>
      </c>
      <c r="D533" s="433" t="s">
        <v>3344</v>
      </c>
      <c r="E533" s="432" t="s">
        <v>465</v>
      </c>
      <c r="F533" s="433" t="s">
        <v>3363</v>
      </c>
      <c r="G533" s="432" t="s">
        <v>466</v>
      </c>
      <c r="H533" s="432" t="s">
        <v>1096</v>
      </c>
      <c r="I533" s="432" t="s">
        <v>177</v>
      </c>
      <c r="J533" s="432" t="s">
        <v>1097</v>
      </c>
      <c r="K533" s="432"/>
      <c r="L533" s="434">
        <v>98.484711634803688</v>
      </c>
      <c r="M533" s="434">
        <v>30</v>
      </c>
      <c r="N533" s="435">
        <v>2954.5413490441106</v>
      </c>
    </row>
    <row r="534" spans="1:14" ht="14.4" customHeight="1" x14ac:dyDescent="0.3">
      <c r="A534" s="430" t="s">
        <v>742</v>
      </c>
      <c r="B534" s="431" t="s">
        <v>3327</v>
      </c>
      <c r="C534" s="432" t="s">
        <v>1903</v>
      </c>
      <c r="D534" s="433" t="s">
        <v>3344</v>
      </c>
      <c r="E534" s="432" t="s">
        <v>465</v>
      </c>
      <c r="F534" s="433" t="s">
        <v>3363</v>
      </c>
      <c r="G534" s="432" t="s">
        <v>466</v>
      </c>
      <c r="H534" s="432" t="s">
        <v>1977</v>
      </c>
      <c r="I534" s="432" t="s">
        <v>1978</v>
      </c>
      <c r="J534" s="432" t="s">
        <v>1979</v>
      </c>
      <c r="K534" s="432" t="s">
        <v>1980</v>
      </c>
      <c r="L534" s="434">
        <v>70.241149153539027</v>
      </c>
      <c r="M534" s="434">
        <v>19</v>
      </c>
      <c r="N534" s="435">
        <v>1334.5818339172415</v>
      </c>
    </row>
    <row r="535" spans="1:14" ht="14.4" customHeight="1" x14ac:dyDescent="0.3">
      <c r="A535" s="430" t="s">
        <v>742</v>
      </c>
      <c r="B535" s="431" t="s">
        <v>3327</v>
      </c>
      <c r="C535" s="432" t="s">
        <v>1903</v>
      </c>
      <c r="D535" s="433" t="s">
        <v>3344</v>
      </c>
      <c r="E535" s="432" t="s">
        <v>465</v>
      </c>
      <c r="F535" s="433" t="s">
        <v>3363</v>
      </c>
      <c r="G535" s="432" t="s">
        <v>466</v>
      </c>
      <c r="H535" s="432" t="s">
        <v>1110</v>
      </c>
      <c r="I535" s="432" t="s">
        <v>177</v>
      </c>
      <c r="J535" s="432" t="s">
        <v>1111</v>
      </c>
      <c r="K535" s="432" t="s">
        <v>1112</v>
      </c>
      <c r="L535" s="434">
        <v>1440.12</v>
      </c>
      <c r="M535" s="434">
        <v>3</v>
      </c>
      <c r="N535" s="435">
        <v>4320.3599999999997</v>
      </c>
    </row>
    <row r="536" spans="1:14" ht="14.4" customHeight="1" x14ac:dyDescent="0.3">
      <c r="A536" s="430" t="s">
        <v>742</v>
      </c>
      <c r="B536" s="431" t="s">
        <v>3327</v>
      </c>
      <c r="C536" s="432" t="s">
        <v>1903</v>
      </c>
      <c r="D536" s="433" t="s">
        <v>3344</v>
      </c>
      <c r="E536" s="432" t="s">
        <v>465</v>
      </c>
      <c r="F536" s="433" t="s">
        <v>3363</v>
      </c>
      <c r="G536" s="432" t="s">
        <v>466</v>
      </c>
      <c r="H536" s="432" t="s">
        <v>1113</v>
      </c>
      <c r="I536" s="432" t="s">
        <v>1114</v>
      </c>
      <c r="J536" s="432" t="s">
        <v>1079</v>
      </c>
      <c r="K536" s="432" t="s">
        <v>1115</v>
      </c>
      <c r="L536" s="434">
        <v>59.41208612857281</v>
      </c>
      <c r="M536" s="434">
        <v>10</v>
      </c>
      <c r="N536" s="435">
        <v>594.1208612857281</v>
      </c>
    </row>
    <row r="537" spans="1:14" ht="14.4" customHeight="1" x14ac:dyDescent="0.3">
      <c r="A537" s="430" t="s">
        <v>742</v>
      </c>
      <c r="B537" s="431" t="s">
        <v>3327</v>
      </c>
      <c r="C537" s="432" t="s">
        <v>1903</v>
      </c>
      <c r="D537" s="433" t="s">
        <v>3344</v>
      </c>
      <c r="E537" s="432" t="s">
        <v>465</v>
      </c>
      <c r="F537" s="433" t="s">
        <v>3363</v>
      </c>
      <c r="G537" s="432" t="s">
        <v>466</v>
      </c>
      <c r="H537" s="432" t="s">
        <v>1131</v>
      </c>
      <c r="I537" s="432" t="s">
        <v>1132</v>
      </c>
      <c r="J537" s="432" t="s">
        <v>1133</v>
      </c>
      <c r="K537" s="432"/>
      <c r="L537" s="434">
        <v>139.70335720509206</v>
      </c>
      <c r="M537" s="434">
        <v>172</v>
      </c>
      <c r="N537" s="435">
        <v>24028.977439275834</v>
      </c>
    </row>
    <row r="538" spans="1:14" ht="14.4" customHeight="1" x14ac:dyDescent="0.3">
      <c r="A538" s="430" t="s">
        <v>742</v>
      </c>
      <c r="B538" s="431" t="s">
        <v>3327</v>
      </c>
      <c r="C538" s="432" t="s">
        <v>1903</v>
      </c>
      <c r="D538" s="433" t="s">
        <v>3344</v>
      </c>
      <c r="E538" s="432" t="s">
        <v>465</v>
      </c>
      <c r="F538" s="433" t="s">
        <v>3363</v>
      </c>
      <c r="G538" s="432" t="s">
        <v>466</v>
      </c>
      <c r="H538" s="432" t="s">
        <v>1138</v>
      </c>
      <c r="I538" s="432" t="s">
        <v>1139</v>
      </c>
      <c r="J538" s="432" t="s">
        <v>1140</v>
      </c>
      <c r="K538" s="432" t="s">
        <v>1141</v>
      </c>
      <c r="L538" s="434">
        <v>668.12</v>
      </c>
      <c r="M538" s="434">
        <v>2</v>
      </c>
      <c r="N538" s="435">
        <v>1336.24</v>
      </c>
    </row>
    <row r="539" spans="1:14" ht="14.4" customHeight="1" x14ac:dyDescent="0.3">
      <c r="A539" s="430" t="s">
        <v>742</v>
      </c>
      <c r="B539" s="431" t="s">
        <v>3327</v>
      </c>
      <c r="C539" s="432" t="s">
        <v>1903</v>
      </c>
      <c r="D539" s="433" t="s">
        <v>3344</v>
      </c>
      <c r="E539" s="432" t="s">
        <v>465</v>
      </c>
      <c r="F539" s="433" t="s">
        <v>3363</v>
      </c>
      <c r="G539" s="432" t="s">
        <v>466</v>
      </c>
      <c r="H539" s="432" t="s">
        <v>1142</v>
      </c>
      <c r="I539" s="432" t="s">
        <v>1143</v>
      </c>
      <c r="J539" s="432" t="s">
        <v>1144</v>
      </c>
      <c r="K539" s="432" t="s">
        <v>1145</v>
      </c>
      <c r="L539" s="434">
        <v>71.670000000000016</v>
      </c>
      <c r="M539" s="434">
        <v>1</v>
      </c>
      <c r="N539" s="435">
        <v>71.670000000000016</v>
      </c>
    </row>
    <row r="540" spans="1:14" ht="14.4" customHeight="1" x14ac:dyDescent="0.3">
      <c r="A540" s="430" t="s">
        <v>742</v>
      </c>
      <c r="B540" s="431" t="s">
        <v>3327</v>
      </c>
      <c r="C540" s="432" t="s">
        <v>1903</v>
      </c>
      <c r="D540" s="433" t="s">
        <v>3344</v>
      </c>
      <c r="E540" s="432" t="s">
        <v>465</v>
      </c>
      <c r="F540" s="433" t="s">
        <v>3363</v>
      </c>
      <c r="G540" s="432" t="s">
        <v>466</v>
      </c>
      <c r="H540" s="432" t="s">
        <v>641</v>
      </c>
      <c r="I540" s="432" t="s">
        <v>642</v>
      </c>
      <c r="J540" s="432" t="s">
        <v>643</v>
      </c>
      <c r="K540" s="432" t="s">
        <v>644</v>
      </c>
      <c r="L540" s="434">
        <v>59.21</v>
      </c>
      <c r="M540" s="434">
        <v>2</v>
      </c>
      <c r="N540" s="435">
        <v>118.42</v>
      </c>
    </row>
    <row r="541" spans="1:14" ht="14.4" customHeight="1" x14ac:dyDescent="0.3">
      <c r="A541" s="430" t="s">
        <v>742</v>
      </c>
      <c r="B541" s="431" t="s">
        <v>3327</v>
      </c>
      <c r="C541" s="432" t="s">
        <v>1903</v>
      </c>
      <c r="D541" s="433" t="s">
        <v>3344</v>
      </c>
      <c r="E541" s="432" t="s">
        <v>465</v>
      </c>
      <c r="F541" s="433" t="s">
        <v>3363</v>
      </c>
      <c r="G541" s="432" t="s">
        <v>466</v>
      </c>
      <c r="H541" s="432" t="s">
        <v>1154</v>
      </c>
      <c r="I541" s="432" t="s">
        <v>1155</v>
      </c>
      <c r="J541" s="432" t="s">
        <v>1156</v>
      </c>
      <c r="K541" s="432" t="s">
        <v>1157</v>
      </c>
      <c r="L541" s="434">
        <v>61.379975658501536</v>
      </c>
      <c r="M541" s="434">
        <v>125</v>
      </c>
      <c r="N541" s="435">
        <v>7672.4969573126918</v>
      </c>
    </row>
    <row r="542" spans="1:14" ht="14.4" customHeight="1" x14ac:dyDescent="0.3">
      <c r="A542" s="430" t="s">
        <v>742</v>
      </c>
      <c r="B542" s="431" t="s">
        <v>3327</v>
      </c>
      <c r="C542" s="432" t="s">
        <v>1903</v>
      </c>
      <c r="D542" s="433" t="s">
        <v>3344</v>
      </c>
      <c r="E542" s="432" t="s">
        <v>465</v>
      </c>
      <c r="F542" s="433" t="s">
        <v>3363</v>
      </c>
      <c r="G542" s="432" t="s">
        <v>466</v>
      </c>
      <c r="H542" s="432" t="s">
        <v>1981</v>
      </c>
      <c r="I542" s="432" t="s">
        <v>1982</v>
      </c>
      <c r="J542" s="432" t="s">
        <v>1168</v>
      </c>
      <c r="K542" s="432" t="s">
        <v>1983</v>
      </c>
      <c r="L542" s="434">
        <v>150.82999999999996</v>
      </c>
      <c r="M542" s="434">
        <v>2</v>
      </c>
      <c r="N542" s="435">
        <v>301.65999999999991</v>
      </c>
    </row>
    <row r="543" spans="1:14" ht="14.4" customHeight="1" x14ac:dyDescent="0.3">
      <c r="A543" s="430" t="s">
        <v>742</v>
      </c>
      <c r="B543" s="431" t="s">
        <v>3327</v>
      </c>
      <c r="C543" s="432" t="s">
        <v>1903</v>
      </c>
      <c r="D543" s="433" t="s">
        <v>3344</v>
      </c>
      <c r="E543" s="432" t="s">
        <v>465</v>
      </c>
      <c r="F543" s="433" t="s">
        <v>3363</v>
      </c>
      <c r="G543" s="432" t="s">
        <v>466</v>
      </c>
      <c r="H543" s="432" t="s">
        <v>1984</v>
      </c>
      <c r="I543" s="432" t="s">
        <v>1985</v>
      </c>
      <c r="J543" s="432" t="s">
        <v>1171</v>
      </c>
      <c r="K543" s="432" t="s">
        <v>1986</v>
      </c>
      <c r="L543" s="434">
        <v>218.08999999999995</v>
      </c>
      <c r="M543" s="434">
        <v>3</v>
      </c>
      <c r="N543" s="435">
        <v>654.26999999999987</v>
      </c>
    </row>
    <row r="544" spans="1:14" ht="14.4" customHeight="1" x14ac:dyDescent="0.3">
      <c r="A544" s="430" t="s">
        <v>742</v>
      </c>
      <c r="B544" s="431" t="s">
        <v>3327</v>
      </c>
      <c r="C544" s="432" t="s">
        <v>1903</v>
      </c>
      <c r="D544" s="433" t="s">
        <v>3344</v>
      </c>
      <c r="E544" s="432" t="s">
        <v>465</v>
      </c>
      <c r="F544" s="433" t="s">
        <v>3363</v>
      </c>
      <c r="G544" s="432" t="s">
        <v>466</v>
      </c>
      <c r="H544" s="432" t="s">
        <v>1169</v>
      </c>
      <c r="I544" s="432" t="s">
        <v>1170</v>
      </c>
      <c r="J544" s="432" t="s">
        <v>1171</v>
      </c>
      <c r="K544" s="432" t="s">
        <v>1172</v>
      </c>
      <c r="L544" s="434">
        <v>64.539888186662793</v>
      </c>
      <c r="M544" s="434">
        <v>3</v>
      </c>
      <c r="N544" s="435">
        <v>193.61966455998839</v>
      </c>
    </row>
    <row r="545" spans="1:14" ht="14.4" customHeight="1" x14ac:dyDescent="0.3">
      <c r="A545" s="430" t="s">
        <v>742</v>
      </c>
      <c r="B545" s="431" t="s">
        <v>3327</v>
      </c>
      <c r="C545" s="432" t="s">
        <v>1903</v>
      </c>
      <c r="D545" s="433" t="s">
        <v>3344</v>
      </c>
      <c r="E545" s="432" t="s">
        <v>465</v>
      </c>
      <c r="F545" s="433" t="s">
        <v>3363</v>
      </c>
      <c r="G545" s="432" t="s">
        <v>466</v>
      </c>
      <c r="H545" s="432" t="s">
        <v>1987</v>
      </c>
      <c r="I545" s="432" t="s">
        <v>177</v>
      </c>
      <c r="J545" s="432" t="s">
        <v>1988</v>
      </c>
      <c r="K545" s="432" t="s">
        <v>1989</v>
      </c>
      <c r="L545" s="434">
        <v>154.10690472816199</v>
      </c>
      <c r="M545" s="434">
        <v>20</v>
      </c>
      <c r="N545" s="435">
        <v>3082.13809456324</v>
      </c>
    </row>
    <row r="546" spans="1:14" ht="14.4" customHeight="1" x14ac:dyDescent="0.3">
      <c r="A546" s="430" t="s">
        <v>742</v>
      </c>
      <c r="B546" s="431" t="s">
        <v>3327</v>
      </c>
      <c r="C546" s="432" t="s">
        <v>1903</v>
      </c>
      <c r="D546" s="433" t="s">
        <v>3344</v>
      </c>
      <c r="E546" s="432" t="s">
        <v>465</v>
      </c>
      <c r="F546" s="433" t="s">
        <v>3363</v>
      </c>
      <c r="G546" s="432" t="s">
        <v>466</v>
      </c>
      <c r="H546" s="432" t="s">
        <v>505</v>
      </c>
      <c r="I546" s="432" t="s">
        <v>506</v>
      </c>
      <c r="J546" s="432" t="s">
        <v>507</v>
      </c>
      <c r="K546" s="432"/>
      <c r="L546" s="434">
        <v>218.17798958333333</v>
      </c>
      <c r="M546" s="434">
        <v>8</v>
      </c>
      <c r="N546" s="435">
        <v>1745.4239166666666</v>
      </c>
    </row>
    <row r="547" spans="1:14" ht="14.4" customHeight="1" x14ac:dyDescent="0.3">
      <c r="A547" s="430" t="s">
        <v>742</v>
      </c>
      <c r="B547" s="431" t="s">
        <v>3327</v>
      </c>
      <c r="C547" s="432" t="s">
        <v>1903</v>
      </c>
      <c r="D547" s="433" t="s">
        <v>3344</v>
      </c>
      <c r="E547" s="432" t="s">
        <v>465</v>
      </c>
      <c r="F547" s="433" t="s">
        <v>3363</v>
      </c>
      <c r="G547" s="432" t="s">
        <v>466</v>
      </c>
      <c r="H547" s="432" t="s">
        <v>1990</v>
      </c>
      <c r="I547" s="432" t="s">
        <v>177</v>
      </c>
      <c r="J547" s="432" t="s">
        <v>1991</v>
      </c>
      <c r="K547" s="432"/>
      <c r="L547" s="434">
        <v>79.309007309446727</v>
      </c>
      <c r="M547" s="434">
        <v>1</v>
      </c>
      <c r="N547" s="435">
        <v>79.309007309446727</v>
      </c>
    </row>
    <row r="548" spans="1:14" ht="14.4" customHeight="1" x14ac:dyDescent="0.3">
      <c r="A548" s="430" t="s">
        <v>742</v>
      </c>
      <c r="B548" s="431" t="s">
        <v>3327</v>
      </c>
      <c r="C548" s="432" t="s">
        <v>1903</v>
      </c>
      <c r="D548" s="433" t="s">
        <v>3344</v>
      </c>
      <c r="E548" s="432" t="s">
        <v>465</v>
      </c>
      <c r="F548" s="433" t="s">
        <v>3363</v>
      </c>
      <c r="G548" s="432" t="s">
        <v>466</v>
      </c>
      <c r="H548" s="432" t="s">
        <v>1992</v>
      </c>
      <c r="I548" s="432" t="s">
        <v>177</v>
      </c>
      <c r="J548" s="432" t="s">
        <v>1993</v>
      </c>
      <c r="K548" s="432"/>
      <c r="L548" s="434">
        <v>150.35014259962713</v>
      </c>
      <c r="M548" s="434">
        <v>4</v>
      </c>
      <c r="N548" s="435">
        <v>601.40057039850853</v>
      </c>
    </row>
    <row r="549" spans="1:14" ht="14.4" customHeight="1" x14ac:dyDescent="0.3">
      <c r="A549" s="430" t="s">
        <v>742</v>
      </c>
      <c r="B549" s="431" t="s">
        <v>3327</v>
      </c>
      <c r="C549" s="432" t="s">
        <v>1903</v>
      </c>
      <c r="D549" s="433" t="s">
        <v>3344</v>
      </c>
      <c r="E549" s="432" t="s">
        <v>465</v>
      </c>
      <c r="F549" s="433" t="s">
        <v>3363</v>
      </c>
      <c r="G549" s="432" t="s">
        <v>466</v>
      </c>
      <c r="H549" s="432" t="s">
        <v>1994</v>
      </c>
      <c r="I549" s="432" t="s">
        <v>177</v>
      </c>
      <c r="J549" s="432" t="s">
        <v>1995</v>
      </c>
      <c r="K549" s="432"/>
      <c r="L549" s="434">
        <v>98.880835978407106</v>
      </c>
      <c r="M549" s="434">
        <v>16</v>
      </c>
      <c r="N549" s="435">
        <v>1582.0933756545137</v>
      </c>
    </row>
    <row r="550" spans="1:14" ht="14.4" customHeight="1" x14ac:dyDescent="0.3">
      <c r="A550" s="430" t="s">
        <v>742</v>
      </c>
      <c r="B550" s="431" t="s">
        <v>3327</v>
      </c>
      <c r="C550" s="432" t="s">
        <v>1903</v>
      </c>
      <c r="D550" s="433" t="s">
        <v>3344</v>
      </c>
      <c r="E550" s="432" t="s">
        <v>465</v>
      </c>
      <c r="F550" s="433" t="s">
        <v>3363</v>
      </c>
      <c r="G550" s="432" t="s">
        <v>466</v>
      </c>
      <c r="H550" s="432" t="s">
        <v>1996</v>
      </c>
      <c r="I550" s="432" t="s">
        <v>177</v>
      </c>
      <c r="J550" s="432" t="s">
        <v>1997</v>
      </c>
      <c r="K550" s="432"/>
      <c r="L550" s="434">
        <v>85.329999999999984</v>
      </c>
      <c r="M550" s="434">
        <v>2</v>
      </c>
      <c r="N550" s="435">
        <v>170.65999999999997</v>
      </c>
    </row>
    <row r="551" spans="1:14" ht="14.4" customHeight="1" x14ac:dyDescent="0.3">
      <c r="A551" s="430" t="s">
        <v>742</v>
      </c>
      <c r="B551" s="431" t="s">
        <v>3327</v>
      </c>
      <c r="C551" s="432" t="s">
        <v>1903</v>
      </c>
      <c r="D551" s="433" t="s">
        <v>3344</v>
      </c>
      <c r="E551" s="432" t="s">
        <v>465</v>
      </c>
      <c r="F551" s="433" t="s">
        <v>3363</v>
      </c>
      <c r="G551" s="432" t="s">
        <v>466</v>
      </c>
      <c r="H551" s="432" t="s">
        <v>1186</v>
      </c>
      <c r="I551" s="432" t="s">
        <v>1186</v>
      </c>
      <c r="J551" s="432" t="s">
        <v>760</v>
      </c>
      <c r="K551" s="432" t="s">
        <v>1187</v>
      </c>
      <c r="L551" s="434">
        <v>201.25</v>
      </c>
      <c r="M551" s="434">
        <v>7</v>
      </c>
      <c r="N551" s="435">
        <v>1408.75</v>
      </c>
    </row>
    <row r="552" spans="1:14" ht="14.4" customHeight="1" x14ac:dyDescent="0.3">
      <c r="A552" s="430" t="s">
        <v>742</v>
      </c>
      <c r="B552" s="431" t="s">
        <v>3327</v>
      </c>
      <c r="C552" s="432" t="s">
        <v>1903</v>
      </c>
      <c r="D552" s="433" t="s">
        <v>3344</v>
      </c>
      <c r="E552" s="432" t="s">
        <v>465</v>
      </c>
      <c r="F552" s="433" t="s">
        <v>3363</v>
      </c>
      <c r="G552" s="432" t="s">
        <v>466</v>
      </c>
      <c r="H552" s="432" t="s">
        <v>1198</v>
      </c>
      <c r="I552" s="432" t="s">
        <v>1199</v>
      </c>
      <c r="J552" s="432" t="s">
        <v>1200</v>
      </c>
      <c r="K552" s="432" t="s">
        <v>490</v>
      </c>
      <c r="L552" s="434">
        <v>121.91333167765092</v>
      </c>
      <c r="M552" s="434">
        <v>790</v>
      </c>
      <c r="N552" s="435">
        <v>96311.532025344219</v>
      </c>
    </row>
    <row r="553" spans="1:14" ht="14.4" customHeight="1" x14ac:dyDescent="0.3">
      <c r="A553" s="430" t="s">
        <v>742</v>
      </c>
      <c r="B553" s="431" t="s">
        <v>3327</v>
      </c>
      <c r="C553" s="432" t="s">
        <v>1903</v>
      </c>
      <c r="D553" s="433" t="s">
        <v>3344</v>
      </c>
      <c r="E553" s="432" t="s">
        <v>465</v>
      </c>
      <c r="F553" s="433" t="s">
        <v>3363</v>
      </c>
      <c r="G553" s="432" t="s">
        <v>466</v>
      </c>
      <c r="H553" s="432" t="s">
        <v>1201</v>
      </c>
      <c r="I553" s="432" t="s">
        <v>1202</v>
      </c>
      <c r="J553" s="432" t="s">
        <v>1203</v>
      </c>
      <c r="K553" s="432" t="s">
        <v>1204</v>
      </c>
      <c r="L553" s="434">
        <v>59.650090774896505</v>
      </c>
      <c r="M553" s="434">
        <v>6</v>
      </c>
      <c r="N553" s="435">
        <v>357.90054464937901</v>
      </c>
    </row>
    <row r="554" spans="1:14" ht="14.4" customHeight="1" x14ac:dyDescent="0.3">
      <c r="A554" s="430" t="s">
        <v>742</v>
      </c>
      <c r="B554" s="431" t="s">
        <v>3327</v>
      </c>
      <c r="C554" s="432" t="s">
        <v>1903</v>
      </c>
      <c r="D554" s="433" t="s">
        <v>3344</v>
      </c>
      <c r="E554" s="432" t="s">
        <v>465</v>
      </c>
      <c r="F554" s="433" t="s">
        <v>3363</v>
      </c>
      <c r="G554" s="432" t="s">
        <v>466</v>
      </c>
      <c r="H554" s="432" t="s">
        <v>1998</v>
      </c>
      <c r="I554" s="432" t="s">
        <v>1999</v>
      </c>
      <c r="J554" s="432" t="s">
        <v>2000</v>
      </c>
      <c r="K554" s="432" t="s">
        <v>2001</v>
      </c>
      <c r="L554" s="434">
        <v>57.72000000000002</v>
      </c>
      <c r="M554" s="434">
        <v>1</v>
      </c>
      <c r="N554" s="435">
        <v>57.72000000000002</v>
      </c>
    </row>
    <row r="555" spans="1:14" ht="14.4" customHeight="1" x14ac:dyDescent="0.3">
      <c r="A555" s="430" t="s">
        <v>742</v>
      </c>
      <c r="B555" s="431" t="s">
        <v>3327</v>
      </c>
      <c r="C555" s="432" t="s">
        <v>1903</v>
      </c>
      <c r="D555" s="433" t="s">
        <v>3344</v>
      </c>
      <c r="E555" s="432" t="s">
        <v>465</v>
      </c>
      <c r="F555" s="433" t="s">
        <v>3363</v>
      </c>
      <c r="G555" s="432" t="s">
        <v>466</v>
      </c>
      <c r="H555" s="432" t="s">
        <v>1205</v>
      </c>
      <c r="I555" s="432" t="s">
        <v>1206</v>
      </c>
      <c r="J555" s="432" t="s">
        <v>1207</v>
      </c>
      <c r="K555" s="432" t="s">
        <v>1208</v>
      </c>
      <c r="L555" s="434">
        <v>704.76666666666677</v>
      </c>
      <c r="M555" s="434">
        <v>3</v>
      </c>
      <c r="N555" s="435">
        <v>2114.3000000000002</v>
      </c>
    </row>
    <row r="556" spans="1:14" ht="14.4" customHeight="1" x14ac:dyDescent="0.3">
      <c r="A556" s="430" t="s">
        <v>742</v>
      </c>
      <c r="B556" s="431" t="s">
        <v>3327</v>
      </c>
      <c r="C556" s="432" t="s">
        <v>1903</v>
      </c>
      <c r="D556" s="433" t="s">
        <v>3344</v>
      </c>
      <c r="E556" s="432" t="s">
        <v>465</v>
      </c>
      <c r="F556" s="433" t="s">
        <v>3363</v>
      </c>
      <c r="G556" s="432" t="s">
        <v>466</v>
      </c>
      <c r="H556" s="432" t="s">
        <v>2002</v>
      </c>
      <c r="I556" s="432" t="s">
        <v>2003</v>
      </c>
      <c r="J556" s="432" t="s">
        <v>2004</v>
      </c>
      <c r="K556" s="432" t="s">
        <v>2005</v>
      </c>
      <c r="L556" s="434">
        <v>63.910000000000011</v>
      </c>
      <c r="M556" s="434">
        <v>1</v>
      </c>
      <c r="N556" s="435">
        <v>63.910000000000011</v>
      </c>
    </row>
    <row r="557" spans="1:14" ht="14.4" customHeight="1" x14ac:dyDescent="0.3">
      <c r="A557" s="430" t="s">
        <v>742</v>
      </c>
      <c r="B557" s="431" t="s">
        <v>3327</v>
      </c>
      <c r="C557" s="432" t="s">
        <v>1903</v>
      </c>
      <c r="D557" s="433" t="s">
        <v>3344</v>
      </c>
      <c r="E557" s="432" t="s">
        <v>465</v>
      </c>
      <c r="F557" s="433" t="s">
        <v>3363</v>
      </c>
      <c r="G557" s="432" t="s">
        <v>466</v>
      </c>
      <c r="H557" s="432" t="s">
        <v>1209</v>
      </c>
      <c r="I557" s="432" t="s">
        <v>1210</v>
      </c>
      <c r="J557" s="432" t="s">
        <v>1211</v>
      </c>
      <c r="K557" s="432" t="s">
        <v>1212</v>
      </c>
      <c r="L557" s="434">
        <v>1665.1999999999998</v>
      </c>
      <c r="M557" s="434">
        <v>24</v>
      </c>
      <c r="N557" s="435">
        <v>39964.799999999996</v>
      </c>
    </row>
    <row r="558" spans="1:14" ht="14.4" customHeight="1" x14ac:dyDescent="0.3">
      <c r="A558" s="430" t="s">
        <v>742</v>
      </c>
      <c r="B558" s="431" t="s">
        <v>3327</v>
      </c>
      <c r="C558" s="432" t="s">
        <v>1903</v>
      </c>
      <c r="D558" s="433" t="s">
        <v>3344</v>
      </c>
      <c r="E558" s="432" t="s">
        <v>465</v>
      </c>
      <c r="F558" s="433" t="s">
        <v>3363</v>
      </c>
      <c r="G558" s="432" t="s">
        <v>466</v>
      </c>
      <c r="H558" s="432" t="s">
        <v>1213</v>
      </c>
      <c r="I558" s="432" t="s">
        <v>1214</v>
      </c>
      <c r="J558" s="432" t="s">
        <v>1215</v>
      </c>
      <c r="K558" s="432" t="s">
        <v>1216</v>
      </c>
      <c r="L558" s="434">
        <v>78.279999999999973</v>
      </c>
      <c r="M558" s="434">
        <v>7</v>
      </c>
      <c r="N558" s="435">
        <v>547.95999999999981</v>
      </c>
    </row>
    <row r="559" spans="1:14" ht="14.4" customHeight="1" x14ac:dyDescent="0.3">
      <c r="A559" s="430" t="s">
        <v>742</v>
      </c>
      <c r="B559" s="431" t="s">
        <v>3327</v>
      </c>
      <c r="C559" s="432" t="s">
        <v>1903</v>
      </c>
      <c r="D559" s="433" t="s">
        <v>3344</v>
      </c>
      <c r="E559" s="432" t="s">
        <v>465</v>
      </c>
      <c r="F559" s="433" t="s">
        <v>3363</v>
      </c>
      <c r="G559" s="432" t="s">
        <v>466</v>
      </c>
      <c r="H559" s="432" t="s">
        <v>1217</v>
      </c>
      <c r="I559" s="432" t="s">
        <v>1218</v>
      </c>
      <c r="J559" s="432" t="s">
        <v>1219</v>
      </c>
      <c r="K559" s="432" t="s">
        <v>1220</v>
      </c>
      <c r="L559" s="434">
        <v>260.00078072688717</v>
      </c>
      <c r="M559" s="434">
        <v>223</v>
      </c>
      <c r="N559" s="435">
        <v>57980.174102095836</v>
      </c>
    </row>
    <row r="560" spans="1:14" ht="14.4" customHeight="1" x14ac:dyDescent="0.3">
      <c r="A560" s="430" t="s">
        <v>742</v>
      </c>
      <c r="B560" s="431" t="s">
        <v>3327</v>
      </c>
      <c r="C560" s="432" t="s">
        <v>1903</v>
      </c>
      <c r="D560" s="433" t="s">
        <v>3344</v>
      </c>
      <c r="E560" s="432" t="s">
        <v>465</v>
      </c>
      <c r="F560" s="433" t="s">
        <v>3363</v>
      </c>
      <c r="G560" s="432" t="s">
        <v>466</v>
      </c>
      <c r="H560" s="432" t="s">
        <v>2006</v>
      </c>
      <c r="I560" s="432" t="s">
        <v>2007</v>
      </c>
      <c r="J560" s="432" t="s">
        <v>2008</v>
      </c>
      <c r="K560" s="432" t="s">
        <v>2009</v>
      </c>
      <c r="L560" s="434">
        <v>1713.5</v>
      </c>
      <c r="M560" s="434">
        <v>12</v>
      </c>
      <c r="N560" s="435">
        <v>20562</v>
      </c>
    </row>
    <row r="561" spans="1:14" ht="14.4" customHeight="1" x14ac:dyDescent="0.3">
      <c r="A561" s="430" t="s">
        <v>742</v>
      </c>
      <c r="B561" s="431" t="s">
        <v>3327</v>
      </c>
      <c r="C561" s="432" t="s">
        <v>1903</v>
      </c>
      <c r="D561" s="433" t="s">
        <v>3344</v>
      </c>
      <c r="E561" s="432" t="s">
        <v>465</v>
      </c>
      <c r="F561" s="433" t="s">
        <v>3363</v>
      </c>
      <c r="G561" s="432" t="s">
        <v>466</v>
      </c>
      <c r="H561" s="432" t="s">
        <v>2010</v>
      </c>
      <c r="I561" s="432" t="s">
        <v>2011</v>
      </c>
      <c r="J561" s="432" t="s">
        <v>2012</v>
      </c>
      <c r="K561" s="432" t="s">
        <v>2013</v>
      </c>
      <c r="L561" s="434">
        <v>95.44</v>
      </c>
      <c r="M561" s="434">
        <v>1</v>
      </c>
      <c r="N561" s="435">
        <v>95.44</v>
      </c>
    </row>
    <row r="562" spans="1:14" ht="14.4" customHeight="1" x14ac:dyDescent="0.3">
      <c r="A562" s="430" t="s">
        <v>742</v>
      </c>
      <c r="B562" s="431" t="s">
        <v>3327</v>
      </c>
      <c r="C562" s="432" t="s">
        <v>1903</v>
      </c>
      <c r="D562" s="433" t="s">
        <v>3344</v>
      </c>
      <c r="E562" s="432" t="s">
        <v>465</v>
      </c>
      <c r="F562" s="433" t="s">
        <v>3363</v>
      </c>
      <c r="G562" s="432" t="s">
        <v>466</v>
      </c>
      <c r="H562" s="432" t="s">
        <v>1231</v>
      </c>
      <c r="I562" s="432" t="s">
        <v>1232</v>
      </c>
      <c r="J562" s="432" t="s">
        <v>1233</v>
      </c>
      <c r="K562" s="432" t="s">
        <v>1234</v>
      </c>
      <c r="L562" s="434">
        <v>197.47126885765064</v>
      </c>
      <c r="M562" s="434">
        <v>11</v>
      </c>
      <c r="N562" s="435">
        <v>2172.183957434157</v>
      </c>
    </row>
    <row r="563" spans="1:14" ht="14.4" customHeight="1" x14ac:dyDescent="0.3">
      <c r="A563" s="430" t="s">
        <v>742</v>
      </c>
      <c r="B563" s="431" t="s">
        <v>3327</v>
      </c>
      <c r="C563" s="432" t="s">
        <v>1903</v>
      </c>
      <c r="D563" s="433" t="s">
        <v>3344</v>
      </c>
      <c r="E563" s="432" t="s">
        <v>465</v>
      </c>
      <c r="F563" s="433" t="s">
        <v>3363</v>
      </c>
      <c r="G563" s="432" t="s">
        <v>466</v>
      </c>
      <c r="H563" s="432" t="s">
        <v>2014</v>
      </c>
      <c r="I563" s="432" t="s">
        <v>2015</v>
      </c>
      <c r="J563" s="432" t="s">
        <v>2016</v>
      </c>
      <c r="K563" s="432" t="s">
        <v>2017</v>
      </c>
      <c r="L563" s="434">
        <v>819.7337562266049</v>
      </c>
      <c r="M563" s="434">
        <v>21</v>
      </c>
      <c r="N563" s="435">
        <v>17214.408880758703</v>
      </c>
    </row>
    <row r="564" spans="1:14" ht="14.4" customHeight="1" x14ac:dyDescent="0.3">
      <c r="A564" s="430" t="s">
        <v>742</v>
      </c>
      <c r="B564" s="431" t="s">
        <v>3327</v>
      </c>
      <c r="C564" s="432" t="s">
        <v>1903</v>
      </c>
      <c r="D564" s="433" t="s">
        <v>3344</v>
      </c>
      <c r="E564" s="432" t="s">
        <v>465</v>
      </c>
      <c r="F564" s="433" t="s">
        <v>3363</v>
      </c>
      <c r="G564" s="432" t="s">
        <v>466</v>
      </c>
      <c r="H564" s="432" t="s">
        <v>1248</v>
      </c>
      <c r="I564" s="432" t="s">
        <v>1249</v>
      </c>
      <c r="J564" s="432" t="s">
        <v>513</v>
      </c>
      <c r="K564" s="432" t="s">
        <v>1250</v>
      </c>
      <c r="L564" s="434">
        <v>21.898006793444765</v>
      </c>
      <c r="M564" s="434">
        <v>760</v>
      </c>
      <c r="N564" s="435">
        <v>16642.48516301802</v>
      </c>
    </row>
    <row r="565" spans="1:14" ht="14.4" customHeight="1" x14ac:dyDescent="0.3">
      <c r="A565" s="430" t="s">
        <v>742</v>
      </c>
      <c r="B565" s="431" t="s">
        <v>3327</v>
      </c>
      <c r="C565" s="432" t="s">
        <v>1903</v>
      </c>
      <c r="D565" s="433" t="s">
        <v>3344</v>
      </c>
      <c r="E565" s="432" t="s">
        <v>465</v>
      </c>
      <c r="F565" s="433" t="s">
        <v>3363</v>
      </c>
      <c r="G565" s="432" t="s">
        <v>466</v>
      </c>
      <c r="H565" s="432" t="s">
        <v>2018</v>
      </c>
      <c r="I565" s="432" t="s">
        <v>2019</v>
      </c>
      <c r="J565" s="432" t="s">
        <v>2020</v>
      </c>
      <c r="K565" s="432" t="s">
        <v>2021</v>
      </c>
      <c r="L565" s="434">
        <v>4104.2776934495159</v>
      </c>
      <c r="M565" s="434">
        <v>1</v>
      </c>
      <c r="N565" s="435">
        <v>4104.2776934495159</v>
      </c>
    </row>
    <row r="566" spans="1:14" ht="14.4" customHeight="1" x14ac:dyDescent="0.3">
      <c r="A566" s="430" t="s">
        <v>742</v>
      </c>
      <c r="B566" s="431" t="s">
        <v>3327</v>
      </c>
      <c r="C566" s="432" t="s">
        <v>1903</v>
      </c>
      <c r="D566" s="433" t="s">
        <v>3344</v>
      </c>
      <c r="E566" s="432" t="s">
        <v>465</v>
      </c>
      <c r="F566" s="433" t="s">
        <v>3363</v>
      </c>
      <c r="G566" s="432" t="s">
        <v>466</v>
      </c>
      <c r="H566" s="432" t="s">
        <v>1258</v>
      </c>
      <c r="I566" s="432" t="s">
        <v>1259</v>
      </c>
      <c r="J566" s="432" t="s">
        <v>1260</v>
      </c>
      <c r="K566" s="432" t="s">
        <v>1261</v>
      </c>
      <c r="L566" s="434">
        <v>37.698074263411115</v>
      </c>
      <c r="M566" s="434">
        <v>5</v>
      </c>
      <c r="N566" s="435">
        <v>188.49037131705558</v>
      </c>
    </row>
    <row r="567" spans="1:14" ht="14.4" customHeight="1" x14ac:dyDescent="0.3">
      <c r="A567" s="430" t="s">
        <v>742</v>
      </c>
      <c r="B567" s="431" t="s">
        <v>3327</v>
      </c>
      <c r="C567" s="432" t="s">
        <v>1903</v>
      </c>
      <c r="D567" s="433" t="s">
        <v>3344</v>
      </c>
      <c r="E567" s="432" t="s">
        <v>465</v>
      </c>
      <c r="F567" s="433" t="s">
        <v>3363</v>
      </c>
      <c r="G567" s="432" t="s">
        <v>466</v>
      </c>
      <c r="H567" s="432" t="s">
        <v>1266</v>
      </c>
      <c r="I567" s="432" t="s">
        <v>1267</v>
      </c>
      <c r="J567" s="432" t="s">
        <v>1268</v>
      </c>
      <c r="K567" s="432" t="s">
        <v>1269</v>
      </c>
      <c r="L567" s="434">
        <v>94.509720466410599</v>
      </c>
      <c r="M567" s="434">
        <v>1</v>
      </c>
      <c r="N567" s="435">
        <v>94.509720466410599</v>
      </c>
    </row>
    <row r="568" spans="1:14" ht="14.4" customHeight="1" x14ac:dyDescent="0.3">
      <c r="A568" s="430" t="s">
        <v>742</v>
      </c>
      <c r="B568" s="431" t="s">
        <v>3327</v>
      </c>
      <c r="C568" s="432" t="s">
        <v>1903</v>
      </c>
      <c r="D568" s="433" t="s">
        <v>3344</v>
      </c>
      <c r="E568" s="432" t="s">
        <v>465</v>
      </c>
      <c r="F568" s="433" t="s">
        <v>3363</v>
      </c>
      <c r="G568" s="432" t="s">
        <v>466</v>
      </c>
      <c r="H568" s="432" t="s">
        <v>2022</v>
      </c>
      <c r="I568" s="432" t="s">
        <v>177</v>
      </c>
      <c r="J568" s="432" t="s">
        <v>2023</v>
      </c>
      <c r="K568" s="432"/>
      <c r="L568" s="434">
        <v>130.66364006368593</v>
      </c>
      <c r="M568" s="434">
        <v>1</v>
      </c>
      <c r="N568" s="435">
        <v>130.66364006368593</v>
      </c>
    </row>
    <row r="569" spans="1:14" ht="14.4" customHeight="1" x14ac:dyDescent="0.3">
      <c r="A569" s="430" t="s">
        <v>742</v>
      </c>
      <c r="B569" s="431" t="s">
        <v>3327</v>
      </c>
      <c r="C569" s="432" t="s">
        <v>1903</v>
      </c>
      <c r="D569" s="433" t="s">
        <v>3344</v>
      </c>
      <c r="E569" s="432" t="s">
        <v>465</v>
      </c>
      <c r="F569" s="433" t="s">
        <v>3363</v>
      </c>
      <c r="G569" s="432" t="s">
        <v>466</v>
      </c>
      <c r="H569" s="432" t="s">
        <v>1274</v>
      </c>
      <c r="I569" s="432" t="s">
        <v>177</v>
      </c>
      <c r="J569" s="432" t="s">
        <v>1275</v>
      </c>
      <c r="K569" s="432"/>
      <c r="L569" s="434">
        <v>113.1220018570347</v>
      </c>
      <c r="M569" s="434">
        <v>15</v>
      </c>
      <c r="N569" s="435">
        <v>1696.8300278555205</v>
      </c>
    </row>
    <row r="570" spans="1:14" ht="14.4" customHeight="1" x14ac:dyDescent="0.3">
      <c r="A570" s="430" t="s">
        <v>742</v>
      </c>
      <c r="B570" s="431" t="s">
        <v>3327</v>
      </c>
      <c r="C570" s="432" t="s">
        <v>1903</v>
      </c>
      <c r="D570" s="433" t="s">
        <v>3344</v>
      </c>
      <c r="E570" s="432" t="s">
        <v>465</v>
      </c>
      <c r="F570" s="433" t="s">
        <v>3363</v>
      </c>
      <c r="G570" s="432" t="s">
        <v>466</v>
      </c>
      <c r="H570" s="432" t="s">
        <v>2024</v>
      </c>
      <c r="I570" s="432" t="s">
        <v>177</v>
      </c>
      <c r="J570" s="432" t="s">
        <v>2025</v>
      </c>
      <c r="K570" s="432"/>
      <c r="L570" s="434">
        <v>22.65</v>
      </c>
      <c r="M570" s="434">
        <v>2</v>
      </c>
      <c r="N570" s="435">
        <v>45.3</v>
      </c>
    </row>
    <row r="571" spans="1:14" ht="14.4" customHeight="1" x14ac:dyDescent="0.3">
      <c r="A571" s="430" t="s">
        <v>742</v>
      </c>
      <c r="B571" s="431" t="s">
        <v>3327</v>
      </c>
      <c r="C571" s="432" t="s">
        <v>1903</v>
      </c>
      <c r="D571" s="433" t="s">
        <v>3344</v>
      </c>
      <c r="E571" s="432" t="s">
        <v>465</v>
      </c>
      <c r="F571" s="433" t="s">
        <v>3363</v>
      </c>
      <c r="G571" s="432" t="s">
        <v>466</v>
      </c>
      <c r="H571" s="432" t="s">
        <v>1287</v>
      </c>
      <c r="I571" s="432" t="s">
        <v>177</v>
      </c>
      <c r="J571" s="432" t="s">
        <v>1288</v>
      </c>
      <c r="K571" s="432"/>
      <c r="L571" s="434">
        <v>114.20991883875259</v>
      </c>
      <c r="M571" s="434">
        <v>1</v>
      </c>
      <c r="N571" s="435">
        <v>114.20991883875259</v>
      </c>
    </row>
    <row r="572" spans="1:14" ht="14.4" customHeight="1" x14ac:dyDescent="0.3">
      <c r="A572" s="430" t="s">
        <v>742</v>
      </c>
      <c r="B572" s="431" t="s">
        <v>3327</v>
      </c>
      <c r="C572" s="432" t="s">
        <v>1903</v>
      </c>
      <c r="D572" s="433" t="s">
        <v>3344</v>
      </c>
      <c r="E572" s="432" t="s">
        <v>465</v>
      </c>
      <c r="F572" s="433" t="s">
        <v>3363</v>
      </c>
      <c r="G572" s="432" t="s">
        <v>466</v>
      </c>
      <c r="H572" s="432" t="s">
        <v>1289</v>
      </c>
      <c r="I572" s="432" t="s">
        <v>1290</v>
      </c>
      <c r="J572" s="432" t="s">
        <v>1291</v>
      </c>
      <c r="K572" s="432" t="s">
        <v>1292</v>
      </c>
      <c r="L572" s="434">
        <v>164.84999999999997</v>
      </c>
      <c r="M572" s="434">
        <v>1</v>
      </c>
      <c r="N572" s="435">
        <v>164.84999999999997</v>
      </c>
    </row>
    <row r="573" spans="1:14" ht="14.4" customHeight="1" x14ac:dyDescent="0.3">
      <c r="A573" s="430" t="s">
        <v>742</v>
      </c>
      <c r="B573" s="431" t="s">
        <v>3327</v>
      </c>
      <c r="C573" s="432" t="s">
        <v>1903</v>
      </c>
      <c r="D573" s="433" t="s">
        <v>3344</v>
      </c>
      <c r="E573" s="432" t="s">
        <v>465</v>
      </c>
      <c r="F573" s="433" t="s">
        <v>3363</v>
      </c>
      <c r="G573" s="432" t="s">
        <v>466</v>
      </c>
      <c r="H573" s="432" t="s">
        <v>1293</v>
      </c>
      <c r="I573" s="432" t="s">
        <v>1294</v>
      </c>
      <c r="J573" s="432" t="s">
        <v>1226</v>
      </c>
      <c r="K573" s="432" t="s">
        <v>1176</v>
      </c>
      <c r="L573" s="434">
        <v>114.00333333333337</v>
      </c>
      <c r="M573" s="434">
        <v>3</v>
      </c>
      <c r="N573" s="435">
        <v>342.0100000000001</v>
      </c>
    </row>
    <row r="574" spans="1:14" ht="14.4" customHeight="1" x14ac:dyDescent="0.3">
      <c r="A574" s="430" t="s">
        <v>742</v>
      </c>
      <c r="B574" s="431" t="s">
        <v>3327</v>
      </c>
      <c r="C574" s="432" t="s">
        <v>1903</v>
      </c>
      <c r="D574" s="433" t="s">
        <v>3344</v>
      </c>
      <c r="E574" s="432" t="s">
        <v>465</v>
      </c>
      <c r="F574" s="433" t="s">
        <v>3363</v>
      </c>
      <c r="G574" s="432" t="s">
        <v>466</v>
      </c>
      <c r="H574" s="432" t="s">
        <v>2026</v>
      </c>
      <c r="I574" s="432" t="s">
        <v>177</v>
      </c>
      <c r="J574" s="432" t="s">
        <v>2027</v>
      </c>
      <c r="K574" s="432"/>
      <c r="L574" s="434">
        <v>64.650000000000006</v>
      </c>
      <c r="M574" s="434">
        <v>6</v>
      </c>
      <c r="N574" s="435">
        <v>387.90000000000003</v>
      </c>
    </row>
    <row r="575" spans="1:14" ht="14.4" customHeight="1" x14ac:dyDescent="0.3">
      <c r="A575" s="430" t="s">
        <v>742</v>
      </c>
      <c r="B575" s="431" t="s">
        <v>3327</v>
      </c>
      <c r="C575" s="432" t="s">
        <v>1903</v>
      </c>
      <c r="D575" s="433" t="s">
        <v>3344</v>
      </c>
      <c r="E575" s="432" t="s">
        <v>465</v>
      </c>
      <c r="F575" s="433" t="s">
        <v>3363</v>
      </c>
      <c r="G575" s="432" t="s">
        <v>466</v>
      </c>
      <c r="H575" s="432" t="s">
        <v>2028</v>
      </c>
      <c r="I575" s="432" t="s">
        <v>2029</v>
      </c>
      <c r="J575" s="432" t="s">
        <v>2030</v>
      </c>
      <c r="K575" s="432" t="s">
        <v>2031</v>
      </c>
      <c r="L575" s="434">
        <v>49.890002619621733</v>
      </c>
      <c r="M575" s="434">
        <v>64</v>
      </c>
      <c r="N575" s="435">
        <v>3192.9601676557909</v>
      </c>
    </row>
    <row r="576" spans="1:14" ht="14.4" customHeight="1" x14ac:dyDescent="0.3">
      <c r="A576" s="430" t="s">
        <v>742</v>
      </c>
      <c r="B576" s="431" t="s">
        <v>3327</v>
      </c>
      <c r="C576" s="432" t="s">
        <v>1903</v>
      </c>
      <c r="D576" s="433" t="s">
        <v>3344</v>
      </c>
      <c r="E576" s="432" t="s">
        <v>465</v>
      </c>
      <c r="F576" s="433" t="s">
        <v>3363</v>
      </c>
      <c r="G576" s="432" t="s">
        <v>466</v>
      </c>
      <c r="H576" s="432" t="s">
        <v>703</v>
      </c>
      <c r="I576" s="432" t="s">
        <v>177</v>
      </c>
      <c r="J576" s="432" t="s">
        <v>704</v>
      </c>
      <c r="K576" s="432"/>
      <c r="L576" s="434">
        <v>75.165000000000006</v>
      </c>
      <c r="M576" s="434">
        <v>3</v>
      </c>
      <c r="N576" s="435">
        <v>225.495</v>
      </c>
    </row>
    <row r="577" spans="1:14" ht="14.4" customHeight="1" x14ac:dyDescent="0.3">
      <c r="A577" s="430" t="s">
        <v>742</v>
      </c>
      <c r="B577" s="431" t="s">
        <v>3327</v>
      </c>
      <c r="C577" s="432" t="s">
        <v>1903</v>
      </c>
      <c r="D577" s="433" t="s">
        <v>3344</v>
      </c>
      <c r="E577" s="432" t="s">
        <v>465</v>
      </c>
      <c r="F577" s="433" t="s">
        <v>3363</v>
      </c>
      <c r="G577" s="432" t="s">
        <v>466</v>
      </c>
      <c r="H577" s="432" t="s">
        <v>2032</v>
      </c>
      <c r="I577" s="432" t="s">
        <v>177</v>
      </c>
      <c r="J577" s="432" t="s">
        <v>2033</v>
      </c>
      <c r="K577" s="432"/>
      <c r="L577" s="434">
        <v>149.90199645435641</v>
      </c>
      <c r="M577" s="434">
        <v>1</v>
      </c>
      <c r="N577" s="435">
        <v>149.90199645435641</v>
      </c>
    </row>
    <row r="578" spans="1:14" ht="14.4" customHeight="1" x14ac:dyDescent="0.3">
      <c r="A578" s="430" t="s">
        <v>742</v>
      </c>
      <c r="B578" s="431" t="s">
        <v>3327</v>
      </c>
      <c r="C578" s="432" t="s">
        <v>1903</v>
      </c>
      <c r="D578" s="433" t="s">
        <v>3344</v>
      </c>
      <c r="E578" s="432" t="s">
        <v>465</v>
      </c>
      <c r="F578" s="433" t="s">
        <v>3363</v>
      </c>
      <c r="G578" s="432" t="s">
        <v>466</v>
      </c>
      <c r="H578" s="432" t="s">
        <v>1305</v>
      </c>
      <c r="I578" s="432" t="s">
        <v>1306</v>
      </c>
      <c r="J578" s="432" t="s">
        <v>1307</v>
      </c>
      <c r="K578" s="432" t="s">
        <v>1308</v>
      </c>
      <c r="L578" s="434">
        <v>177.79952477974717</v>
      </c>
      <c r="M578" s="434">
        <v>2</v>
      </c>
      <c r="N578" s="435">
        <v>355.59904955949435</v>
      </c>
    </row>
    <row r="579" spans="1:14" ht="14.4" customHeight="1" x14ac:dyDescent="0.3">
      <c r="A579" s="430" t="s">
        <v>742</v>
      </c>
      <c r="B579" s="431" t="s">
        <v>3327</v>
      </c>
      <c r="C579" s="432" t="s">
        <v>1903</v>
      </c>
      <c r="D579" s="433" t="s">
        <v>3344</v>
      </c>
      <c r="E579" s="432" t="s">
        <v>465</v>
      </c>
      <c r="F579" s="433" t="s">
        <v>3363</v>
      </c>
      <c r="G579" s="432" t="s">
        <v>466</v>
      </c>
      <c r="H579" s="432" t="s">
        <v>1309</v>
      </c>
      <c r="I579" s="432" t="s">
        <v>1309</v>
      </c>
      <c r="J579" s="432" t="s">
        <v>1310</v>
      </c>
      <c r="K579" s="432" t="s">
        <v>1311</v>
      </c>
      <c r="L579" s="434">
        <v>266.44032855776828</v>
      </c>
      <c r="M579" s="434">
        <v>1</v>
      </c>
      <c r="N579" s="435">
        <v>266.44032855776828</v>
      </c>
    </row>
    <row r="580" spans="1:14" ht="14.4" customHeight="1" x14ac:dyDescent="0.3">
      <c r="A580" s="430" t="s">
        <v>742</v>
      </c>
      <c r="B580" s="431" t="s">
        <v>3327</v>
      </c>
      <c r="C580" s="432" t="s">
        <v>1903</v>
      </c>
      <c r="D580" s="433" t="s">
        <v>3344</v>
      </c>
      <c r="E580" s="432" t="s">
        <v>465</v>
      </c>
      <c r="F580" s="433" t="s">
        <v>3363</v>
      </c>
      <c r="G580" s="432" t="s">
        <v>466</v>
      </c>
      <c r="H580" s="432" t="s">
        <v>1312</v>
      </c>
      <c r="I580" s="432" t="s">
        <v>1313</v>
      </c>
      <c r="J580" s="432" t="s">
        <v>1314</v>
      </c>
      <c r="K580" s="432" t="s">
        <v>1315</v>
      </c>
      <c r="L580" s="434">
        <v>72.987117022470869</v>
      </c>
      <c r="M580" s="434">
        <v>377</v>
      </c>
      <c r="N580" s="435">
        <v>27516.143117471518</v>
      </c>
    </row>
    <row r="581" spans="1:14" ht="14.4" customHeight="1" x14ac:dyDescent="0.3">
      <c r="A581" s="430" t="s">
        <v>742</v>
      </c>
      <c r="B581" s="431" t="s">
        <v>3327</v>
      </c>
      <c r="C581" s="432" t="s">
        <v>1903</v>
      </c>
      <c r="D581" s="433" t="s">
        <v>3344</v>
      </c>
      <c r="E581" s="432" t="s">
        <v>465</v>
      </c>
      <c r="F581" s="433" t="s">
        <v>3363</v>
      </c>
      <c r="G581" s="432" t="s">
        <v>466</v>
      </c>
      <c r="H581" s="432" t="s">
        <v>2034</v>
      </c>
      <c r="I581" s="432" t="s">
        <v>2035</v>
      </c>
      <c r="J581" s="432" t="s">
        <v>2036</v>
      </c>
      <c r="K581" s="432" t="s">
        <v>579</v>
      </c>
      <c r="L581" s="434">
        <v>41.564169530942742</v>
      </c>
      <c r="M581" s="434">
        <v>24</v>
      </c>
      <c r="N581" s="435">
        <v>997.54006874262586</v>
      </c>
    </row>
    <row r="582" spans="1:14" ht="14.4" customHeight="1" x14ac:dyDescent="0.3">
      <c r="A582" s="430" t="s">
        <v>742</v>
      </c>
      <c r="B582" s="431" t="s">
        <v>3327</v>
      </c>
      <c r="C582" s="432" t="s">
        <v>1903</v>
      </c>
      <c r="D582" s="433" t="s">
        <v>3344</v>
      </c>
      <c r="E582" s="432" t="s">
        <v>465</v>
      </c>
      <c r="F582" s="433" t="s">
        <v>3363</v>
      </c>
      <c r="G582" s="432" t="s">
        <v>466</v>
      </c>
      <c r="H582" s="432" t="s">
        <v>2037</v>
      </c>
      <c r="I582" s="432" t="s">
        <v>2038</v>
      </c>
      <c r="J582" s="432" t="s">
        <v>2039</v>
      </c>
      <c r="K582" s="432" t="s">
        <v>2040</v>
      </c>
      <c r="L582" s="434">
        <v>389.29</v>
      </c>
      <c r="M582" s="434">
        <v>4</v>
      </c>
      <c r="N582" s="435">
        <v>1557.16</v>
      </c>
    </row>
    <row r="583" spans="1:14" ht="14.4" customHeight="1" x14ac:dyDescent="0.3">
      <c r="A583" s="430" t="s">
        <v>742</v>
      </c>
      <c r="B583" s="431" t="s">
        <v>3327</v>
      </c>
      <c r="C583" s="432" t="s">
        <v>1903</v>
      </c>
      <c r="D583" s="433" t="s">
        <v>3344</v>
      </c>
      <c r="E583" s="432" t="s">
        <v>465</v>
      </c>
      <c r="F583" s="433" t="s">
        <v>3363</v>
      </c>
      <c r="G583" s="432" t="s">
        <v>466</v>
      </c>
      <c r="H583" s="432" t="s">
        <v>2041</v>
      </c>
      <c r="I583" s="432" t="s">
        <v>2042</v>
      </c>
      <c r="J583" s="432" t="s">
        <v>2043</v>
      </c>
      <c r="K583" s="432" t="s">
        <v>2044</v>
      </c>
      <c r="L583" s="434">
        <v>1006.96</v>
      </c>
      <c r="M583" s="434">
        <v>3</v>
      </c>
      <c r="N583" s="435">
        <v>3020.88</v>
      </c>
    </row>
    <row r="584" spans="1:14" ht="14.4" customHeight="1" x14ac:dyDescent="0.3">
      <c r="A584" s="430" t="s">
        <v>742</v>
      </c>
      <c r="B584" s="431" t="s">
        <v>3327</v>
      </c>
      <c r="C584" s="432" t="s">
        <v>1903</v>
      </c>
      <c r="D584" s="433" t="s">
        <v>3344</v>
      </c>
      <c r="E584" s="432" t="s">
        <v>465</v>
      </c>
      <c r="F584" s="433" t="s">
        <v>3363</v>
      </c>
      <c r="G584" s="432" t="s">
        <v>466</v>
      </c>
      <c r="H584" s="432" t="s">
        <v>2045</v>
      </c>
      <c r="I584" s="432" t="s">
        <v>2046</v>
      </c>
      <c r="J584" s="432" t="s">
        <v>2047</v>
      </c>
      <c r="K584" s="432" t="s">
        <v>2048</v>
      </c>
      <c r="L584" s="434">
        <v>274.53856485607781</v>
      </c>
      <c r="M584" s="434">
        <v>4</v>
      </c>
      <c r="N584" s="435">
        <v>1098.1542594243112</v>
      </c>
    </row>
    <row r="585" spans="1:14" ht="14.4" customHeight="1" x14ac:dyDescent="0.3">
      <c r="A585" s="430" t="s">
        <v>742</v>
      </c>
      <c r="B585" s="431" t="s">
        <v>3327</v>
      </c>
      <c r="C585" s="432" t="s">
        <v>1903</v>
      </c>
      <c r="D585" s="433" t="s">
        <v>3344</v>
      </c>
      <c r="E585" s="432" t="s">
        <v>465</v>
      </c>
      <c r="F585" s="433" t="s">
        <v>3363</v>
      </c>
      <c r="G585" s="432" t="s">
        <v>466</v>
      </c>
      <c r="H585" s="432" t="s">
        <v>1316</v>
      </c>
      <c r="I585" s="432" t="s">
        <v>1317</v>
      </c>
      <c r="J585" s="432" t="s">
        <v>1318</v>
      </c>
      <c r="K585" s="432" t="s">
        <v>1319</v>
      </c>
      <c r="L585" s="434">
        <v>80.519762895125609</v>
      </c>
      <c r="M585" s="434">
        <v>4</v>
      </c>
      <c r="N585" s="435">
        <v>322.07905158050244</v>
      </c>
    </row>
    <row r="586" spans="1:14" ht="14.4" customHeight="1" x14ac:dyDescent="0.3">
      <c r="A586" s="430" t="s">
        <v>742</v>
      </c>
      <c r="B586" s="431" t="s">
        <v>3327</v>
      </c>
      <c r="C586" s="432" t="s">
        <v>1903</v>
      </c>
      <c r="D586" s="433" t="s">
        <v>3344</v>
      </c>
      <c r="E586" s="432" t="s">
        <v>465</v>
      </c>
      <c r="F586" s="433" t="s">
        <v>3363</v>
      </c>
      <c r="G586" s="432" t="s">
        <v>466</v>
      </c>
      <c r="H586" s="432" t="s">
        <v>2049</v>
      </c>
      <c r="I586" s="432" t="s">
        <v>2050</v>
      </c>
      <c r="J586" s="432" t="s">
        <v>2051</v>
      </c>
      <c r="K586" s="432" t="s">
        <v>1376</v>
      </c>
      <c r="L586" s="434">
        <v>31.919999999999995</v>
      </c>
      <c r="M586" s="434">
        <v>46</v>
      </c>
      <c r="N586" s="435">
        <v>1468.3199999999997</v>
      </c>
    </row>
    <row r="587" spans="1:14" ht="14.4" customHeight="1" x14ac:dyDescent="0.3">
      <c r="A587" s="430" t="s">
        <v>742</v>
      </c>
      <c r="B587" s="431" t="s">
        <v>3327</v>
      </c>
      <c r="C587" s="432" t="s">
        <v>1903</v>
      </c>
      <c r="D587" s="433" t="s">
        <v>3344</v>
      </c>
      <c r="E587" s="432" t="s">
        <v>465</v>
      </c>
      <c r="F587" s="433" t="s">
        <v>3363</v>
      </c>
      <c r="G587" s="432" t="s">
        <v>466</v>
      </c>
      <c r="H587" s="432" t="s">
        <v>511</v>
      </c>
      <c r="I587" s="432" t="s">
        <v>512</v>
      </c>
      <c r="J587" s="432" t="s">
        <v>513</v>
      </c>
      <c r="K587" s="432" t="s">
        <v>514</v>
      </c>
      <c r="L587" s="434">
        <v>23.306169491619823</v>
      </c>
      <c r="M587" s="434">
        <v>132</v>
      </c>
      <c r="N587" s="435">
        <v>3076.4143728938166</v>
      </c>
    </row>
    <row r="588" spans="1:14" ht="14.4" customHeight="1" x14ac:dyDescent="0.3">
      <c r="A588" s="430" t="s">
        <v>742</v>
      </c>
      <c r="B588" s="431" t="s">
        <v>3327</v>
      </c>
      <c r="C588" s="432" t="s">
        <v>1903</v>
      </c>
      <c r="D588" s="433" t="s">
        <v>3344</v>
      </c>
      <c r="E588" s="432" t="s">
        <v>465</v>
      </c>
      <c r="F588" s="433" t="s">
        <v>3363</v>
      </c>
      <c r="G588" s="432" t="s">
        <v>466</v>
      </c>
      <c r="H588" s="432" t="s">
        <v>2052</v>
      </c>
      <c r="I588" s="432" t="s">
        <v>2052</v>
      </c>
      <c r="J588" s="432" t="s">
        <v>2053</v>
      </c>
      <c r="K588" s="432" t="s">
        <v>892</v>
      </c>
      <c r="L588" s="434">
        <v>56.550000000000011</v>
      </c>
      <c r="M588" s="434">
        <v>1</v>
      </c>
      <c r="N588" s="435">
        <v>56.550000000000011</v>
      </c>
    </row>
    <row r="589" spans="1:14" ht="14.4" customHeight="1" x14ac:dyDescent="0.3">
      <c r="A589" s="430" t="s">
        <v>742</v>
      </c>
      <c r="B589" s="431" t="s">
        <v>3327</v>
      </c>
      <c r="C589" s="432" t="s">
        <v>1903</v>
      </c>
      <c r="D589" s="433" t="s">
        <v>3344</v>
      </c>
      <c r="E589" s="432" t="s">
        <v>465</v>
      </c>
      <c r="F589" s="433" t="s">
        <v>3363</v>
      </c>
      <c r="G589" s="432" t="s">
        <v>466</v>
      </c>
      <c r="H589" s="432" t="s">
        <v>2054</v>
      </c>
      <c r="I589" s="432" t="s">
        <v>2055</v>
      </c>
      <c r="J589" s="432" t="s">
        <v>2056</v>
      </c>
      <c r="K589" s="432" t="s">
        <v>2057</v>
      </c>
      <c r="L589" s="434">
        <v>1104.9426760291594</v>
      </c>
      <c r="M589" s="434">
        <v>3</v>
      </c>
      <c r="N589" s="435">
        <v>3314.8280280874783</v>
      </c>
    </row>
    <row r="590" spans="1:14" ht="14.4" customHeight="1" x14ac:dyDescent="0.3">
      <c r="A590" s="430" t="s">
        <v>742</v>
      </c>
      <c r="B590" s="431" t="s">
        <v>3327</v>
      </c>
      <c r="C590" s="432" t="s">
        <v>1903</v>
      </c>
      <c r="D590" s="433" t="s">
        <v>3344</v>
      </c>
      <c r="E590" s="432" t="s">
        <v>465</v>
      </c>
      <c r="F590" s="433" t="s">
        <v>3363</v>
      </c>
      <c r="G590" s="432" t="s">
        <v>466</v>
      </c>
      <c r="H590" s="432" t="s">
        <v>2058</v>
      </c>
      <c r="I590" s="432" t="s">
        <v>2059</v>
      </c>
      <c r="J590" s="432" t="s">
        <v>2060</v>
      </c>
      <c r="K590" s="432" t="s">
        <v>2061</v>
      </c>
      <c r="L590" s="434">
        <v>289.80130606240903</v>
      </c>
      <c r="M590" s="434">
        <v>1</v>
      </c>
      <c r="N590" s="435">
        <v>289.80130606240903</v>
      </c>
    </row>
    <row r="591" spans="1:14" ht="14.4" customHeight="1" x14ac:dyDescent="0.3">
      <c r="A591" s="430" t="s">
        <v>742</v>
      </c>
      <c r="B591" s="431" t="s">
        <v>3327</v>
      </c>
      <c r="C591" s="432" t="s">
        <v>1903</v>
      </c>
      <c r="D591" s="433" t="s">
        <v>3344</v>
      </c>
      <c r="E591" s="432" t="s">
        <v>465</v>
      </c>
      <c r="F591" s="433" t="s">
        <v>3363</v>
      </c>
      <c r="G591" s="432" t="s">
        <v>466</v>
      </c>
      <c r="H591" s="432" t="s">
        <v>1324</v>
      </c>
      <c r="I591" s="432" t="s">
        <v>1325</v>
      </c>
      <c r="J591" s="432" t="s">
        <v>1326</v>
      </c>
      <c r="K591" s="432" t="s">
        <v>1327</v>
      </c>
      <c r="L591" s="434">
        <v>1100.7298328167701</v>
      </c>
      <c r="M591" s="434">
        <v>-1</v>
      </c>
      <c r="N591" s="435">
        <v>-1100.7298328167701</v>
      </c>
    </row>
    <row r="592" spans="1:14" ht="14.4" customHeight="1" x14ac:dyDescent="0.3">
      <c r="A592" s="430" t="s">
        <v>742</v>
      </c>
      <c r="B592" s="431" t="s">
        <v>3327</v>
      </c>
      <c r="C592" s="432" t="s">
        <v>1903</v>
      </c>
      <c r="D592" s="433" t="s">
        <v>3344</v>
      </c>
      <c r="E592" s="432" t="s">
        <v>465</v>
      </c>
      <c r="F592" s="433" t="s">
        <v>3363</v>
      </c>
      <c r="G592" s="432" t="s">
        <v>466</v>
      </c>
      <c r="H592" s="432" t="s">
        <v>1328</v>
      </c>
      <c r="I592" s="432" t="s">
        <v>1329</v>
      </c>
      <c r="J592" s="432" t="s">
        <v>1330</v>
      </c>
      <c r="K592" s="432" t="s">
        <v>1331</v>
      </c>
      <c r="L592" s="434">
        <v>89.640029284279166</v>
      </c>
      <c r="M592" s="434">
        <v>34</v>
      </c>
      <c r="N592" s="435">
        <v>3047.7609956654915</v>
      </c>
    </row>
    <row r="593" spans="1:14" ht="14.4" customHeight="1" x14ac:dyDescent="0.3">
      <c r="A593" s="430" t="s">
        <v>742</v>
      </c>
      <c r="B593" s="431" t="s">
        <v>3327</v>
      </c>
      <c r="C593" s="432" t="s">
        <v>1903</v>
      </c>
      <c r="D593" s="433" t="s">
        <v>3344</v>
      </c>
      <c r="E593" s="432" t="s">
        <v>465</v>
      </c>
      <c r="F593" s="433" t="s">
        <v>3363</v>
      </c>
      <c r="G593" s="432" t="s">
        <v>466</v>
      </c>
      <c r="H593" s="432" t="s">
        <v>2062</v>
      </c>
      <c r="I593" s="432" t="s">
        <v>2062</v>
      </c>
      <c r="J593" s="432" t="s">
        <v>2063</v>
      </c>
      <c r="K593" s="432" t="s">
        <v>2064</v>
      </c>
      <c r="L593" s="434">
        <v>201.25</v>
      </c>
      <c r="M593" s="434">
        <v>6</v>
      </c>
      <c r="N593" s="435">
        <v>1207.5</v>
      </c>
    </row>
    <row r="594" spans="1:14" ht="14.4" customHeight="1" x14ac:dyDescent="0.3">
      <c r="A594" s="430" t="s">
        <v>742</v>
      </c>
      <c r="B594" s="431" t="s">
        <v>3327</v>
      </c>
      <c r="C594" s="432" t="s">
        <v>1903</v>
      </c>
      <c r="D594" s="433" t="s">
        <v>3344</v>
      </c>
      <c r="E594" s="432" t="s">
        <v>465</v>
      </c>
      <c r="F594" s="433" t="s">
        <v>3363</v>
      </c>
      <c r="G594" s="432" t="s">
        <v>466</v>
      </c>
      <c r="H594" s="432" t="s">
        <v>2065</v>
      </c>
      <c r="I594" s="432" t="s">
        <v>2066</v>
      </c>
      <c r="J594" s="432" t="s">
        <v>2067</v>
      </c>
      <c r="K594" s="432" t="s">
        <v>2068</v>
      </c>
      <c r="L594" s="434">
        <v>17459.888571428568</v>
      </c>
      <c r="M594" s="434">
        <v>7</v>
      </c>
      <c r="N594" s="435">
        <v>122219.21999999999</v>
      </c>
    </row>
    <row r="595" spans="1:14" ht="14.4" customHeight="1" x14ac:dyDescent="0.3">
      <c r="A595" s="430" t="s">
        <v>742</v>
      </c>
      <c r="B595" s="431" t="s">
        <v>3327</v>
      </c>
      <c r="C595" s="432" t="s">
        <v>1903</v>
      </c>
      <c r="D595" s="433" t="s">
        <v>3344</v>
      </c>
      <c r="E595" s="432" t="s">
        <v>465</v>
      </c>
      <c r="F595" s="433" t="s">
        <v>3363</v>
      </c>
      <c r="G595" s="432" t="s">
        <v>466</v>
      </c>
      <c r="H595" s="432" t="s">
        <v>2069</v>
      </c>
      <c r="I595" s="432" t="s">
        <v>177</v>
      </c>
      <c r="J595" s="432" t="s">
        <v>2070</v>
      </c>
      <c r="K595" s="432"/>
      <c r="L595" s="434">
        <v>36.905000000000001</v>
      </c>
      <c r="M595" s="434">
        <v>40</v>
      </c>
      <c r="N595" s="435">
        <v>1476.2</v>
      </c>
    </row>
    <row r="596" spans="1:14" ht="14.4" customHeight="1" x14ac:dyDescent="0.3">
      <c r="A596" s="430" t="s">
        <v>742</v>
      </c>
      <c r="B596" s="431" t="s">
        <v>3327</v>
      </c>
      <c r="C596" s="432" t="s">
        <v>1903</v>
      </c>
      <c r="D596" s="433" t="s">
        <v>3344</v>
      </c>
      <c r="E596" s="432" t="s">
        <v>465</v>
      </c>
      <c r="F596" s="433" t="s">
        <v>3363</v>
      </c>
      <c r="G596" s="432" t="s">
        <v>466</v>
      </c>
      <c r="H596" s="432" t="s">
        <v>2071</v>
      </c>
      <c r="I596" s="432" t="s">
        <v>177</v>
      </c>
      <c r="J596" s="432" t="s">
        <v>2072</v>
      </c>
      <c r="K596" s="432" t="s">
        <v>2073</v>
      </c>
      <c r="L596" s="434">
        <v>471.49679296206517</v>
      </c>
      <c r="M596" s="434">
        <v>270</v>
      </c>
      <c r="N596" s="435">
        <v>127304.13409975759</v>
      </c>
    </row>
    <row r="597" spans="1:14" ht="14.4" customHeight="1" x14ac:dyDescent="0.3">
      <c r="A597" s="430" t="s">
        <v>742</v>
      </c>
      <c r="B597" s="431" t="s">
        <v>3327</v>
      </c>
      <c r="C597" s="432" t="s">
        <v>1903</v>
      </c>
      <c r="D597" s="433" t="s">
        <v>3344</v>
      </c>
      <c r="E597" s="432" t="s">
        <v>465</v>
      </c>
      <c r="F597" s="433" t="s">
        <v>3363</v>
      </c>
      <c r="G597" s="432" t="s">
        <v>466</v>
      </c>
      <c r="H597" s="432" t="s">
        <v>2074</v>
      </c>
      <c r="I597" s="432" t="s">
        <v>2075</v>
      </c>
      <c r="J597" s="432" t="s">
        <v>2076</v>
      </c>
      <c r="K597" s="432" t="s">
        <v>1204</v>
      </c>
      <c r="L597" s="434">
        <v>52.409378200326977</v>
      </c>
      <c r="M597" s="434">
        <v>1</v>
      </c>
      <c r="N597" s="435">
        <v>52.409378200326977</v>
      </c>
    </row>
    <row r="598" spans="1:14" ht="14.4" customHeight="1" x14ac:dyDescent="0.3">
      <c r="A598" s="430" t="s">
        <v>742</v>
      </c>
      <c r="B598" s="431" t="s">
        <v>3327</v>
      </c>
      <c r="C598" s="432" t="s">
        <v>1903</v>
      </c>
      <c r="D598" s="433" t="s">
        <v>3344</v>
      </c>
      <c r="E598" s="432" t="s">
        <v>465</v>
      </c>
      <c r="F598" s="433" t="s">
        <v>3363</v>
      </c>
      <c r="G598" s="432" t="s">
        <v>466</v>
      </c>
      <c r="H598" s="432" t="s">
        <v>2077</v>
      </c>
      <c r="I598" s="432" t="s">
        <v>2078</v>
      </c>
      <c r="J598" s="432" t="s">
        <v>2079</v>
      </c>
      <c r="K598" s="432" t="s">
        <v>2080</v>
      </c>
      <c r="L598" s="434">
        <v>269.61915816326535</v>
      </c>
      <c r="M598" s="434">
        <v>19.600000000000001</v>
      </c>
      <c r="N598" s="435">
        <v>5284.5355000000009</v>
      </c>
    </row>
    <row r="599" spans="1:14" ht="14.4" customHeight="1" x14ac:dyDescent="0.3">
      <c r="A599" s="430" t="s">
        <v>742</v>
      </c>
      <c r="B599" s="431" t="s">
        <v>3327</v>
      </c>
      <c r="C599" s="432" t="s">
        <v>1903</v>
      </c>
      <c r="D599" s="433" t="s">
        <v>3344</v>
      </c>
      <c r="E599" s="432" t="s">
        <v>465</v>
      </c>
      <c r="F599" s="433" t="s">
        <v>3363</v>
      </c>
      <c r="G599" s="432" t="s">
        <v>466</v>
      </c>
      <c r="H599" s="432" t="s">
        <v>2081</v>
      </c>
      <c r="I599" s="432" t="s">
        <v>2082</v>
      </c>
      <c r="J599" s="432" t="s">
        <v>2083</v>
      </c>
      <c r="K599" s="432" t="s">
        <v>2084</v>
      </c>
      <c r="L599" s="434">
        <v>61.549843600625586</v>
      </c>
      <c r="M599" s="434">
        <v>7</v>
      </c>
      <c r="N599" s="435">
        <v>430.84890520437909</v>
      </c>
    </row>
    <row r="600" spans="1:14" ht="14.4" customHeight="1" x14ac:dyDescent="0.3">
      <c r="A600" s="430" t="s">
        <v>742</v>
      </c>
      <c r="B600" s="431" t="s">
        <v>3327</v>
      </c>
      <c r="C600" s="432" t="s">
        <v>1903</v>
      </c>
      <c r="D600" s="433" t="s">
        <v>3344</v>
      </c>
      <c r="E600" s="432" t="s">
        <v>465</v>
      </c>
      <c r="F600" s="433" t="s">
        <v>3363</v>
      </c>
      <c r="G600" s="432" t="s">
        <v>466</v>
      </c>
      <c r="H600" s="432" t="s">
        <v>1343</v>
      </c>
      <c r="I600" s="432" t="s">
        <v>1344</v>
      </c>
      <c r="J600" s="432" t="s">
        <v>1345</v>
      </c>
      <c r="K600" s="432" t="s">
        <v>1346</v>
      </c>
      <c r="L600" s="434">
        <v>1398.6199382037089</v>
      </c>
      <c r="M600" s="434">
        <v>1</v>
      </c>
      <c r="N600" s="435">
        <v>1398.6199382037089</v>
      </c>
    </row>
    <row r="601" spans="1:14" ht="14.4" customHeight="1" x14ac:dyDescent="0.3">
      <c r="A601" s="430" t="s">
        <v>742</v>
      </c>
      <c r="B601" s="431" t="s">
        <v>3327</v>
      </c>
      <c r="C601" s="432" t="s">
        <v>1903</v>
      </c>
      <c r="D601" s="433" t="s">
        <v>3344</v>
      </c>
      <c r="E601" s="432" t="s">
        <v>465</v>
      </c>
      <c r="F601" s="433" t="s">
        <v>3363</v>
      </c>
      <c r="G601" s="432" t="s">
        <v>466</v>
      </c>
      <c r="H601" s="432" t="s">
        <v>517</v>
      </c>
      <c r="I601" s="432" t="s">
        <v>518</v>
      </c>
      <c r="J601" s="432" t="s">
        <v>519</v>
      </c>
      <c r="K601" s="432" t="s">
        <v>520</v>
      </c>
      <c r="L601" s="434">
        <v>105.30494895596694</v>
      </c>
      <c r="M601" s="434">
        <v>12</v>
      </c>
      <c r="N601" s="435">
        <v>1263.6593874716032</v>
      </c>
    </row>
    <row r="602" spans="1:14" ht="14.4" customHeight="1" x14ac:dyDescent="0.3">
      <c r="A602" s="430" t="s">
        <v>742</v>
      </c>
      <c r="B602" s="431" t="s">
        <v>3327</v>
      </c>
      <c r="C602" s="432" t="s">
        <v>1903</v>
      </c>
      <c r="D602" s="433" t="s">
        <v>3344</v>
      </c>
      <c r="E602" s="432" t="s">
        <v>465</v>
      </c>
      <c r="F602" s="433" t="s">
        <v>3363</v>
      </c>
      <c r="G602" s="432" t="s">
        <v>466</v>
      </c>
      <c r="H602" s="432" t="s">
        <v>2085</v>
      </c>
      <c r="I602" s="432" t="s">
        <v>2086</v>
      </c>
      <c r="J602" s="432" t="s">
        <v>2087</v>
      </c>
      <c r="K602" s="432" t="s">
        <v>2088</v>
      </c>
      <c r="L602" s="434">
        <v>3786.72</v>
      </c>
      <c r="M602" s="434">
        <v>1</v>
      </c>
      <c r="N602" s="435">
        <v>3786.72</v>
      </c>
    </row>
    <row r="603" spans="1:14" ht="14.4" customHeight="1" x14ac:dyDescent="0.3">
      <c r="A603" s="430" t="s">
        <v>742</v>
      </c>
      <c r="B603" s="431" t="s">
        <v>3327</v>
      </c>
      <c r="C603" s="432" t="s">
        <v>1903</v>
      </c>
      <c r="D603" s="433" t="s">
        <v>3344</v>
      </c>
      <c r="E603" s="432" t="s">
        <v>465</v>
      </c>
      <c r="F603" s="433" t="s">
        <v>3363</v>
      </c>
      <c r="G603" s="432" t="s">
        <v>466</v>
      </c>
      <c r="H603" s="432" t="s">
        <v>1347</v>
      </c>
      <c r="I603" s="432" t="s">
        <v>1348</v>
      </c>
      <c r="J603" s="432" t="s">
        <v>1349</v>
      </c>
      <c r="K603" s="432" t="s">
        <v>1350</v>
      </c>
      <c r="L603" s="434">
        <v>61.160000000000011</v>
      </c>
      <c r="M603" s="434">
        <v>1</v>
      </c>
      <c r="N603" s="435">
        <v>61.160000000000011</v>
      </c>
    </row>
    <row r="604" spans="1:14" ht="14.4" customHeight="1" x14ac:dyDescent="0.3">
      <c r="A604" s="430" t="s">
        <v>742</v>
      </c>
      <c r="B604" s="431" t="s">
        <v>3327</v>
      </c>
      <c r="C604" s="432" t="s">
        <v>1903</v>
      </c>
      <c r="D604" s="433" t="s">
        <v>3344</v>
      </c>
      <c r="E604" s="432" t="s">
        <v>465</v>
      </c>
      <c r="F604" s="433" t="s">
        <v>3363</v>
      </c>
      <c r="G604" s="432" t="s">
        <v>466</v>
      </c>
      <c r="H604" s="432" t="s">
        <v>2089</v>
      </c>
      <c r="I604" s="432" t="s">
        <v>2090</v>
      </c>
      <c r="J604" s="432" t="s">
        <v>2091</v>
      </c>
      <c r="K604" s="432" t="s">
        <v>2092</v>
      </c>
      <c r="L604" s="434">
        <v>111.58340050673381</v>
      </c>
      <c r="M604" s="434">
        <v>14</v>
      </c>
      <c r="N604" s="435">
        <v>1562.1676070942733</v>
      </c>
    </row>
    <row r="605" spans="1:14" ht="14.4" customHeight="1" x14ac:dyDescent="0.3">
      <c r="A605" s="430" t="s">
        <v>742</v>
      </c>
      <c r="B605" s="431" t="s">
        <v>3327</v>
      </c>
      <c r="C605" s="432" t="s">
        <v>1903</v>
      </c>
      <c r="D605" s="433" t="s">
        <v>3344</v>
      </c>
      <c r="E605" s="432" t="s">
        <v>465</v>
      </c>
      <c r="F605" s="433" t="s">
        <v>3363</v>
      </c>
      <c r="G605" s="432" t="s">
        <v>466</v>
      </c>
      <c r="H605" s="432" t="s">
        <v>471</v>
      </c>
      <c r="I605" s="432" t="s">
        <v>177</v>
      </c>
      <c r="J605" s="432" t="s">
        <v>472</v>
      </c>
      <c r="K605" s="432" t="s">
        <v>473</v>
      </c>
      <c r="L605" s="434">
        <v>23.699999999999996</v>
      </c>
      <c r="M605" s="434">
        <v>498</v>
      </c>
      <c r="N605" s="435">
        <v>11802.599999999999</v>
      </c>
    </row>
    <row r="606" spans="1:14" ht="14.4" customHeight="1" x14ac:dyDescent="0.3">
      <c r="A606" s="430" t="s">
        <v>742</v>
      </c>
      <c r="B606" s="431" t="s">
        <v>3327</v>
      </c>
      <c r="C606" s="432" t="s">
        <v>1903</v>
      </c>
      <c r="D606" s="433" t="s">
        <v>3344</v>
      </c>
      <c r="E606" s="432" t="s">
        <v>465</v>
      </c>
      <c r="F606" s="433" t="s">
        <v>3363</v>
      </c>
      <c r="G606" s="432" t="s">
        <v>466</v>
      </c>
      <c r="H606" s="432" t="s">
        <v>589</v>
      </c>
      <c r="I606" s="432" t="s">
        <v>177</v>
      </c>
      <c r="J606" s="432" t="s">
        <v>590</v>
      </c>
      <c r="K606" s="432" t="s">
        <v>473</v>
      </c>
      <c r="L606" s="434">
        <v>24.037194261613511</v>
      </c>
      <c r="M606" s="434">
        <v>60</v>
      </c>
      <c r="N606" s="435">
        <v>1442.2316556968105</v>
      </c>
    </row>
    <row r="607" spans="1:14" ht="14.4" customHeight="1" x14ac:dyDescent="0.3">
      <c r="A607" s="430" t="s">
        <v>742</v>
      </c>
      <c r="B607" s="431" t="s">
        <v>3327</v>
      </c>
      <c r="C607" s="432" t="s">
        <v>1903</v>
      </c>
      <c r="D607" s="433" t="s">
        <v>3344</v>
      </c>
      <c r="E607" s="432" t="s">
        <v>465</v>
      </c>
      <c r="F607" s="433" t="s">
        <v>3363</v>
      </c>
      <c r="G607" s="432" t="s">
        <v>466</v>
      </c>
      <c r="H607" s="432" t="s">
        <v>1357</v>
      </c>
      <c r="I607" s="432" t="s">
        <v>177</v>
      </c>
      <c r="J607" s="432" t="s">
        <v>1358</v>
      </c>
      <c r="K607" s="432"/>
      <c r="L607" s="434">
        <v>77.390856901103135</v>
      </c>
      <c r="M607" s="434">
        <v>11</v>
      </c>
      <c r="N607" s="435">
        <v>851.29942591213444</v>
      </c>
    </row>
    <row r="608" spans="1:14" ht="14.4" customHeight="1" x14ac:dyDescent="0.3">
      <c r="A608" s="430" t="s">
        <v>742</v>
      </c>
      <c r="B608" s="431" t="s">
        <v>3327</v>
      </c>
      <c r="C608" s="432" t="s">
        <v>1903</v>
      </c>
      <c r="D608" s="433" t="s">
        <v>3344</v>
      </c>
      <c r="E608" s="432" t="s">
        <v>465</v>
      </c>
      <c r="F608" s="433" t="s">
        <v>3363</v>
      </c>
      <c r="G608" s="432" t="s">
        <v>466</v>
      </c>
      <c r="H608" s="432" t="s">
        <v>2093</v>
      </c>
      <c r="I608" s="432" t="s">
        <v>177</v>
      </c>
      <c r="J608" s="432" t="s">
        <v>2094</v>
      </c>
      <c r="K608" s="432"/>
      <c r="L608" s="434">
        <v>222.97748565113901</v>
      </c>
      <c r="M608" s="434">
        <v>1</v>
      </c>
      <c r="N608" s="435">
        <v>222.97748565113901</v>
      </c>
    </row>
    <row r="609" spans="1:14" ht="14.4" customHeight="1" x14ac:dyDescent="0.3">
      <c r="A609" s="430" t="s">
        <v>742</v>
      </c>
      <c r="B609" s="431" t="s">
        <v>3327</v>
      </c>
      <c r="C609" s="432" t="s">
        <v>1903</v>
      </c>
      <c r="D609" s="433" t="s">
        <v>3344</v>
      </c>
      <c r="E609" s="432" t="s">
        <v>465</v>
      </c>
      <c r="F609" s="433" t="s">
        <v>3363</v>
      </c>
      <c r="G609" s="432" t="s">
        <v>466</v>
      </c>
      <c r="H609" s="432" t="s">
        <v>2095</v>
      </c>
      <c r="I609" s="432" t="s">
        <v>177</v>
      </c>
      <c r="J609" s="432" t="s">
        <v>2096</v>
      </c>
      <c r="K609" s="432"/>
      <c r="L609" s="434">
        <v>216.84133226520061</v>
      </c>
      <c r="M609" s="434">
        <v>4</v>
      </c>
      <c r="N609" s="435">
        <v>867.36532906080242</v>
      </c>
    </row>
    <row r="610" spans="1:14" ht="14.4" customHeight="1" x14ac:dyDescent="0.3">
      <c r="A610" s="430" t="s">
        <v>742</v>
      </c>
      <c r="B610" s="431" t="s">
        <v>3327</v>
      </c>
      <c r="C610" s="432" t="s">
        <v>1903</v>
      </c>
      <c r="D610" s="433" t="s">
        <v>3344</v>
      </c>
      <c r="E610" s="432" t="s">
        <v>465</v>
      </c>
      <c r="F610" s="433" t="s">
        <v>3363</v>
      </c>
      <c r="G610" s="432" t="s">
        <v>466</v>
      </c>
      <c r="H610" s="432" t="s">
        <v>2097</v>
      </c>
      <c r="I610" s="432" t="s">
        <v>2098</v>
      </c>
      <c r="J610" s="432" t="s">
        <v>2099</v>
      </c>
      <c r="K610" s="432" t="s">
        <v>2100</v>
      </c>
      <c r="L610" s="434">
        <v>202.35000000000005</v>
      </c>
      <c r="M610" s="434">
        <v>1</v>
      </c>
      <c r="N610" s="435">
        <v>202.35000000000005</v>
      </c>
    </row>
    <row r="611" spans="1:14" ht="14.4" customHeight="1" x14ac:dyDescent="0.3">
      <c r="A611" s="430" t="s">
        <v>742</v>
      </c>
      <c r="B611" s="431" t="s">
        <v>3327</v>
      </c>
      <c r="C611" s="432" t="s">
        <v>1903</v>
      </c>
      <c r="D611" s="433" t="s">
        <v>3344</v>
      </c>
      <c r="E611" s="432" t="s">
        <v>465</v>
      </c>
      <c r="F611" s="433" t="s">
        <v>3363</v>
      </c>
      <c r="G611" s="432" t="s">
        <v>466</v>
      </c>
      <c r="H611" s="432" t="s">
        <v>1361</v>
      </c>
      <c r="I611" s="432" t="s">
        <v>1362</v>
      </c>
      <c r="J611" s="432" t="s">
        <v>1363</v>
      </c>
      <c r="K611" s="432" t="s">
        <v>1364</v>
      </c>
      <c r="L611" s="434">
        <v>117.73899071136415</v>
      </c>
      <c r="M611" s="434">
        <v>160</v>
      </c>
      <c r="N611" s="435">
        <v>18838.238513818265</v>
      </c>
    </row>
    <row r="612" spans="1:14" ht="14.4" customHeight="1" x14ac:dyDescent="0.3">
      <c r="A612" s="430" t="s">
        <v>742</v>
      </c>
      <c r="B612" s="431" t="s">
        <v>3327</v>
      </c>
      <c r="C612" s="432" t="s">
        <v>1903</v>
      </c>
      <c r="D612" s="433" t="s">
        <v>3344</v>
      </c>
      <c r="E612" s="432" t="s">
        <v>465</v>
      </c>
      <c r="F612" s="433" t="s">
        <v>3363</v>
      </c>
      <c r="G612" s="432" t="s">
        <v>466</v>
      </c>
      <c r="H612" s="432" t="s">
        <v>2101</v>
      </c>
      <c r="I612" s="432" t="s">
        <v>2102</v>
      </c>
      <c r="J612" s="432" t="s">
        <v>2103</v>
      </c>
      <c r="K612" s="432" t="s">
        <v>2104</v>
      </c>
      <c r="L612" s="434">
        <v>78.249991910275924</v>
      </c>
      <c r="M612" s="434">
        <v>1</v>
      </c>
      <c r="N612" s="435">
        <v>78.249991910275924</v>
      </c>
    </row>
    <row r="613" spans="1:14" ht="14.4" customHeight="1" x14ac:dyDescent="0.3">
      <c r="A613" s="430" t="s">
        <v>742</v>
      </c>
      <c r="B613" s="431" t="s">
        <v>3327</v>
      </c>
      <c r="C613" s="432" t="s">
        <v>1903</v>
      </c>
      <c r="D613" s="433" t="s">
        <v>3344</v>
      </c>
      <c r="E613" s="432" t="s">
        <v>465</v>
      </c>
      <c r="F613" s="433" t="s">
        <v>3363</v>
      </c>
      <c r="G613" s="432" t="s">
        <v>466</v>
      </c>
      <c r="H613" s="432" t="s">
        <v>1373</v>
      </c>
      <c r="I613" s="432" t="s">
        <v>1374</v>
      </c>
      <c r="J613" s="432" t="s">
        <v>1375</v>
      </c>
      <c r="K613" s="432" t="s">
        <v>1376</v>
      </c>
      <c r="L613" s="434">
        <v>38.938902870433395</v>
      </c>
      <c r="M613" s="434">
        <v>15</v>
      </c>
      <c r="N613" s="435">
        <v>584.08354305650096</v>
      </c>
    </row>
    <row r="614" spans="1:14" ht="14.4" customHeight="1" x14ac:dyDescent="0.3">
      <c r="A614" s="430" t="s">
        <v>742</v>
      </c>
      <c r="B614" s="431" t="s">
        <v>3327</v>
      </c>
      <c r="C614" s="432" t="s">
        <v>1903</v>
      </c>
      <c r="D614" s="433" t="s">
        <v>3344</v>
      </c>
      <c r="E614" s="432" t="s">
        <v>465</v>
      </c>
      <c r="F614" s="433" t="s">
        <v>3363</v>
      </c>
      <c r="G614" s="432" t="s">
        <v>466</v>
      </c>
      <c r="H614" s="432" t="s">
        <v>2105</v>
      </c>
      <c r="I614" s="432" t="s">
        <v>177</v>
      </c>
      <c r="J614" s="432" t="s">
        <v>2106</v>
      </c>
      <c r="K614" s="432" t="s">
        <v>2107</v>
      </c>
      <c r="L614" s="434">
        <v>178.834</v>
      </c>
      <c r="M614" s="434">
        <v>20</v>
      </c>
      <c r="N614" s="435">
        <v>3576.6800000000003</v>
      </c>
    </row>
    <row r="615" spans="1:14" ht="14.4" customHeight="1" x14ac:dyDescent="0.3">
      <c r="A615" s="430" t="s">
        <v>742</v>
      </c>
      <c r="B615" s="431" t="s">
        <v>3327</v>
      </c>
      <c r="C615" s="432" t="s">
        <v>1903</v>
      </c>
      <c r="D615" s="433" t="s">
        <v>3344</v>
      </c>
      <c r="E615" s="432" t="s">
        <v>465</v>
      </c>
      <c r="F615" s="433" t="s">
        <v>3363</v>
      </c>
      <c r="G615" s="432" t="s">
        <v>466</v>
      </c>
      <c r="H615" s="432" t="s">
        <v>2108</v>
      </c>
      <c r="I615" s="432" t="s">
        <v>2109</v>
      </c>
      <c r="J615" s="432" t="s">
        <v>2110</v>
      </c>
      <c r="K615" s="432" t="s">
        <v>2111</v>
      </c>
      <c r="L615" s="434">
        <v>1036.82</v>
      </c>
      <c r="M615" s="434">
        <v>16</v>
      </c>
      <c r="N615" s="435">
        <v>16589.12</v>
      </c>
    </row>
    <row r="616" spans="1:14" ht="14.4" customHeight="1" x14ac:dyDescent="0.3">
      <c r="A616" s="430" t="s">
        <v>742</v>
      </c>
      <c r="B616" s="431" t="s">
        <v>3327</v>
      </c>
      <c r="C616" s="432" t="s">
        <v>1903</v>
      </c>
      <c r="D616" s="433" t="s">
        <v>3344</v>
      </c>
      <c r="E616" s="432" t="s">
        <v>465</v>
      </c>
      <c r="F616" s="433" t="s">
        <v>3363</v>
      </c>
      <c r="G616" s="432" t="s">
        <v>466</v>
      </c>
      <c r="H616" s="432" t="s">
        <v>1383</v>
      </c>
      <c r="I616" s="432" t="s">
        <v>1384</v>
      </c>
      <c r="J616" s="432" t="s">
        <v>1385</v>
      </c>
      <c r="K616" s="432" t="s">
        <v>1386</v>
      </c>
      <c r="L616" s="434">
        <v>399.47980716393783</v>
      </c>
      <c r="M616" s="434">
        <v>70</v>
      </c>
      <c r="N616" s="435">
        <v>27963.586501475649</v>
      </c>
    </row>
    <row r="617" spans="1:14" ht="14.4" customHeight="1" x14ac:dyDescent="0.3">
      <c r="A617" s="430" t="s">
        <v>742</v>
      </c>
      <c r="B617" s="431" t="s">
        <v>3327</v>
      </c>
      <c r="C617" s="432" t="s">
        <v>1903</v>
      </c>
      <c r="D617" s="433" t="s">
        <v>3344</v>
      </c>
      <c r="E617" s="432" t="s">
        <v>465</v>
      </c>
      <c r="F617" s="433" t="s">
        <v>3363</v>
      </c>
      <c r="G617" s="432" t="s">
        <v>466</v>
      </c>
      <c r="H617" s="432" t="s">
        <v>2112</v>
      </c>
      <c r="I617" s="432" t="s">
        <v>2113</v>
      </c>
      <c r="J617" s="432" t="s">
        <v>2114</v>
      </c>
      <c r="K617" s="432" t="s">
        <v>2115</v>
      </c>
      <c r="L617" s="434">
        <v>93.05</v>
      </c>
      <c r="M617" s="434">
        <v>1</v>
      </c>
      <c r="N617" s="435">
        <v>93.05</v>
      </c>
    </row>
    <row r="618" spans="1:14" ht="14.4" customHeight="1" x14ac:dyDescent="0.3">
      <c r="A618" s="430" t="s">
        <v>742</v>
      </c>
      <c r="B618" s="431" t="s">
        <v>3327</v>
      </c>
      <c r="C618" s="432" t="s">
        <v>1903</v>
      </c>
      <c r="D618" s="433" t="s">
        <v>3344</v>
      </c>
      <c r="E618" s="432" t="s">
        <v>465</v>
      </c>
      <c r="F618" s="433" t="s">
        <v>3363</v>
      </c>
      <c r="G618" s="432" t="s">
        <v>466</v>
      </c>
      <c r="H618" s="432" t="s">
        <v>1393</v>
      </c>
      <c r="I618" s="432" t="s">
        <v>1393</v>
      </c>
      <c r="J618" s="432" t="s">
        <v>1394</v>
      </c>
      <c r="K618" s="432" t="s">
        <v>1395</v>
      </c>
      <c r="L618" s="434">
        <v>48.880000000000017</v>
      </c>
      <c r="M618" s="434">
        <v>3</v>
      </c>
      <c r="N618" s="435">
        <v>146.64000000000004</v>
      </c>
    </row>
    <row r="619" spans="1:14" ht="14.4" customHeight="1" x14ac:dyDescent="0.3">
      <c r="A619" s="430" t="s">
        <v>742</v>
      </c>
      <c r="B619" s="431" t="s">
        <v>3327</v>
      </c>
      <c r="C619" s="432" t="s">
        <v>1903</v>
      </c>
      <c r="D619" s="433" t="s">
        <v>3344</v>
      </c>
      <c r="E619" s="432" t="s">
        <v>465</v>
      </c>
      <c r="F619" s="433" t="s">
        <v>3363</v>
      </c>
      <c r="G619" s="432" t="s">
        <v>466</v>
      </c>
      <c r="H619" s="432" t="s">
        <v>2116</v>
      </c>
      <c r="I619" s="432" t="s">
        <v>2117</v>
      </c>
      <c r="J619" s="432" t="s">
        <v>2000</v>
      </c>
      <c r="K619" s="432" t="s">
        <v>2118</v>
      </c>
      <c r="L619" s="434">
        <v>37.70000000000001</v>
      </c>
      <c r="M619" s="434">
        <v>1</v>
      </c>
      <c r="N619" s="435">
        <v>37.70000000000001</v>
      </c>
    </row>
    <row r="620" spans="1:14" ht="14.4" customHeight="1" x14ac:dyDescent="0.3">
      <c r="A620" s="430" t="s">
        <v>742</v>
      </c>
      <c r="B620" s="431" t="s">
        <v>3327</v>
      </c>
      <c r="C620" s="432" t="s">
        <v>1903</v>
      </c>
      <c r="D620" s="433" t="s">
        <v>3344</v>
      </c>
      <c r="E620" s="432" t="s">
        <v>465</v>
      </c>
      <c r="F620" s="433" t="s">
        <v>3363</v>
      </c>
      <c r="G620" s="432" t="s">
        <v>466</v>
      </c>
      <c r="H620" s="432" t="s">
        <v>1410</v>
      </c>
      <c r="I620" s="432" t="s">
        <v>1411</v>
      </c>
      <c r="J620" s="432" t="s">
        <v>1412</v>
      </c>
      <c r="K620" s="432" t="s">
        <v>1413</v>
      </c>
      <c r="L620" s="434">
        <v>122.40929148028786</v>
      </c>
      <c r="M620" s="434">
        <v>1</v>
      </c>
      <c r="N620" s="435">
        <v>122.40929148028786</v>
      </c>
    </row>
    <row r="621" spans="1:14" ht="14.4" customHeight="1" x14ac:dyDescent="0.3">
      <c r="A621" s="430" t="s">
        <v>742</v>
      </c>
      <c r="B621" s="431" t="s">
        <v>3327</v>
      </c>
      <c r="C621" s="432" t="s">
        <v>1903</v>
      </c>
      <c r="D621" s="433" t="s">
        <v>3344</v>
      </c>
      <c r="E621" s="432" t="s">
        <v>465</v>
      </c>
      <c r="F621" s="433" t="s">
        <v>3363</v>
      </c>
      <c r="G621" s="432" t="s">
        <v>466</v>
      </c>
      <c r="H621" s="432" t="s">
        <v>2119</v>
      </c>
      <c r="I621" s="432" t="s">
        <v>2119</v>
      </c>
      <c r="J621" s="432" t="s">
        <v>2120</v>
      </c>
      <c r="K621" s="432" t="s">
        <v>2121</v>
      </c>
      <c r="L621" s="434">
        <v>92.720000000000013</v>
      </c>
      <c r="M621" s="434">
        <v>1</v>
      </c>
      <c r="N621" s="435">
        <v>92.720000000000013</v>
      </c>
    </row>
    <row r="622" spans="1:14" ht="14.4" customHeight="1" x14ac:dyDescent="0.3">
      <c r="A622" s="430" t="s">
        <v>742</v>
      </c>
      <c r="B622" s="431" t="s">
        <v>3327</v>
      </c>
      <c r="C622" s="432" t="s">
        <v>1903</v>
      </c>
      <c r="D622" s="433" t="s">
        <v>3344</v>
      </c>
      <c r="E622" s="432" t="s">
        <v>465</v>
      </c>
      <c r="F622" s="433" t="s">
        <v>3363</v>
      </c>
      <c r="G622" s="432" t="s">
        <v>466</v>
      </c>
      <c r="H622" s="432" t="s">
        <v>2122</v>
      </c>
      <c r="I622" s="432" t="s">
        <v>177</v>
      </c>
      <c r="J622" s="432" t="s">
        <v>2123</v>
      </c>
      <c r="K622" s="432"/>
      <c r="L622" s="434">
        <v>26.313333333333336</v>
      </c>
      <c r="M622" s="434">
        <v>9</v>
      </c>
      <c r="N622" s="435">
        <v>236.82000000000002</v>
      </c>
    </row>
    <row r="623" spans="1:14" ht="14.4" customHeight="1" x14ac:dyDescent="0.3">
      <c r="A623" s="430" t="s">
        <v>742</v>
      </c>
      <c r="B623" s="431" t="s">
        <v>3327</v>
      </c>
      <c r="C623" s="432" t="s">
        <v>1903</v>
      </c>
      <c r="D623" s="433" t="s">
        <v>3344</v>
      </c>
      <c r="E623" s="432" t="s">
        <v>465</v>
      </c>
      <c r="F623" s="433" t="s">
        <v>3363</v>
      </c>
      <c r="G623" s="432" t="s">
        <v>466</v>
      </c>
      <c r="H623" s="432" t="s">
        <v>2124</v>
      </c>
      <c r="I623" s="432" t="s">
        <v>2125</v>
      </c>
      <c r="J623" s="432" t="s">
        <v>2126</v>
      </c>
      <c r="K623" s="432" t="s">
        <v>1376</v>
      </c>
      <c r="L623" s="434">
        <v>304.50999999999993</v>
      </c>
      <c r="M623" s="434">
        <v>7</v>
      </c>
      <c r="N623" s="435">
        <v>2131.5699999999997</v>
      </c>
    </row>
    <row r="624" spans="1:14" ht="14.4" customHeight="1" x14ac:dyDescent="0.3">
      <c r="A624" s="430" t="s">
        <v>742</v>
      </c>
      <c r="B624" s="431" t="s">
        <v>3327</v>
      </c>
      <c r="C624" s="432" t="s">
        <v>1903</v>
      </c>
      <c r="D624" s="433" t="s">
        <v>3344</v>
      </c>
      <c r="E624" s="432" t="s">
        <v>465</v>
      </c>
      <c r="F624" s="433" t="s">
        <v>3363</v>
      </c>
      <c r="G624" s="432" t="s">
        <v>466</v>
      </c>
      <c r="H624" s="432" t="s">
        <v>2127</v>
      </c>
      <c r="I624" s="432" t="s">
        <v>2128</v>
      </c>
      <c r="J624" s="432" t="s">
        <v>1027</v>
      </c>
      <c r="K624" s="432" t="s">
        <v>2129</v>
      </c>
      <c r="L624" s="434">
        <v>141.04893711671653</v>
      </c>
      <c r="M624" s="434">
        <v>11</v>
      </c>
      <c r="N624" s="435">
        <v>1551.5383082838819</v>
      </c>
    </row>
    <row r="625" spans="1:14" ht="14.4" customHeight="1" x14ac:dyDescent="0.3">
      <c r="A625" s="430" t="s">
        <v>742</v>
      </c>
      <c r="B625" s="431" t="s">
        <v>3327</v>
      </c>
      <c r="C625" s="432" t="s">
        <v>1903</v>
      </c>
      <c r="D625" s="433" t="s">
        <v>3344</v>
      </c>
      <c r="E625" s="432" t="s">
        <v>465</v>
      </c>
      <c r="F625" s="433" t="s">
        <v>3363</v>
      </c>
      <c r="G625" s="432" t="s">
        <v>466</v>
      </c>
      <c r="H625" s="432" t="s">
        <v>2130</v>
      </c>
      <c r="I625" s="432" t="s">
        <v>2131</v>
      </c>
      <c r="J625" s="432" t="s">
        <v>2132</v>
      </c>
      <c r="K625" s="432" t="s">
        <v>2133</v>
      </c>
      <c r="L625" s="434">
        <v>109.23</v>
      </c>
      <c r="M625" s="434">
        <v>1</v>
      </c>
      <c r="N625" s="435">
        <v>109.23</v>
      </c>
    </row>
    <row r="626" spans="1:14" ht="14.4" customHeight="1" x14ac:dyDescent="0.3">
      <c r="A626" s="430" t="s">
        <v>742</v>
      </c>
      <c r="B626" s="431" t="s">
        <v>3327</v>
      </c>
      <c r="C626" s="432" t="s">
        <v>1903</v>
      </c>
      <c r="D626" s="433" t="s">
        <v>3344</v>
      </c>
      <c r="E626" s="432" t="s">
        <v>465</v>
      </c>
      <c r="F626" s="433" t="s">
        <v>3363</v>
      </c>
      <c r="G626" s="432" t="s">
        <v>466</v>
      </c>
      <c r="H626" s="432" t="s">
        <v>2134</v>
      </c>
      <c r="I626" s="432" t="s">
        <v>2135</v>
      </c>
      <c r="J626" s="432" t="s">
        <v>2136</v>
      </c>
      <c r="K626" s="432" t="s">
        <v>2137</v>
      </c>
      <c r="L626" s="434">
        <v>734.05000000000007</v>
      </c>
      <c r="M626" s="434">
        <v>6.6</v>
      </c>
      <c r="N626" s="435">
        <v>4844.7300000000005</v>
      </c>
    </row>
    <row r="627" spans="1:14" ht="14.4" customHeight="1" x14ac:dyDescent="0.3">
      <c r="A627" s="430" t="s">
        <v>742</v>
      </c>
      <c r="B627" s="431" t="s">
        <v>3327</v>
      </c>
      <c r="C627" s="432" t="s">
        <v>1903</v>
      </c>
      <c r="D627" s="433" t="s">
        <v>3344</v>
      </c>
      <c r="E627" s="432" t="s">
        <v>465</v>
      </c>
      <c r="F627" s="433" t="s">
        <v>3363</v>
      </c>
      <c r="G627" s="432" t="s">
        <v>466</v>
      </c>
      <c r="H627" s="432" t="s">
        <v>2138</v>
      </c>
      <c r="I627" s="432" t="s">
        <v>2139</v>
      </c>
      <c r="J627" s="432" t="s">
        <v>2140</v>
      </c>
      <c r="K627" s="432"/>
      <c r="L627" s="434">
        <v>603.51</v>
      </c>
      <c r="M627" s="434">
        <v>4</v>
      </c>
      <c r="N627" s="435">
        <v>2414.04</v>
      </c>
    </row>
    <row r="628" spans="1:14" ht="14.4" customHeight="1" x14ac:dyDescent="0.3">
      <c r="A628" s="430" t="s">
        <v>742</v>
      </c>
      <c r="B628" s="431" t="s">
        <v>3327</v>
      </c>
      <c r="C628" s="432" t="s">
        <v>1903</v>
      </c>
      <c r="D628" s="433" t="s">
        <v>3344</v>
      </c>
      <c r="E628" s="432" t="s">
        <v>465</v>
      </c>
      <c r="F628" s="433" t="s">
        <v>3363</v>
      </c>
      <c r="G628" s="432" t="s">
        <v>466</v>
      </c>
      <c r="H628" s="432" t="s">
        <v>2141</v>
      </c>
      <c r="I628" s="432" t="s">
        <v>2142</v>
      </c>
      <c r="J628" s="432" t="s">
        <v>2143</v>
      </c>
      <c r="K628" s="432" t="s">
        <v>2144</v>
      </c>
      <c r="L628" s="434">
        <v>742.06</v>
      </c>
      <c r="M628" s="434">
        <v>2</v>
      </c>
      <c r="N628" s="435">
        <v>1484.12</v>
      </c>
    </row>
    <row r="629" spans="1:14" ht="14.4" customHeight="1" x14ac:dyDescent="0.3">
      <c r="A629" s="430" t="s">
        <v>742</v>
      </c>
      <c r="B629" s="431" t="s">
        <v>3327</v>
      </c>
      <c r="C629" s="432" t="s">
        <v>1903</v>
      </c>
      <c r="D629" s="433" t="s">
        <v>3344</v>
      </c>
      <c r="E629" s="432" t="s">
        <v>465</v>
      </c>
      <c r="F629" s="433" t="s">
        <v>3363</v>
      </c>
      <c r="G629" s="432" t="s">
        <v>466</v>
      </c>
      <c r="H629" s="432" t="s">
        <v>1416</v>
      </c>
      <c r="I629" s="432" t="s">
        <v>1417</v>
      </c>
      <c r="J629" s="432" t="s">
        <v>1418</v>
      </c>
      <c r="K629" s="432" t="s">
        <v>1419</v>
      </c>
      <c r="L629" s="434">
        <v>88.22745639167411</v>
      </c>
      <c r="M629" s="434">
        <v>20</v>
      </c>
      <c r="N629" s="435">
        <v>1764.5491278334821</v>
      </c>
    </row>
    <row r="630" spans="1:14" ht="14.4" customHeight="1" x14ac:dyDescent="0.3">
      <c r="A630" s="430" t="s">
        <v>742</v>
      </c>
      <c r="B630" s="431" t="s">
        <v>3327</v>
      </c>
      <c r="C630" s="432" t="s">
        <v>1903</v>
      </c>
      <c r="D630" s="433" t="s">
        <v>3344</v>
      </c>
      <c r="E630" s="432" t="s">
        <v>465</v>
      </c>
      <c r="F630" s="433" t="s">
        <v>3363</v>
      </c>
      <c r="G630" s="432" t="s">
        <v>466</v>
      </c>
      <c r="H630" s="432" t="s">
        <v>1422</v>
      </c>
      <c r="I630" s="432" t="s">
        <v>1423</v>
      </c>
      <c r="J630" s="432" t="s">
        <v>1424</v>
      </c>
      <c r="K630" s="432" t="s">
        <v>1425</v>
      </c>
      <c r="L630" s="434">
        <v>339.94</v>
      </c>
      <c r="M630" s="434">
        <v>4</v>
      </c>
      <c r="N630" s="435">
        <v>1359.76</v>
      </c>
    </row>
    <row r="631" spans="1:14" ht="14.4" customHeight="1" x14ac:dyDescent="0.3">
      <c r="A631" s="430" t="s">
        <v>742</v>
      </c>
      <c r="B631" s="431" t="s">
        <v>3327</v>
      </c>
      <c r="C631" s="432" t="s">
        <v>1903</v>
      </c>
      <c r="D631" s="433" t="s">
        <v>3344</v>
      </c>
      <c r="E631" s="432" t="s">
        <v>465</v>
      </c>
      <c r="F631" s="433" t="s">
        <v>3363</v>
      </c>
      <c r="G631" s="432" t="s">
        <v>466</v>
      </c>
      <c r="H631" s="432" t="s">
        <v>2145</v>
      </c>
      <c r="I631" s="432" t="s">
        <v>2146</v>
      </c>
      <c r="J631" s="432" t="s">
        <v>2147</v>
      </c>
      <c r="K631" s="432" t="s">
        <v>2148</v>
      </c>
      <c r="L631" s="434">
        <v>755.51999999999987</v>
      </c>
      <c r="M631" s="434">
        <v>1</v>
      </c>
      <c r="N631" s="435">
        <v>755.51999999999987</v>
      </c>
    </row>
    <row r="632" spans="1:14" ht="14.4" customHeight="1" x14ac:dyDescent="0.3">
      <c r="A632" s="430" t="s">
        <v>742</v>
      </c>
      <c r="B632" s="431" t="s">
        <v>3327</v>
      </c>
      <c r="C632" s="432" t="s">
        <v>1903</v>
      </c>
      <c r="D632" s="433" t="s">
        <v>3344</v>
      </c>
      <c r="E632" s="432" t="s">
        <v>465</v>
      </c>
      <c r="F632" s="433" t="s">
        <v>3363</v>
      </c>
      <c r="G632" s="432" t="s">
        <v>466</v>
      </c>
      <c r="H632" s="432" t="s">
        <v>1426</v>
      </c>
      <c r="I632" s="432" t="s">
        <v>177</v>
      </c>
      <c r="J632" s="432" t="s">
        <v>1427</v>
      </c>
      <c r="K632" s="432" t="s">
        <v>1428</v>
      </c>
      <c r="L632" s="434">
        <v>33.913480339282565</v>
      </c>
      <c r="M632" s="434">
        <v>18</v>
      </c>
      <c r="N632" s="435">
        <v>610.44264610708615</v>
      </c>
    </row>
    <row r="633" spans="1:14" ht="14.4" customHeight="1" x14ac:dyDescent="0.3">
      <c r="A633" s="430" t="s">
        <v>742</v>
      </c>
      <c r="B633" s="431" t="s">
        <v>3327</v>
      </c>
      <c r="C633" s="432" t="s">
        <v>1903</v>
      </c>
      <c r="D633" s="433" t="s">
        <v>3344</v>
      </c>
      <c r="E633" s="432" t="s">
        <v>465</v>
      </c>
      <c r="F633" s="433" t="s">
        <v>3363</v>
      </c>
      <c r="G633" s="432" t="s">
        <v>466</v>
      </c>
      <c r="H633" s="432" t="s">
        <v>2149</v>
      </c>
      <c r="I633" s="432" t="s">
        <v>2150</v>
      </c>
      <c r="J633" s="432" t="s">
        <v>2151</v>
      </c>
      <c r="K633" s="432" t="s">
        <v>2152</v>
      </c>
      <c r="L633" s="434">
        <v>191.5</v>
      </c>
      <c r="M633" s="434">
        <v>1</v>
      </c>
      <c r="N633" s="435">
        <v>191.5</v>
      </c>
    </row>
    <row r="634" spans="1:14" ht="14.4" customHeight="1" x14ac:dyDescent="0.3">
      <c r="A634" s="430" t="s">
        <v>742</v>
      </c>
      <c r="B634" s="431" t="s">
        <v>3327</v>
      </c>
      <c r="C634" s="432" t="s">
        <v>1903</v>
      </c>
      <c r="D634" s="433" t="s">
        <v>3344</v>
      </c>
      <c r="E634" s="432" t="s">
        <v>465</v>
      </c>
      <c r="F634" s="433" t="s">
        <v>3363</v>
      </c>
      <c r="G634" s="432" t="s">
        <v>466</v>
      </c>
      <c r="H634" s="432" t="s">
        <v>1901</v>
      </c>
      <c r="I634" s="432" t="s">
        <v>177</v>
      </c>
      <c r="J634" s="432" t="s">
        <v>1902</v>
      </c>
      <c r="K634" s="432"/>
      <c r="L634" s="434">
        <v>59.900000000000013</v>
      </c>
      <c r="M634" s="434">
        <v>1</v>
      </c>
      <c r="N634" s="435">
        <v>59.900000000000013</v>
      </c>
    </row>
    <row r="635" spans="1:14" ht="14.4" customHeight="1" x14ac:dyDescent="0.3">
      <c r="A635" s="430" t="s">
        <v>742</v>
      </c>
      <c r="B635" s="431" t="s">
        <v>3327</v>
      </c>
      <c r="C635" s="432" t="s">
        <v>1903</v>
      </c>
      <c r="D635" s="433" t="s">
        <v>3344</v>
      </c>
      <c r="E635" s="432" t="s">
        <v>465</v>
      </c>
      <c r="F635" s="433" t="s">
        <v>3363</v>
      </c>
      <c r="G635" s="432" t="s">
        <v>466</v>
      </c>
      <c r="H635" s="432" t="s">
        <v>1433</v>
      </c>
      <c r="I635" s="432" t="s">
        <v>1434</v>
      </c>
      <c r="J635" s="432" t="s">
        <v>1435</v>
      </c>
      <c r="K635" s="432" t="s">
        <v>1436</v>
      </c>
      <c r="L635" s="434">
        <v>2700</v>
      </c>
      <c r="M635" s="434">
        <v>9</v>
      </c>
      <c r="N635" s="435">
        <v>24300</v>
      </c>
    </row>
    <row r="636" spans="1:14" ht="14.4" customHeight="1" x14ac:dyDescent="0.3">
      <c r="A636" s="430" t="s">
        <v>742</v>
      </c>
      <c r="B636" s="431" t="s">
        <v>3327</v>
      </c>
      <c r="C636" s="432" t="s">
        <v>1903</v>
      </c>
      <c r="D636" s="433" t="s">
        <v>3344</v>
      </c>
      <c r="E636" s="432" t="s">
        <v>465</v>
      </c>
      <c r="F636" s="433" t="s">
        <v>3363</v>
      </c>
      <c r="G636" s="432" t="s">
        <v>466</v>
      </c>
      <c r="H636" s="432" t="s">
        <v>2153</v>
      </c>
      <c r="I636" s="432" t="s">
        <v>177</v>
      </c>
      <c r="J636" s="432" t="s">
        <v>2154</v>
      </c>
      <c r="K636" s="432"/>
      <c r="L636" s="434">
        <v>198.08738336955594</v>
      </c>
      <c r="M636" s="434">
        <v>32</v>
      </c>
      <c r="N636" s="435">
        <v>6338.79626782579</v>
      </c>
    </row>
    <row r="637" spans="1:14" ht="14.4" customHeight="1" x14ac:dyDescent="0.3">
      <c r="A637" s="430" t="s">
        <v>742</v>
      </c>
      <c r="B637" s="431" t="s">
        <v>3327</v>
      </c>
      <c r="C637" s="432" t="s">
        <v>1903</v>
      </c>
      <c r="D637" s="433" t="s">
        <v>3344</v>
      </c>
      <c r="E637" s="432" t="s">
        <v>465</v>
      </c>
      <c r="F637" s="433" t="s">
        <v>3363</v>
      </c>
      <c r="G637" s="432" t="s">
        <v>466</v>
      </c>
      <c r="H637" s="432" t="s">
        <v>2155</v>
      </c>
      <c r="I637" s="432" t="s">
        <v>2155</v>
      </c>
      <c r="J637" s="432" t="s">
        <v>2156</v>
      </c>
      <c r="K637" s="432" t="s">
        <v>2157</v>
      </c>
      <c r="L637" s="434">
        <v>182.94011140462374</v>
      </c>
      <c r="M637" s="434">
        <v>29</v>
      </c>
      <c r="N637" s="435">
        <v>5305.2632307340882</v>
      </c>
    </row>
    <row r="638" spans="1:14" ht="14.4" customHeight="1" x14ac:dyDescent="0.3">
      <c r="A638" s="430" t="s">
        <v>742</v>
      </c>
      <c r="B638" s="431" t="s">
        <v>3327</v>
      </c>
      <c r="C638" s="432" t="s">
        <v>1903</v>
      </c>
      <c r="D638" s="433" t="s">
        <v>3344</v>
      </c>
      <c r="E638" s="432" t="s">
        <v>465</v>
      </c>
      <c r="F638" s="433" t="s">
        <v>3363</v>
      </c>
      <c r="G638" s="432" t="s">
        <v>466</v>
      </c>
      <c r="H638" s="432" t="s">
        <v>2158</v>
      </c>
      <c r="I638" s="432" t="s">
        <v>177</v>
      </c>
      <c r="J638" s="432" t="s">
        <v>2159</v>
      </c>
      <c r="K638" s="432"/>
      <c r="L638" s="434">
        <v>78.513174979524265</v>
      </c>
      <c r="M638" s="434">
        <v>3</v>
      </c>
      <c r="N638" s="435">
        <v>235.53952493857281</v>
      </c>
    </row>
    <row r="639" spans="1:14" ht="14.4" customHeight="1" x14ac:dyDescent="0.3">
      <c r="A639" s="430" t="s">
        <v>742</v>
      </c>
      <c r="B639" s="431" t="s">
        <v>3327</v>
      </c>
      <c r="C639" s="432" t="s">
        <v>1903</v>
      </c>
      <c r="D639" s="433" t="s">
        <v>3344</v>
      </c>
      <c r="E639" s="432" t="s">
        <v>465</v>
      </c>
      <c r="F639" s="433" t="s">
        <v>3363</v>
      </c>
      <c r="G639" s="432" t="s">
        <v>466</v>
      </c>
      <c r="H639" s="432" t="s">
        <v>2160</v>
      </c>
      <c r="I639" s="432" t="s">
        <v>177</v>
      </c>
      <c r="J639" s="432" t="s">
        <v>2161</v>
      </c>
      <c r="K639" s="432" t="s">
        <v>2162</v>
      </c>
      <c r="L639" s="434">
        <v>150.80730927435607</v>
      </c>
      <c r="M639" s="434">
        <v>19</v>
      </c>
      <c r="N639" s="435">
        <v>2865.3388762127652</v>
      </c>
    </row>
    <row r="640" spans="1:14" ht="14.4" customHeight="1" x14ac:dyDescent="0.3">
      <c r="A640" s="430" t="s">
        <v>742</v>
      </c>
      <c r="B640" s="431" t="s">
        <v>3327</v>
      </c>
      <c r="C640" s="432" t="s">
        <v>1903</v>
      </c>
      <c r="D640" s="433" t="s">
        <v>3344</v>
      </c>
      <c r="E640" s="432" t="s">
        <v>465</v>
      </c>
      <c r="F640" s="433" t="s">
        <v>3363</v>
      </c>
      <c r="G640" s="432" t="s">
        <v>466</v>
      </c>
      <c r="H640" s="432" t="s">
        <v>2163</v>
      </c>
      <c r="I640" s="432" t="s">
        <v>2163</v>
      </c>
      <c r="J640" s="432" t="s">
        <v>2164</v>
      </c>
      <c r="K640" s="432" t="s">
        <v>2165</v>
      </c>
      <c r="L640" s="434">
        <v>300.18000000000006</v>
      </c>
      <c r="M640" s="434">
        <v>3</v>
      </c>
      <c r="N640" s="435">
        <v>900.54000000000019</v>
      </c>
    </row>
    <row r="641" spans="1:14" ht="14.4" customHeight="1" x14ac:dyDescent="0.3">
      <c r="A641" s="430" t="s">
        <v>742</v>
      </c>
      <c r="B641" s="431" t="s">
        <v>3327</v>
      </c>
      <c r="C641" s="432" t="s">
        <v>1903</v>
      </c>
      <c r="D641" s="433" t="s">
        <v>3344</v>
      </c>
      <c r="E641" s="432" t="s">
        <v>465</v>
      </c>
      <c r="F641" s="433" t="s">
        <v>3363</v>
      </c>
      <c r="G641" s="432" t="s">
        <v>466</v>
      </c>
      <c r="H641" s="432" t="s">
        <v>2166</v>
      </c>
      <c r="I641" s="432" t="s">
        <v>2166</v>
      </c>
      <c r="J641" s="432" t="s">
        <v>2167</v>
      </c>
      <c r="K641" s="432" t="s">
        <v>2168</v>
      </c>
      <c r="L641" s="434">
        <v>560.04999999999995</v>
      </c>
      <c r="M641" s="434">
        <v>2</v>
      </c>
      <c r="N641" s="435">
        <v>1120.0999999999999</v>
      </c>
    </row>
    <row r="642" spans="1:14" ht="14.4" customHeight="1" x14ac:dyDescent="0.3">
      <c r="A642" s="430" t="s">
        <v>742</v>
      </c>
      <c r="B642" s="431" t="s">
        <v>3327</v>
      </c>
      <c r="C642" s="432" t="s">
        <v>1903</v>
      </c>
      <c r="D642" s="433" t="s">
        <v>3344</v>
      </c>
      <c r="E642" s="432" t="s">
        <v>465</v>
      </c>
      <c r="F642" s="433" t="s">
        <v>3363</v>
      </c>
      <c r="G642" s="432" t="s">
        <v>466</v>
      </c>
      <c r="H642" s="432" t="s">
        <v>2169</v>
      </c>
      <c r="I642" s="432" t="s">
        <v>2170</v>
      </c>
      <c r="J642" s="432" t="s">
        <v>2171</v>
      </c>
      <c r="K642" s="432" t="s">
        <v>2172</v>
      </c>
      <c r="L642" s="434">
        <v>684.38</v>
      </c>
      <c r="M642" s="434">
        <v>2</v>
      </c>
      <c r="N642" s="435">
        <v>1368.76</v>
      </c>
    </row>
    <row r="643" spans="1:14" ht="14.4" customHeight="1" x14ac:dyDescent="0.3">
      <c r="A643" s="430" t="s">
        <v>742</v>
      </c>
      <c r="B643" s="431" t="s">
        <v>3327</v>
      </c>
      <c r="C643" s="432" t="s">
        <v>1903</v>
      </c>
      <c r="D643" s="433" t="s">
        <v>3344</v>
      </c>
      <c r="E643" s="432" t="s">
        <v>465</v>
      </c>
      <c r="F643" s="433" t="s">
        <v>3363</v>
      </c>
      <c r="G643" s="432" t="s">
        <v>466</v>
      </c>
      <c r="H643" s="432" t="s">
        <v>1451</v>
      </c>
      <c r="I643" s="432" t="s">
        <v>177</v>
      </c>
      <c r="J643" s="432" t="s">
        <v>1452</v>
      </c>
      <c r="K643" s="432"/>
      <c r="L643" s="434">
        <v>852.01136470024687</v>
      </c>
      <c r="M643" s="434">
        <v>6</v>
      </c>
      <c r="N643" s="435">
        <v>5112.0681882014815</v>
      </c>
    </row>
    <row r="644" spans="1:14" ht="14.4" customHeight="1" x14ac:dyDescent="0.3">
      <c r="A644" s="430" t="s">
        <v>742</v>
      </c>
      <c r="B644" s="431" t="s">
        <v>3327</v>
      </c>
      <c r="C644" s="432" t="s">
        <v>1903</v>
      </c>
      <c r="D644" s="433" t="s">
        <v>3344</v>
      </c>
      <c r="E644" s="432" t="s">
        <v>465</v>
      </c>
      <c r="F644" s="433" t="s">
        <v>3363</v>
      </c>
      <c r="G644" s="432" t="s">
        <v>466</v>
      </c>
      <c r="H644" s="432" t="s">
        <v>2173</v>
      </c>
      <c r="I644" s="432" t="s">
        <v>2174</v>
      </c>
      <c r="J644" s="432" t="s">
        <v>2175</v>
      </c>
      <c r="K644" s="432" t="s">
        <v>2176</v>
      </c>
      <c r="L644" s="434">
        <v>565.01</v>
      </c>
      <c r="M644" s="434">
        <v>1</v>
      </c>
      <c r="N644" s="435">
        <v>565.01</v>
      </c>
    </row>
    <row r="645" spans="1:14" ht="14.4" customHeight="1" x14ac:dyDescent="0.3">
      <c r="A645" s="430" t="s">
        <v>742</v>
      </c>
      <c r="B645" s="431" t="s">
        <v>3327</v>
      </c>
      <c r="C645" s="432" t="s">
        <v>1903</v>
      </c>
      <c r="D645" s="433" t="s">
        <v>3344</v>
      </c>
      <c r="E645" s="432" t="s">
        <v>465</v>
      </c>
      <c r="F645" s="433" t="s">
        <v>3363</v>
      </c>
      <c r="G645" s="432" t="s">
        <v>466</v>
      </c>
      <c r="H645" s="432" t="s">
        <v>2177</v>
      </c>
      <c r="I645" s="432" t="s">
        <v>2178</v>
      </c>
      <c r="J645" s="432" t="s">
        <v>2179</v>
      </c>
      <c r="K645" s="432" t="s">
        <v>2180</v>
      </c>
      <c r="L645" s="434">
        <v>75.973367564178943</v>
      </c>
      <c r="M645" s="434">
        <v>21</v>
      </c>
      <c r="N645" s="435">
        <v>1595.4407188477578</v>
      </c>
    </row>
    <row r="646" spans="1:14" ht="14.4" customHeight="1" x14ac:dyDescent="0.3">
      <c r="A646" s="430" t="s">
        <v>742</v>
      </c>
      <c r="B646" s="431" t="s">
        <v>3327</v>
      </c>
      <c r="C646" s="432" t="s">
        <v>1903</v>
      </c>
      <c r="D646" s="433" t="s">
        <v>3344</v>
      </c>
      <c r="E646" s="432" t="s">
        <v>465</v>
      </c>
      <c r="F646" s="433" t="s">
        <v>3363</v>
      </c>
      <c r="G646" s="432" t="s">
        <v>466</v>
      </c>
      <c r="H646" s="432" t="s">
        <v>2181</v>
      </c>
      <c r="I646" s="432" t="s">
        <v>2182</v>
      </c>
      <c r="J646" s="432" t="s">
        <v>2183</v>
      </c>
      <c r="K646" s="432" t="s">
        <v>2184</v>
      </c>
      <c r="L646" s="434">
        <v>83.877475020694021</v>
      </c>
      <c r="M646" s="434">
        <v>16</v>
      </c>
      <c r="N646" s="435">
        <v>1342.0396003311043</v>
      </c>
    </row>
    <row r="647" spans="1:14" ht="14.4" customHeight="1" x14ac:dyDescent="0.3">
      <c r="A647" s="430" t="s">
        <v>742</v>
      </c>
      <c r="B647" s="431" t="s">
        <v>3327</v>
      </c>
      <c r="C647" s="432" t="s">
        <v>1903</v>
      </c>
      <c r="D647" s="433" t="s">
        <v>3344</v>
      </c>
      <c r="E647" s="432" t="s">
        <v>465</v>
      </c>
      <c r="F647" s="433" t="s">
        <v>3363</v>
      </c>
      <c r="G647" s="432" t="s">
        <v>466</v>
      </c>
      <c r="H647" s="432" t="s">
        <v>2185</v>
      </c>
      <c r="I647" s="432" t="s">
        <v>177</v>
      </c>
      <c r="J647" s="432" t="s">
        <v>2186</v>
      </c>
      <c r="K647" s="432" t="s">
        <v>2064</v>
      </c>
      <c r="L647" s="434">
        <v>396.75</v>
      </c>
      <c r="M647" s="434">
        <v>24</v>
      </c>
      <c r="N647" s="435">
        <v>9522</v>
      </c>
    </row>
    <row r="648" spans="1:14" ht="14.4" customHeight="1" x14ac:dyDescent="0.3">
      <c r="A648" s="430" t="s">
        <v>742</v>
      </c>
      <c r="B648" s="431" t="s">
        <v>3327</v>
      </c>
      <c r="C648" s="432" t="s">
        <v>1903</v>
      </c>
      <c r="D648" s="433" t="s">
        <v>3344</v>
      </c>
      <c r="E648" s="432" t="s">
        <v>465</v>
      </c>
      <c r="F648" s="433" t="s">
        <v>3363</v>
      </c>
      <c r="G648" s="432" t="s">
        <v>466</v>
      </c>
      <c r="H648" s="432" t="s">
        <v>1458</v>
      </c>
      <c r="I648" s="432" t="s">
        <v>1459</v>
      </c>
      <c r="J648" s="432" t="s">
        <v>1460</v>
      </c>
      <c r="K648" s="432" t="s">
        <v>1461</v>
      </c>
      <c r="L648" s="434">
        <v>152.88003799658003</v>
      </c>
      <c r="M648" s="434">
        <v>8</v>
      </c>
      <c r="N648" s="435">
        <v>1223.0403039726402</v>
      </c>
    </row>
    <row r="649" spans="1:14" ht="14.4" customHeight="1" x14ac:dyDescent="0.3">
      <c r="A649" s="430" t="s">
        <v>742</v>
      </c>
      <c r="B649" s="431" t="s">
        <v>3327</v>
      </c>
      <c r="C649" s="432" t="s">
        <v>1903</v>
      </c>
      <c r="D649" s="433" t="s">
        <v>3344</v>
      </c>
      <c r="E649" s="432" t="s">
        <v>465</v>
      </c>
      <c r="F649" s="433" t="s">
        <v>3363</v>
      </c>
      <c r="G649" s="432" t="s">
        <v>466</v>
      </c>
      <c r="H649" s="432" t="s">
        <v>2187</v>
      </c>
      <c r="I649" s="432" t="s">
        <v>2188</v>
      </c>
      <c r="J649" s="432" t="s">
        <v>2189</v>
      </c>
      <c r="K649" s="432" t="s">
        <v>2190</v>
      </c>
      <c r="L649" s="434">
        <v>90.969591718478299</v>
      </c>
      <c r="M649" s="434">
        <v>1</v>
      </c>
      <c r="N649" s="435">
        <v>90.969591718478299</v>
      </c>
    </row>
    <row r="650" spans="1:14" ht="14.4" customHeight="1" x14ac:dyDescent="0.3">
      <c r="A650" s="430" t="s">
        <v>742</v>
      </c>
      <c r="B650" s="431" t="s">
        <v>3327</v>
      </c>
      <c r="C650" s="432" t="s">
        <v>1903</v>
      </c>
      <c r="D650" s="433" t="s">
        <v>3344</v>
      </c>
      <c r="E650" s="432" t="s">
        <v>465</v>
      </c>
      <c r="F650" s="433" t="s">
        <v>3363</v>
      </c>
      <c r="G650" s="432" t="s">
        <v>466</v>
      </c>
      <c r="H650" s="432" t="s">
        <v>2191</v>
      </c>
      <c r="I650" s="432" t="s">
        <v>2192</v>
      </c>
      <c r="J650" s="432" t="s">
        <v>2193</v>
      </c>
      <c r="K650" s="432"/>
      <c r="L650" s="434">
        <v>296.3</v>
      </c>
      <c r="M650" s="434">
        <v>1</v>
      </c>
      <c r="N650" s="435">
        <v>296.3</v>
      </c>
    </row>
    <row r="651" spans="1:14" ht="14.4" customHeight="1" x14ac:dyDescent="0.3">
      <c r="A651" s="430" t="s">
        <v>742</v>
      </c>
      <c r="B651" s="431" t="s">
        <v>3327</v>
      </c>
      <c r="C651" s="432" t="s">
        <v>1903</v>
      </c>
      <c r="D651" s="433" t="s">
        <v>3344</v>
      </c>
      <c r="E651" s="432" t="s">
        <v>465</v>
      </c>
      <c r="F651" s="433" t="s">
        <v>3363</v>
      </c>
      <c r="G651" s="432" t="s">
        <v>466</v>
      </c>
      <c r="H651" s="432" t="s">
        <v>2194</v>
      </c>
      <c r="I651" s="432" t="s">
        <v>2194</v>
      </c>
      <c r="J651" s="432" t="s">
        <v>2171</v>
      </c>
      <c r="K651" s="432" t="s">
        <v>2195</v>
      </c>
      <c r="L651" s="434">
        <v>1647.5901150686429</v>
      </c>
      <c r="M651" s="434">
        <v>1</v>
      </c>
      <c r="N651" s="435">
        <v>1647.5901150686429</v>
      </c>
    </row>
    <row r="652" spans="1:14" ht="14.4" customHeight="1" x14ac:dyDescent="0.3">
      <c r="A652" s="430" t="s">
        <v>742</v>
      </c>
      <c r="B652" s="431" t="s">
        <v>3327</v>
      </c>
      <c r="C652" s="432" t="s">
        <v>1903</v>
      </c>
      <c r="D652" s="433" t="s">
        <v>3344</v>
      </c>
      <c r="E652" s="432" t="s">
        <v>465</v>
      </c>
      <c r="F652" s="433" t="s">
        <v>3363</v>
      </c>
      <c r="G652" s="432" t="s">
        <v>466</v>
      </c>
      <c r="H652" s="432" t="s">
        <v>2196</v>
      </c>
      <c r="I652" s="432" t="s">
        <v>2197</v>
      </c>
      <c r="J652" s="432" t="s">
        <v>2198</v>
      </c>
      <c r="K652" s="432" t="s">
        <v>2199</v>
      </c>
      <c r="L652" s="434">
        <v>79.840052509817141</v>
      </c>
      <c r="M652" s="434">
        <v>3</v>
      </c>
      <c r="N652" s="435">
        <v>239.52015752945141</v>
      </c>
    </row>
    <row r="653" spans="1:14" ht="14.4" customHeight="1" x14ac:dyDescent="0.3">
      <c r="A653" s="430" t="s">
        <v>742</v>
      </c>
      <c r="B653" s="431" t="s">
        <v>3327</v>
      </c>
      <c r="C653" s="432" t="s">
        <v>1903</v>
      </c>
      <c r="D653" s="433" t="s">
        <v>3344</v>
      </c>
      <c r="E653" s="432" t="s">
        <v>465</v>
      </c>
      <c r="F653" s="433" t="s">
        <v>3363</v>
      </c>
      <c r="G653" s="432" t="s">
        <v>466</v>
      </c>
      <c r="H653" s="432" t="s">
        <v>2200</v>
      </c>
      <c r="I653" s="432" t="s">
        <v>2201</v>
      </c>
      <c r="J653" s="432" t="s">
        <v>2198</v>
      </c>
      <c r="K653" s="432" t="s">
        <v>2202</v>
      </c>
      <c r="L653" s="434">
        <v>268.93177727719916</v>
      </c>
      <c r="M653" s="434">
        <v>7</v>
      </c>
      <c r="N653" s="435">
        <v>1882.5224409403943</v>
      </c>
    </row>
    <row r="654" spans="1:14" ht="14.4" customHeight="1" x14ac:dyDescent="0.3">
      <c r="A654" s="430" t="s">
        <v>742</v>
      </c>
      <c r="B654" s="431" t="s">
        <v>3327</v>
      </c>
      <c r="C654" s="432" t="s">
        <v>1903</v>
      </c>
      <c r="D654" s="433" t="s">
        <v>3344</v>
      </c>
      <c r="E654" s="432" t="s">
        <v>465</v>
      </c>
      <c r="F654" s="433" t="s">
        <v>3363</v>
      </c>
      <c r="G654" s="432" t="s">
        <v>466</v>
      </c>
      <c r="H654" s="432" t="s">
        <v>2203</v>
      </c>
      <c r="I654" s="432" t="s">
        <v>2204</v>
      </c>
      <c r="J654" s="432" t="s">
        <v>2205</v>
      </c>
      <c r="K654" s="432" t="s">
        <v>2206</v>
      </c>
      <c r="L654" s="434">
        <v>1003.0599999999998</v>
      </c>
      <c r="M654" s="434">
        <v>5</v>
      </c>
      <c r="N654" s="435">
        <v>5015.2999999999993</v>
      </c>
    </row>
    <row r="655" spans="1:14" ht="14.4" customHeight="1" x14ac:dyDescent="0.3">
      <c r="A655" s="430" t="s">
        <v>742</v>
      </c>
      <c r="B655" s="431" t="s">
        <v>3327</v>
      </c>
      <c r="C655" s="432" t="s">
        <v>1903</v>
      </c>
      <c r="D655" s="433" t="s">
        <v>3344</v>
      </c>
      <c r="E655" s="432" t="s">
        <v>465</v>
      </c>
      <c r="F655" s="433" t="s">
        <v>3363</v>
      </c>
      <c r="G655" s="432" t="s">
        <v>466</v>
      </c>
      <c r="H655" s="432" t="s">
        <v>2207</v>
      </c>
      <c r="I655" s="432" t="s">
        <v>2208</v>
      </c>
      <c r="J655" s="432" t="s">
        <v>2209</v>
      </c>
      <c r="K655" s="432" t="s">
        <v>2210</v>
      </c>
      <c r="L655" s="434">
        <v>482.99995670105415</v>
      </c>
      <c r="M655" s="434">
        <v>30</v>
      </c>
      <c r="N655" s="435">
        <v>14489.998701031624</v>
      </c>
    </row>
    <row r="656" spans="1:14" ht="14.4" customHeight="1" x14ac:dyDescent="0.3">
      <c r="A656" s="430" t="s">
        <v>742</v>
      </c>
      <c r="B656" s="431" t="s">
        <v>3327</v>
      </c>
      <c r="C656" s="432" t="s">
        <v>1903</v>
      </c>
      <c r="D656" s="433" t="s">
        <v>3344</v>
      </c>
      <c r="E656" s="432" t="s">
        <v>465</v>
      </c>
      <c r="F656" s="433" t="s">
        <v>3363</v>
      </c>
      <c r="G656" s="432" t="s">
        <v>466</v>
      </c>
      <c r="H656" s="432" t="s">
        <v>2211</v>
      </c>
      <c r="I656" s="432" t="s">
        <v>2212</v>
      </c>
      <c r="J656" s="432" t="s">
        <v>2213</v>
      </c>
      <c r="K656" s="432" t="s">
        <v>2214</v>
      </c>
      <c r="L656" s="434">
        <v>391.00056494841863</v>
      </c>
      <c r="M656" s="434">
        <v>20</v>
      </c>
      <c r="N656" s="435">
        <v>7820.011298968373</v>
      </c>
    </row>
    <row r="657" spans="1:14" ht="14.4" customHeight="1" x14ac:dyDescent="0.3">
      <c r="A657" s="430" t="s">
        <v>742</v>
      </c>
      <c r="B657" s="431" t="s">
        <v>3327</v>
      </c>
      <c r="C657" s="432" t="s">
        <v>1903</v>
      </c>
      <c r="D657" s="433" t="s">
        <v>3344</v>
      </c>
      <c r="E657" s="432" t="s">
        <v>465</v>
      </c>
      <c r="F657" s="433" t="s">
        <v>3363</v>
      </c>
      <c r="G657" s="432" t="s">
        <v>466</v>
      </c>
      <c r="H657" s="432" t="s">
        <v>2215</v>
      </c>
      <c r="I657" s="432" t="s">
        <v>2215</v>
      </c>
      <c r="J657" s="432" t="s">
        <v>2216</v>
      </c>
      <c r="K657" s="432" t="s">
        <v>2217</v>
      </c>
      <c r="L657" s="434">
        <v>4491.0080785891541</v>
      </c>
      <c r="M657" s="434">
        <v>9</v>
      </c>
      <c r="N657" s="435">
        <v>40419.072707302388</v>
      </c>
    </row>
    <row r="658" spans="1:14" ht="14.4" customHeight="1" x14ac:dyDescent="0.3">
      <c r="A658" s="430" t="s">
        <v>742</v>
      </c>
      <c r="B658" s="431" t="s">
        <v>3327</v>
      </c>
      <c r="C658" s="432" t="s">
        <v>1903</v>
      </c>
      <c r="D658" s="433" t="s">
        <v>3344</v>
      </c>
      <c r="E658" s="432" t="s">
        <v>465</v>
      </c>
      <c r="F658" s="433" t="s">
        <v>3363</v>
      </c>
      <c r="G658" s="432" t="s">
        <v>466</v>
      </c>
      <c r="H658" s="432" t="s">
        <v>2218</v>
      </c>
      <c r="I658" s="432" t="s">
        <v>177</v>
      </c>
      <c r="J658" s="432" t="s">
        <v>2219</v>
      </c>
      <c r="K658" s="432"/>
      <c r="L658" s="434">
        <v>11262.93</v>
      </c>
      <c r="M658" s="434">
        <v>1</v>
      </c>
      <c r="N658" s="435">
        <v>11262.93</v>
      </c>
    </row>
    <row r="659" spans="1:14" ht="14.4" customHeight="1" x14ac:dyDescent="0.3">
      <c r="A659" s="430" t="s">
        <v>742</v>
      </c>
      <c r="B659" s="431" t="s">
        <v>3327</v>
      </c>
      <c r="C659" s="432" t="s">
        <v>1903</v>
      </c>
      <c r="D659" s="433" t="s">
        <v>3344</v>
      </c>
      <c r="E659" s="432" t="s">
        <v>465</v>
      </c>
      <c r="F659" s="433" t="s">
        <v>3363</v>
      </c>
      <c r="G659" s="432" t="s">
        <v>466</v>
      </c>
      <c r="H659" s="432" t="s">
        <v>2220</v>
      </c>
      <c r="I659" s="432" t="s">
        <v>2221</v>
      </c>
      <c r="J659" s="432" t="s">
        <v>2222</v>
      </c>
      <c r="K659" s="432" t="s">
        <v>2223</v>
      </c>
      <c r="L659" s="434">
        <v>230.23422159262026</v>
      </c>
      <c r="M659" s="434">
        <v>1</v>
      </c>
      <c r="N659" s="435">
        <v>230.23422159262026</v>
      </c>
    </row>
    <row r="660" spans="1:14" ht="14.4" customHeight="1" x14ac:dyDescent="0.3">
      <c r="A660" s="430" t="s">
        <v>742</v>
      </c>
      <c r="B660" s="431" t="s">
        <v>3327</v>
      </c>
      <c r="C660" s="432" t="s">
        <v>1903</v>
      </c>
      <c r="D660" s="433" t="s">
        <v>3344</v>
      </c>
      <c r="E660" s="432" t="s">
        <v>465</v>
      </c>
      <c r="F660" s="433" t="s">
        <v>3363</v>
      </c>
      <c r="G660" s="432" t="s">
        <v>466</v>
      </c>
      <c r="H660" s="432" t="s">
        <v>2224</v>
      </c>
      <c r="I660" s="432" t="s">
        <v>2224</v>
      </c>
      <c r="J660" s="432" t="s">
        <v>1947</v>
      </c>
      <c r="K660" s="432" t="s">
        <v>2225</v>
      </c>
      <c r="L660" s="434">
        <v>191.73</v>
      </c>
      <c r="M660" s="434">
        <v>1</v>
      </c>
      <c r="N660" s="435">
        <v>191.73</v>
      </c>
    </row>
    <row r="661" spans="1:14" ht="14.4" customHeight="1" x14ac:dyDescent="0.3">
      <c r="A661" s="430" t="s">
        <v>742</v>
      </c>
      <c r="B661" s="431" t="s">
        <v>3327</v>
      </c>
      <c r="C661" s="432" t="s">
        <v>1903</v>
      </c>
      <c r="D661" s="433" t="s">
        <v>3344</v>
      </c>
      <c r="E661" s="432" t="s">
        <v>465</v>
      </c>
      <c r="F661" s="433" t="s">
        <v>3363</v>
      </c>
      <c r="G661" s="432" t="s">
        <v>466</v>
      </c>
      <c r="H661" s="432" t="s">
        <v>2226</v>
      </c>
      <c r="I661" s="432" t="s">
        <v>2226</v>
      </c>
      <c r="J661" s="432" t="s">
        <v>2227</v>
      </c>
      <c r="K661" s="432" t="s">
        <v>2228</v>
      </c>
      <c r="L661" s="434">
        <v>3643.3747183987971</v>
      </c>
      <c r="M661" s="434">
        <v>8</v>
      </c>
      <c r="N661" s="435">
        <v>29146.997747190377</v>
      </c>
    </row>
    <row r="662" spans="1:14" ht="14.4" customHeight="1" x14ac:dyDescent="0.3">
      <c r="A662" s="430" t="s">
        <v>742</v>
      </c>
      <c r="B662" s="431" t="s">
        <v>3327</v>
      </c>
      <c r="C662" s="432" t="s">
        <v>1903</v>
      </c>
      <c r="D662" s="433" t="s">
        <v>3344</v>
      </c>
      <c r="E662" s="432" t="s">
        <v>465</v>
      </c>
      <c r="F662" s="433" t="s">
        <v>3363</v>
      </c>
      <c r="G662" s="432" t="s">
        <v>466</v>
      </c>
      <c r="H662" s="432" t="s">
        <v>2229</v>
      </c>
      <c r="I662" s="432" t="s">
        <v>177</v>
      </c>
      <c r="J662" s="432" t="s">
        <v>2230</v>
      </c>
      <c r="K662" s="432"/>
      <c r="L662" s="434">
        <v>265.74000000000007</v>
      </c>
      <c r="M662" s="434">
        <v>1</v>
      </c>
      <c r="N662" s="435">
        <v>265.74000000000007</v>
      </c>
    </row>
    <row r="663" spans="1:14" ht="14.4" customHeight="1" x14ac:dyDescent="0.3">
      <c r="A663" s="430" t="s">
        <v>742</v>
      </c>
      <c r="B663" s="431" t="s">
        <v>3327</v>
      </c>
      <c r="C663" s="432" t="s">
        <v>1903</v>
      </c>
      <c r="D663" s="433" t="s">
        <v>3344</v>
      </c>
      <c r="E663" s="432" t="s">
        <v>465</v>
      </c>
      <c r="F663" s="433" t="s">
        <v>3363</v>
      </c>
      <c r="G663" s="432" t="s">
        <v>466</v>
      </c>
      <c r="H663" s="432" t="s">
        <v>2231</v>
      </c>
      <c r="I663" s="432" t="s">
        <v>2231</v>
      </c>
      <c r="J663" s="432" t="s">
        <v>697</v>
      </c>
      <c r="K663" s="432" t="s">
        <v>2232</v>
      </c>
      <c r="L663" s="434">
        <v>92</v>
      </c>
      <c r="M663" s="434">
        <v>3</v>
      </c>
      <c r="N663" s="435">
        <v>276</v>
      </c>
    </row>
    <row r="664" spans="1:14" ht="14.4" customHeight="1" x14ac:dyDescent="0.3">
      <c r="A664" s="430" t="s">
        <v>742</v>
      </c>
      <c r="B664" s="431" t="s">
        <v>3327</v>
      </c>
      <c r="C664" s="432" t="s">
        <v>1903</v>
      </c>
      <c r="D664" s="433" t="s">
        <v>3344</v>
      </c>
      <c r="E664" s="432" t="s">
        <v>465</v>
      </c>
      <c r="F664" s="433" t="s">
        <v>3363</v>
      </c>
      <c r="G664" s="432" t="s">
        <v>466</v>
      </c>
      <c r="H664" s="432" t="s">
        <v>569</v>
      </c>
      <c r="I664" s="432" t="s">
        <v>569</v>
      </c>
      <c r="J664" s="432" t="s">
        <v>497</v>
      </c>
      <c r="K664" s="432" t="s">
        <v>570</v>
      </c>
      <c r="L664" s="434">
        <v>60.11814989622097</v>
      </c>
      <c r="M664" s="434">
        <v>27</v>
      </c>
      <c r="N664" s="435">
        <v>1623.1900471979661</v>
      </c>
    </row>
    <row r="665" spans="1:14" ht="14.4" customHeight="1" x14ac:dyDescent="0.3">
      <c r="A665" s="430" t="s">
        <v>742</v>
      </c>
      <c r="B665" s="431" t="s">
        <v>3327</v>
      </c>
      <c r="C665" s="432" t="s">
        <v>1903</v>
      </c>
      <c r="D665" s="433" t="s">
        <v>3344</v>
      </c>
      <c r="E665" s="432" t="s">
        <v>465</v>
      </c>
      <c r="F665" s="433" t="s">
        <v>3363</v>
      </c>
      <c r="G665" s="432" t="s">
        <v>466</v>
      </c>
      <c r="H665" s="432" t="s">
        <v>1468</v>
      </c>
      <c r="I665" s="432" t="s">
        <v>177</v>
      </c>
      <c r="J665" s="432" t="s">
        <v>1469</v>
      </c>
      <c r="K665" s="432"/>
      <c r="L665" s="434">
        <v>147.49967314265265</v>
      </c>
      <c r="M665" s="434">
        <v>3</v>
      </c>
      <c r="N665" s="435">
        <v>442.49901942795799</v>
      </c>
    </row>
    <row r="666" spans="1:14" ht="14.4" customHeight="1" x14ac:dyDescent="0.3">
      <c r="A666" s="430" t="s">
        <v>742</v>
      </c>
      <c r="B666" s="431" t="s">
        <v>3327</v>
      </c>
      <c r="C666" s="432" t="s">
        <v>1903</v>
      </c>
      <c r="D666" s="433" t="s">
        <v>3344</v>
      </c>
      <c r="E666" s="432" t="s">
        <v>465</v>
      </c>
      <c r="F666" s="433" t="s">
        <v>3363</v>
      </c>
      <c r="G666" s="432" t="s">
        <v>466</v>
      </c>
      <c r="H666" s="432" t="s">
        <v>1470</v>
      </c>
      <c r="I666" s="432" t="s">
        <v>177</v>
      </c>
      <c r="J666" s="432" t="s">
        <v>1471</v>
      </c>
      <c r="K666" s="432"/>
      <c r="L666" s="434">
        <v>169.94034207400227</v>
      </c>
      <c r="M666" s="434">
        <v>1</v>
      </c>
      <c r="N666" s="435">
        <v>169.94034207400227</v>
      </c>
    </row>
    <row r="667" spans="1:14" ht="14.4" customHeight="1" x14ac:dyDescent="0.3">
      <c r="A667" s="430" t="s">
        <v>742</v>
      </c>
      <c r="B667" s="431" t="s">
        <v>3327</v>
      </c>
      <c r="C667" s="432" t="s">
        <v>1903</v>
      </c>
      <c r="D667" s="433" t="s">
        <v>3344</v>
      </c>
      <c r="E667" s="432" t="s">
        <v>465</v>
      </c>
      <c r="F667" s="433" t="s">
        <v>3363</v>
      </c>
      <c r="G667" s="432" t="s">
        <v>466</v>
      </c>
      <c r="H667" s="432" t="s">
        <v>1472</v>
      </c>
      <c r="I667" s="432" t="s">
        <v>177</v>
      </c>
      <c r="J667" s="432" t="s">
        <v>1473</v>
      </c>
      <c r="K667" s="432"/>
      <c r="L667" s="434">
        <v>43.139999999999986</v>
      </c>
      <c r="M667" s="434">
        <v>3</v>
      </c>
      <c r="N667" s="435">
        <v>129.41999999999996</v>
      </c>
    </row>
    <row r="668" spans="1:14" ht="14.4" customHeight="1" x14ac:dyDescent="0.3">
      <c r="A668" s="430" t="s">
        <v>742</v>
      </c>
      <c r="B668" s="431" t="s">
        <v>3327</v>
      </c>
      <c r="C668" s="432" t="s">
        <v>1903</v>
      </c>
      <c r="D668" s="433" t="s">
        <v>3344</v>
      </c>
      <c r="E668" s="432" t="s">
        <v>465</v>
      </c>
      <c r="F668" s="433" t="s">
        <v>3363</v>
      </c>
      <c r="G668" s="432" t="s">
        <v>466</v>
      </c>
      <c r="H668" s="432" t="s">
        <v>1474</v>
      </c>
      <c r="I668" s="432" t="s">
        <v>177</v>
      </c>
      <c r="J668" s="432" t="s">
        <v>1475</v>
      </c>
      <c r="K668" s="432"/>
      <c r="L668" s="434">
        <v>31.669999999999998</v>
      </c>
      <c r="M668" s="434">
        <v>5</v>
      </c>
      <c r="N668" s="435">
        <v>158.35</v>
      </c>
    </row>
    <row r="669" spans="1:14" ht="14.4" customHeight="1" x14ac:dyDescent="0.3">
      <c r="A669" s="430" t="s">
        <v>742</v>
      </c>
      <c r="B669" s="431" t="s">
        <v>3327</v>
      </c>
      <c r="C669" s="432" t="s">
        <v>1903</v>
      </c>
      <c r="D669" s="433" t="s">
        <v>3344</v>
      </c>
      <c r="E669" s="432" t="s">
        <v>465</v>
      </c>
      <c r="F669" s="433" t="s">
        <v>3363</v>
      </c>
      <c r="G669" s="432" t="s">
        <v>466</v>
      </c>
      <c r="H669" s="432" t="s">
        <v>2233</v>
      </c>
      <c r="I669" s="432" t="s">
        <v>177</v>
      </c>
      <c r="J669" s="432" t="s">
        <v>2234</v>
      </c>
      <c r="K669" s="432"/>
      <c r="L669" s="434">
        <v>62.97000000000002</v>
      </c>
      <c r="M669" s="434">
        <v>3</v>
      </c>
      <c r="N669" s="435">
        <v>188.91000000000005</v>
      </c>
    </row>
    <row r="670" spans="1:14" ht="14.4" customHeight="1" x14ac:dyDescent="0.3">
      <c r="A670" s="430" t="s">
        <v>742</v>
      </c>
      <c r="B670" s="431" t="s">
        <v>3327</v>
      </c>
      <c r="C670" s="432" t="s">
        <v>1903</v>
      </c>
      <c r="D670" s="433" t="s">
        <v>3344</v>
      </c>
      <c r="E670" s="432" t="s">
        <v>465</v>
      </c>
      <c r="F670" s="433" t="s">
        <v>3363</v>
      </c>
      <c r="G670" s="432" t="s">
        <v>466</v>
      </c>
      <c r="H670" s="432" t="s">
        <v>2235</v>
      </c>
      <c r="I670" s="432" t="s">
        <v>177</v>
      </c>
      <c r="J670" s="432" t="s">
        <v>2236</v>
      </c>
      <c r="K670" s="432"/>
      <c r="L670" s="434">
        <v>43.199999999999996</v>
      </c>
      <c r="M670" s="434">
        <v>3</v>
      </c>
      <c r="N670" s="435">
        <v>129.6</v>
      </c>
    </row>
    <row r="671" spans="1:14" ht="14.4" customHeight="1" x14ac:dyDescent="0.3">
      <c r="A671" s="430" t="s">
        <v>742</v>
      </c>
      <c r="B671" s="431" t="s">
        <v>3327</v>
      </c>
      <c r="C671" s="432" t="s">
        <v>1903</v>
      </c>
      <c r="D671" s="433" t="s">
        <v>3344</v>
      </c>
      <c r="E671" s="432" t="s">
        <v>465</v>
      </c>
      <c r="F671" s="433" t="s">
        <v>3363</v>
      </c>
      <c r="G671" s="432" t="s">
        <v>466</v>
      </c>
      <c r="H671" s="432" t="s">
        <v>2237</v>
      </c>
      <c r="I671" s="432" t="s">
        <v>2238</v>
      </c>
      <c r="J671" s="432" t="s">
        <v>2239</v>
      </c>
      <c r="K671" s="432" t="s">
        <v>1376</v>
      </c>
      <c r="L671" s="434">
        <v>16.190000000000001</v>
      </c>
      <c r="M671" s="434">
        <v>40</v>
      </c>
      <c r="N671" s="435">
        <v>647.6</v>
      </c>
    </row>
    <row r="672" spans="1:14" ht="14.4" customHeight="1" x14ac:dyDescent="0.3">
      <c r="A672" s="430" t="s">
        <v>742</v>
      </c>
      <c r="B672" s="431" t="s">
        <v>3327</v>
      </c>
      <c r="C672" s="432" t="s">
        <v>1903</v>
      </c>
      <c r="D672" s="433" t="s">
        <v>3344</v>
      </c>
      <c r="E672" s="432" t="s">
        <v>465</v>
      </c>
      <c r="F672" s="433" t="s">
        <v>3363</v>
      </c>
      <c r="G672" s="432" t="s">
        <v>466</v>
      </c>
      <c r="H672" s="432" t="s">
        <v>2240</v>
      </c>
      <c r="I672" s="432" t="s">
        <v>2240</v>
      </c>
      <c r="J672" s="432" t="s">
        <v>2241</v>
      </c>
      <c r="K672" s="432" t="s">
        <v>2242</v>
      </c>
      <c r="L672" s="434">
        <v>231.35147168109805</v>
      </c>
      <c r="M672" s="434">
        <v>1</v>
      </c>
      <c r="N672" s="435">
        <v>231.35147168109805</v>
      </c>
    </row>
    <row r="673" spans="1:14" ht="14.4" customHeight="1" x14ac:dyDescent="0.3">
      <c r="A673" s="430" t="s">
        <v>742</v>
      </c>
      <c r="B673" s="431" t="s">
        <v>3327</v>
      </c>
      <c r="C673" s="432" t="s">
        <v>1903</v>
      </c>
      <c r="D673" s="433" t="s">
        <v>3344</v>
      </c>
      <c r="E673" s="432" t="s">
        <v>465</v>
      </c>
      <c r="F673" s="433" t="s">
        <v>3363</v>
      </c>
      <c r="G673" s="432" t="s">
        <v>689</v>
      </c>
      <c r="H673" s="432" t="s">
        <v>1489</v>
      </c>
      <c r="I673" s="432" t="s">
        <v>1490</v>
      </c>
      <c r="J673" s="432" t="s">
        <v>1491</v>
      </c>
      <c r="K673" s="432" t="s">
        <v>1492</v>
      </c>
      <c r="L673" s="434">
        <v>36.329897953248306</v>
      </c>
      <c r="M673" s="434">
        <v>2</v>
      </c>
      <c r="N673" s="435">
        <v>72.659795906496612</v>
      </c>
    </row>
    <row r="674" spans="1:14" ht="14.4" customHeight="1" x14ac:dyDescent="0.3">
      <c r="A674" s="430" t="s">
        <v>742</v>
      </c>
      <c r="B674" s="431" t="s">
        <v>3327</v>
      </c>
      <c r="C674" s="432" t="s">
        <v>1903</v>
      </c>
      <c r="D674" s="433" t="s">
        <v>3344</v>
      </c>
      <c r="E674" s="432" t="s">
        <v>465</v>
      </c>
      <c r="F674" s="433" t="s">
        <v>3363</v>
      </c>
      <c r="G674" s="432" t="s">
        <v>689</v>
      </c>
      <c r="H674" s="432" t="s">
        <v>1500</v>
      </c>
      <c r="I674" s="432" t="s">
        <v>1501</v>
      </c>
      <c r="J674" s="432" t="s">
        <v>1498</v>
      </c>
      <c r="K674" s="432" t="s">
        <v>1502</v>
      </c>
      <c r="L674" s="434">
        <v>94.67</v>
      </c>
      <c r="M674" s="434">
        <v>1</v>
      </c>
      <c r="N674" s="435">
        <v>94.67</v>
      </c>
    </row>
    <row r="675" spans="1:14" ht="14.4" customHeight="1" x14ac:dyDescent="0.3">
      <c r="A675" s="430" t="s">
        <v>742</v>
      </c>
      <c r="B675" s="431" t="s">
        <v>3327</v>
      </c>
      <c r="C675" s="432" t="s">
        <v>1903</v>
      </c>
      <c r="D675" s="433" t="s">
        <v>3344</v>
      </c>
      <c r="E675" s="432" t="s">
        <v>465</v>
      </c>
      <c r="F675" s="433" t="s">
        <v>3363</v>
      </c>
      <c r="G675" s="432" t="s">
        <v>689</v>
      </c>
      <c r="H675" s="432" t="s">
        <v>1517</v>
      </c>
      <c r="I675" s="432" t="s">
        <v>1518</v>
      </c>
      <c r="J675" s="432" t="s">
        <v>1519</v>
      </c>
      <c r="K675" s="432" t="s">
        <v>1520</v>
      </c>
      <c r="L675" s="434">
        <v>144.52994196147438</v>
      </c>
      <c r="M675" s="434">
        <v>33</v>
      </c>
      <c r="N675" s="435">
        <v>4769.488084728654</v>
      </c>
    </row>
    <row r="676" spans="1:14" ht="14.4" customHeight="1" x14ac:dyDescent="0.3">
      <c r="A676" s="430" t="s">
        <v>742</v>
      </c>
      <c r="B676" s="431" t="s">
        <v>3327</v>
      </c>
      <c r="C676" s="432" t="s">
        <v>1903</v>
      </c>
      <c r="D676" s="433" t="s">
        <v>3344</v>
      </c>
      <c r="E676" s="432" t="s">
        <v>465</v>
      </c>
      <c r="F676" s="433" t="s">
        <v>3363</v>
      </c>
      <c r="G676" s="432" t="s">
        <v>689</v>
      </c>
      <c r="H676" s="432" t="s">
        <v>2243</v>
      </c>
      <c r="I676" s="432" t="s">
        <v>2244</v>
      </c>
      <c r="J676" s="432" t="s">
        <v>757</v>
      </c>
      <c r="K676" s="432" t="s">
        <v>2245</v>
      </c>
      <c r="L676" s="434">
        <v>64.73</v>
      </c>
      <c r="M676" s="434">
        <v>1</v>
      </c>
      <c r="N676" s="435">
        <v>64.73</v>
      </c>
    </row>
    <row r="677" spans="1:14" ht="14.4" customHeight="1" x14ac:dyDescent="0.3">
      <c r="A677" s="430" t="s">
        <v>742</v>
      </c>
      <c r="B677" s="431" t="s">
        <v>3327</v>
      </c>
      <c r="C677" s="432" t="s">
        <v>1903</v>
      </c>
      <c r="D677" s="433" t="s">
        <v>3344</v>
      </c>
      <c r="E677" s="432" t="s">
        <v>465</v>
      </c>
      <c r="F677" s="433" t="s">
        <v>3363</v>
      </c>
      <c r="G677" s="432" t="s">
        <v>689</v>
      </c>
      <c r="H677" s="432" t="s">
        <v>1529</v>
      </c>
      <c r="I677" s="432" t="s">
        <v>1530</v>
      </c>
      <c r="J677" s="432" t="s">
        <v>1531</v>
      </c>
      <c r="K677" s="432" t="s">
        <v>1532</v>
      </c>
      <c r="L677" s="434">
        <v>492.19992581092282</v>
      </c>
      <c r="M677" s="434">
        <v>6</v>
      </c>
      <c r="N677" s="435">
        <v>2953.1995548655368</v>
      </c>
    </row>
    <row r="678" spans="1:14" ht="14.4" customHeight="1" x14ac:dyDescent="0.3">
      <c r="A678" s="430" t="s">
        <v>742</v>
      </c>
      <c r="B678" s="431" t="s">
        <v>3327</v>
      </c>
      <c r="C678" s="432" t="s">
        <v>1903</v>
      </c>
      <c r="D678" s="433" t="s">
        <v>3344</v>
      </c>
      <c r="E678" s="432" t="s">
        <v>465</v>
      </c>
      <c r="F678" s="433" t="s">
        <v>3363</v>
      </c>
      <c r="G678" s="432" t="s">
        <v>689</v>
      </c>
      <c r="H678" s="432" t="s">
        <v>1533</v>
      </c>
      <c r="I678" s="432" t="s">
        <v>1534</v>
      </c>
      <c r="J678" s="432" t="s">
        <v>1531</v>
      </c>
      <c r="K678" s="432" t="s">
        <v>1535</v>
      </c>
      <c r="L678" s="434">
        <v>942.99999999999977</v>
      </c>
      <c r="M678" s="434">
        <v>1</v>
      </c>
      <c r="N678" s="435">
        <v>942.99999999999977</v>
      </c>
    </row>
    <row r="679" spans="1:14" ht="14.4" customHeight="1" x14ac:dyDescent="0.3">
      <c r="A679" s="430" t="s">
        <v>742</v>
      </c>
      <c r="B679" s="431" t="s">
        <v>3327</v>
      </c>
      <c r="C679" s="432" t="s">
        <v>1903</v>
      </c>
      <c r="D679" s="433" t="s">
        <v>3344</v>
      </c>
      <c r="E679" s="432" t="s">
        <v>465</v>
      </c>
      <c r="F679" s="433" t="s">
        <v>3363</v>
      </c>
      <c r="G679" s="432" t="s">
        <v>689</v>
      </c>
      <c r="H679" s="432" t="s">
        <v>2246</v>
      </c>
      <c r="I679" s="432" t="s">
        <v>2247</v>
      </c>
      <c r="J679" s="432" t="s">
        <v>1662</v>
      </c>
      <c r="K679" s="432" t="s">
        <v>2248</v>
      </c>
      <c r="L679" s="434">
        <v>116.25999999999999</v>
      </c>
      <c r="M679" s="434">
        <v>3</v>
      </c>
      <c r="N679" s="435">
        <v>348.78</v>
      </c>
    </row>
    <row r="680" spans="1:14" ht="14.4" customHeight="1" x14ac:dyDescent="0.3">
      <c r="A680" s="430" t="s">
        <v>742</v>
      </c>
      <c r="B680" s="431" t="s">
        <v>3327</v>
      </c>
      <c r="C680" s="432" t="s">
        <v>1903</v>
      </c>
      <c r="D680" s="433" t="s">
        <v>3344</v>
      </c>
      <c r="E680" s="432" t="s">
        <v>465</v>
      </c>
      <c r="F680" s="433" t="s">
        <v>3363</v>
      </c>
      <c r="G680" s="432" t="s">
        <v>689</v>
      </c>
      <c r="H680" s="432" t="s">
        <v>1539</v>
      </c>
      <c r="I680" s="432" t="s">
        <v>1540</v>
      </c>
      <c r="J680" s="432" t="s">
        <v>1541</v>
      </c>
      <c r="K680" s="432" t="s">
        <v>1269</v>
      </c>
      <c r="L680" s="434">
        <v>62.050000000000004</v>
      </c>
      <c r="M680" s="434">
        <v>1</v>
      </c>
      <c r="N680" s="435">
        <v>62.050000000000004</v>
      </c>
    </row>
    <row r="681" spans="1:14" ht="14.4" customHeight="1" x14ac:dyDescent="0.3">
      <c r="A681" s="430" t="s">
        <v>742</v>
      </c>
      <c r="B681" s="431" t="s">
        <v>3327</v>
      </c>
      <c r="C681" s="432" t="s">
        <v>1903</v>
      </c>
      <c r="D681" s="433" t="s">
        <v>3344</v>
      </c>
      <c r="E681" s="432" t="s">
        <v>465</v>
      </c>
      <c r="F681" s="433" t="s">
        <v>3363</v>
      </c>
      <c r="G681" s="432" t="s">
        <v>689</v>
      </c>
      <c r="H681" s="432" t="s">
        <v>1542</v>
      </c>
      <c r="I681" s="432" t="s">
        <v>1543</v>
      </c>
      <c r="J681" s="432" t="s">
        <v>1544</v>
      </c>
      <c r="K681" s="432" t="s">
        <v>1109</v>
      </c>
      <c r="L681" s="434">
        <v>45.580000000000005</v>
      </c>
      <c r="M681" s="434">
        <v>3</v>
      </c>
      <c r="N681" s="435">
        <v>136.74</v>
      </c>
    </row>
    <row r="682" spans="1:14" ht="14.4" customHeight="1" x14ac:dyDescent="0.3">
      <c r="A682" s="430" t="s">
        <v>742</v>
      </c>
      <c r="B682" s="431" t="s">
        <v>3327</v>
      </c>
      <c r="C682" s="432" t="s">
        <v>1903</v>
      </c>
      <c r="D682" s="433" t="s">
        <v>3344</v>
      </c>
      <c r="E682" s="432" t="s">
        <v>465</v>
      </c>
      <c r="F682" s="433" t="s">
        <v>3363</v>
      </c>
      <c r="G682" s="432" t="s">
        <v>689</v>
      </c>
      <c r="H682" s="432" t="s">
        <v>2249</v>
      </c>
      <c r="I682" s="432" t="s">
        <v>2250</v>
      </c>
      <c r="J682" s="432" t="s">
        <v>2251</v>
      </c>
      <c r="K682" s="432" t="s">
        <v>2252</v>
      </c>
      <c r="L682" s="434">
        <v>55.039999999999978</v>
      </c>
      <c r="M682" s="434">
        <v>1</v>
      </c>
      <c r="N682" s="435">
        <v>55.039999999999978</v>
      </c>
    </row>
    <row r="683" spans="1:14" ht="14.4" customHeight="1" x14ac:dyDescent="0.3">
      <c r="A683" s="430" t="s">
        <v>742</v>
      </c>
      <c r="B683" s="431" t="s">
        <v>3327</v>
      </c>
      <c r="C683" s="432" t="s">
        <v>1903</v>
      </c>
      <c r="D683" s="433" t="s">
        <v>3344</v>
      </c>
      <c r="E683" s="432" t="s">
        <v>465</v>
      </c>
      <c r="F683" s="433" t="s">
        <v>3363</v>
      </c>
      <c r="G683" s="432" t="s">
        <v>689</v>
      </c>
      <c r="H683" s="432" t="s">
        <v>1571</v>
      </c>
      <c r="I683" s="432" t="s">
        <v>1572</v>
      </c>
      <c r="J683" s="432" t="s">
        <v>1573</v>
      </c>
      <c r="K683" s="432" t="s">
        <v>1574</v>
      </c>
      <c r="L683" s="434">
        <v>85.49096456030064</v>
      </c>
      <c r="M683" s="434">
        <v>31</v>
      </c>
      <c r="N683" s="435">
        <v>2650.2199013693198</v>
      </c>
    </row>
    <row r="684" spans="1:14" ht="14.4" customHeight="1" x14ac:dyDescent="0.3">
      <c r="A684" s="430" t="s">
        <v>742</v>
      </c>
      <c r="B684" s="431" t="s">
        <v>3327</v>
      </c>
      <c r="C684" s="432" t="s">
        <v>1903</v>
      </c>
      <c r="D684" s="433" t="s">
        <v>3344</v>
      </c>
      <c r="E684" s="432" t="s">
        <v>465</v>
      </c>
      <c r="F684" s="433" t="s">
        <v>3363</v>
      </c>
      <c r="G684" s="432" t="s">
        <v>689</v>
      </c>
      <c r="H684" s="432" t="s">
        <v>2253</v>
      </c>
      <c r="I684" s="432" t="s">
        <v>2254</v>
      </c>
      <c r="J684" s="432" t="s">
        <v>1587</v>
      </c>
      <c r="K684" s="432" t="s">
        <v>2255</v>
      </c>
      <c r="L684" s="434">
        <v>57.81</v>
      </c>
      <c r="M684" s="434">
        <v>1</v>
      </c>
      <c r="N684" s="435">
        <v>57.81</v>
      </c>
    </row>
    <row r="685" spans="1:14" ht="14.4" customHeight="1" x14ac:dyDescent="0.3">
      <c r="A685" s="430" t="s">
        <v>742</v>
      </c>
      <c r="B685" s="431" t="s">
        <v>3327</v>
      </c>
      <c r="C685" s="432" t="s">
        <v>1903</v>
      </c>
      <c r="D685" s="433" t="s">
        <v>3344</v>
      </c>
      <c r="E685" s="432" t="s">
        <v>465</v>
      </c>
      <c r="F685" s="433" t="s">
        <v>3363</v>
      </c>
      <c r="G685" s="432" t="s">
        <v>689</v>
      </c>
      <c r="H685" s="432" t="s">
        <v>1585</v>
      </c>
      <c r="I685" s="432" t="s">
        <v>1586</v>
      </c>
      <c r="J685" s="432" t="s">
        <v>1587</v>
      </c>
      <c r="K685" s="432" t="s">
        <v>1588</v>
      </c>
      <c r="L685" s="434">
        <v>103.42000000000002</v>
      </c>
      <c r="M685" s="434">
        <v>2</v>
      </c>
      <c r="N685" s="435">
        <v>206.84000000000003</v>
      </c>
    </row>
    <row r="686" spans="1:14" ht="14.4" customHeight="1" x14ac:dyDescent="0.3">
      <c r="A686" s="430" t="s">
        <v>742</v>
      </c>
      <c r="B686" s="431" t="s">
        <v>3327</v>
      </c>
      <c r="C686" s="432" t="s">
        <v>1903</v>
      </c>
      <c r="D686" s="433" t="s">
        <v>3344</v>
      </c>
      <c r="E686" s="432" t="s">
        <v>465</v>
      </c>
      <c r="F686" s="433" t="s">
        <v>3363</v>
      </c>
      <c r="G686" s="432" t="s">
        <v>689</v>
      </c>
      <c r="H686" s="432" t="s">
        <v>2256</v>
      </c>
      <c r="I686" s="432" t="s">
        <v>2257</v>
      </c>
      <c r="J686" s="432" t="s">
        <v>2258</v>
      </c>
      <c r="K686" s="432" t="s">
        <v>2259</v>
      </c>
      <c r="L686" s="434">
        <v>337.15</v>
      </c>
      <c r="M686" s="434">
        <v>1</v>
      </c>
      <c r="N686" s="435">
        <v>337.15</v>
      </c>
    </row>
    <row r="687" spans="1:14" ht="14.4" customHeight="1" x14ac:dyDescent="0.3">
      <c r="A687" s="430" t="s">
        <v>742</v>
      </c>
      <c r="B687" s="431" t="s">
        <v>3327</v>
      </c>
      <c r="C687" s="432" t="s">
        <v>1903</v>
      </c>
      <c r="D687" s="433" t="s">
        <v>3344</v>
      </c>
      <c r="E687" s="432" t="s">
        <v>465</v>
      </c>
      <c r="F687" s="433" t="s">
        <v>3363</v>
      </c>
      <c r="G687" s="432" t="s">
        <v>689</v>
      </c>
      <c r="H687" s="432" t="s">
        <v>1610</v>
      </c>
      <c r="I687" s="432" t="s">
        <v>1611</v>
      </c>
      <c r="J687" s="432" t="s">
        <v>1612</v>
      </c>
      <c r="K687" s="432" t="s">
        <v>1613</v>
      </c>
      <c r="L687" s="434">
        <v>145.07000000000002</v>
      </c>
      <c r="M687" s="434">
        <v>1</v>
      </c>
      <c r="N687" s="435">
        <v>145.07000000000002</v>
      </c>
    </row>
    <row r="688" spans="1:14" ht="14.4" customHeight="1" x14ac:dyDescent="0.3">
      <c r="A688" s="430" t="s">
        <v>742</v>
      </c>
      <c r="B688" s="431" t="s">
        <v>3327</v>
      </c>
      <c r="C688" s="432" t="s">
        <v>1903</v>
      </c>
      <c r="D688" s="433" t="s">
        <v>3344</v>
      </c>
      <c r="E688" s="432" t="s">
        <v>465</v>
      </c>
      <c r="F688" s="433" t="s">
        <v>3363</v>
      </c>
      <c r="G688" s="432" t="s">
        <v>689</v>
      </c>
      <c r="H688" s="432" t="s">
        <v>1614</v>
      </c>
      <c r="I688" s="432" t="s">
        <v>1615</v>
      </c>
      <c r="J688" s="432" t="s">
        <v>1616</v>
      </c>
      <c r="K688" s="432" t="s">
        <v>1617</v>
      </c>
      <c r="L688" s="434">
        <v>1200.1056119650743</v>
      </c>
      <c r="M688" s="434">
        <v>1</v>
      </c>
      <c r="N688" s="435">
        <v>1200.1056119650743</v>
      </c>
    </row>
    <row r="689" spans="1:14" ht="14.4" customHeight="1" x14ac:dyDescent="0.3">
      <c r="A689" s="430" t="s">
        <v>742</v>
      </c>
      <c r="B689" s="431" t="s">
        <v>3327</v>
      </c>
      <c r="C689" s="432" t="s">
        <v>1903</v>
      </c>
      <c r="D689" s="433" t="s">
        <v>3344</v>
      </c>
      <c r="E689" s="432" t="s">
        <v>465</v>
      </c>
      <c r="F689" s="433" t="s">
        <v>3363</v>
      </c>
      <c r="G689" s="432" t="s">
        <v>689</v>
      </c>
      <c r="H689" s="432" t="s">
        <v>1625</v>
      </c>
      <c r="I689" s="432" t="s">
        <v>1626</v>
      </c>
      <c r="J689" s="432" t="s">
        <v>1498</v>
      </c>
      <c r="K689" s="432" t="s">
        <v>1627</v>
      </c>
      <c r="L689" s="434">
        <v>135.37085243342625</v>
      </c>
      <c r="M689" s="434">
        <v>160</v>
      </c>
      <c r="N689" s="435">
        <v>21659.336389348198</v>
      </c>
    </row>
    <row r="690" spans="1:14" ht="14.4" customHeight="1" x14ac:dyDescent="0.3">
      <c r="A690" s="430" t="s">
        <v>742</v>
      </c>
      <c r="B690" s="431" t="s">
        <v>3327</v>
      </c>
      <c r="C690" s="432" t="s">
        <v>1903</v>
      </c>
      <c r="D690" s="433" t="s">
        <v>3344</v>
      </c>
      <c r="E690" s="432" t="s">
        <v>465</v>
      </c>
      <c r="F690" s="433" t="s">
        <v>3363</v>
      </c>
      <c r="G690" s="432" t="s">
        <v>689</v>
      </c>
      <c r="H690" s="432" t="s">
        <v>1636</v>
      </c>
      <c r="I690" s="432" t="s">
        <v>1637</v>
      </c>
      <c r="J690" s="432" t="s">
        <v>1638</v>
      </c>
      <c r="K690" s="432" t="s">
        <v>1639</v>
      </c>
      <c r="L690" s="434">
        <v>25.739999999999995</v>
      </c>
      <c r="M690" s="434">
        <v>2</v>
      </c>
      <c r="N690" s="435">
        <v>51.47999999999999</v>
      </c>
    </row>
    <row r="691" spans="1:14" ht="14.4" customHeight="1" x14ac:dyDescent="0.3">
      <c r="A691" s="430" t="s">
        <v>742</v>
      </c>
      <c r="B691" s="431" t="s">
        <v>3327</v>
      </c>
      <c r="C691" s="432" t="s">
        <v>1903</v>
      </c>
      <c r="D691" s="433" t="s">
        <v>3344</v>
      </c>
      <c r="E691" s="432" t="s">
        <v>465</v>
      </c>
      <c r="F691" s="433" t="s">
        <v>3363</v>
      </c>
      <c r="G691" s="432" t="s">
        <v>689</v>
      </c>
      <c r="H691" s="432" t="s">
        <v>1640</v>
      </c>
      <c r="I691" s="432" t="s">
        <v>1641</v>
      </c>
      <c r="J691" s="432" t="s">
        <v>1642</v>
      </c>
      <c r="K691" s="432" t="s">
        <v>1643</v>
      </c>
      <c r="L691" s="434">
        <v>46.129783020758403</v>
      </c>
      <c r="M691" s="434">
        <v>1</v>
      </c>
      <c r="N691" s="435">
        <v>46.129783020758403</v>
      </c>
    </row>
    <row r="692" spans="1:14" ht="14.4" customHeight="1" x14ac:dyDescent="0.3">
      <c r="A692" s="430" t="s">
        <v>742</v>
      </c>
      <c r="B692" s="431" t="s">
        <v>3327</v>
      </c>
      <c r="C692" s="432" t="s">
        <v>1903</v>
      </c>
      <c r="D692" s="433" t="s">
        <v>3344</v>
      </c>
      <c r="E692" s="432" t="s">
        <v>465</v>
      </c>
      <c r="F692" s="433" t="s">
        <v>3363</v>
      </c>
      <c r="G692" s="432" t="s">
        <v>689</v>
      </c>
      <c r="H692" s="432" t="s">
        <v>1648</v>
      </c>
      <c r="I692" s="432" t="s">
        <v>1649</v>
      </c>
      <c r="J692" s="432" t="s">
        <v>1650</v>
      </c>
      <c r="K692" s="432" t="s">
        <v>1651</v>
      </c>
      <c r="L692" s="434">
        <v>121.61687900768815</v>
      </c>
      <c r="M692" s="434">
        <v>3</v>
      </c>
      <c r="N692" s="435">
        <v>364.85063702306445</v>
      </c>
    </row>
    <row r="693" spans="1:14" ht="14.4" customHeight="1" x14ac:dyDescent="0.3">
      <c r="A693" s="430" t="s">
        <v>742</v>
      </c>
      <c r="B693" s="431" t="s">
        <v>3327</v>
      </c>
      <c r="C693" s="432" t="s">
        <v>1903</v>
      </c>
      <c r="D693" s="433" t="s">
        <v>3344</v>
      </c>
      <c r="E693" s="432" t="s">
        <v>465</v>
      </c>
      <c r="F693" s="433" t="s">
        <v>3363</v>
      </c>
      <c r="G693" s="432" t="s">
        <v>689</v>
      </c>
      <c r="H693" s="432" t="s">
        <v>1656</v>
      </c>
      <c r="I693" s="432" t="s">
        <v>1657</v>
      </c>
      <c r="J693" s="432" t="s">
        <v>1658</v>
      </c>
      <c r="K693" s="432" t="s">
        <v>1659</v>
      </c>
      <c r="L693" s="434">
        <v>52.81</v>
      </c>
      <c r="M693" s="434">
        <v>1</v>
      </c>
      <c r="N693" s="435">
        <v>52.81</v>
      </c>
    </row>
    <row r="694" spans="1:14" ht="14.4" customHeight="1" x14ac:dyDescent="0.3">
      <c r="A694" s="430" t="s">
        <v>742</v>
      </c>
      <c r="B694" s="431" t="s">
        <v>3327</v>
      </c>
      <c r="C694" s="432" t="s">
        <v>1903</v>
      </c>
      <c r="D694" s="433" t="s">
        <v>3344</v>
      </c>
      <c r="E694" s="432" t="s">
        <v>465</v>
      </c>
      <c r="F694" s="433" t="s">
        <v>3363</v>
      </c>
      <c r="G694" s="432" t="s">
        <v>689</v>
      </c>
      <c r="H694" s="432" t="s">
        <v>1667</v>
      </c>
      <c r="I694" s="432" t="s">
        <v>1668</v>
      </c>
      <c r="J694" s="432" t="s">
        <v>1669</v>
      </c>
      <c r="K694" s="432" t="s">
        <v>1670</v>
      </c>
      <c r="L694" s="434">
        <v>70.946214909979759</v>
      </c>
      <c r="M694" s="434">
        <v>541</v>
      </c>
      <c r="N694" s="435">
        <v>38381.902266299046</v>
      </c>
    </row>
    <row r="695" spans="1:14" ht="14.4" customHeight="1" x14ac:dyDescent="0.3">
      <c r="A695" s="430" t="s">
        <v>742</v>
      </c>
      <c r="B695" s="431" t="s">
        <v>3327</v>
      </c>
      <c r="C695" s="432" t="s">
        <v>1903</v>
      </c>
      <c r="D695" s="433" t="s">
        <v>3344</v>
      </c>
      <c r="E695" s="432" t="s">
        <v>465</v>
      </c>
      <c r="F695" s="433" t="s">
        <v>3363</v>
      </c>
      <c r="G695" s="432" t="s">
        <v>689</v>
      </c>
      <c r="H695" s="432" t="s">
        <v>2260</v>
      </c>
      <c r="I695" s="432" t="s">
        <v>2261</v>
      </c>
      <c r="J695" s="432" t="s">
        <v>1695</v>
      </c>
      <c r="K695" s="432" t="s">
        <v>2262</v>
      </c>
      <c r="L695" s="434">
        <v>890.09950287043523</v>
      </c>
      <c r="M695" s="434">
        <v>39</v>
      </c>
      <c r="N695" s="435">
        <v>34713.880611946974</v>
      </c>
    </row>
    <row r="696" spans="1:14" ht="14.4" customHeight="1" x14ac:dyDescent="0.3">
      <c r="A696" s="430" t="s">
        <v>742</v>
      </c>
      <c r="B696" s="431" t="s">
        <v>3327</v>
      </c>
      <c r="C696" s="432" t="s">
        <v>1903</v>
      </c>
      <c r="D696" s="433" t="s">
        <v>3344</v>
      </c>
      <c r="E696" s="432" t="s">
        <v>465</v>
      </c>
      <c r="F696" s="433" t="s">
        <v>3363</v>
      </c>
      <c r="G696" s="432" t="s">
        <v>689</v>
      </c>
      <c r="H696" s="432" t="s">
        <v>2263</v>
      </c>
      <c r="I696" s="432" t="s">
        <v>2264</v>
      </c>
      <c r="J696" s="432" t="s">
        <v>1519</v>
      </c>
      <c r="K696" s="432" t="s">
        <v>2265</v>
      </c>
      <c r="L696" s="434">
        <v>147.42990262368255</v>
      </c>
      <c r="M696" s="434">
        <v>119</v>
      </c>
      <c r="N696" s="435">
        <v>17544.158412218225</v>
      </c>
    </row>
    <row r="697" spans="1:14" ht="14.4" customHeight="1" x14ac:dyDescent="0.3">
      <c r="A697" s="430" t="s">
        <v>742</v>
      </c>
      <c r="B697" s="431" t="s">
        <v>3327</v>
      </c>
      <c r="C697" s="432" t="s">
        <v>1903</v>
      </c>
      <c r="D697" s="433" t="s">
        <v>3344</v>
      </c>
      <c r="E697" s="432" t="s">
        <v>465</v>
      </c>
      <c r="F697" s="433" t="s">
        <v>3363</v>
      </c>
      <c r="G697" s="432" t="s">
        <v>689</v>
      </c>
      <c r="H697" s="432" t="s">
        <v>2266</v>
      </c>
      <c r="I697" s="432" t="s">
        <v>2267</v>
      </c>
      <c r="J697" s="432" t="s">
        <v>1587</v>
      </c>
      <c r="K697" s="432" t="s">
        <v>2268</v>
      </c>
      <c r="L697" s="434">
        <v>313.7399999999999</v>
      </c>
      <c r="M697" s="434">
        <v>1</v>
      </c>
      <c r="N697" s="435">
        <v>313.7399999999999</v>
      </c>
    </row>
    <row r="698" spans="1:14" ht="14.4" customHeight="1" x14ac:dyDescent="0.3">
      <c r="A698" s="430" t="s">
        <v>742</v>
      </c>
      <c r="B698" s="431" t="s">
        <v>3327</v>
      </c>
      <c r="C698" s="432" t="s">
        <v>1903</v>
      </c>
      <c r="D698" s="433" t="s">
        <v>3344</v>
      </c>
      <c r="E698" s="432" t="s">
        <v>465</v>
      </c>
      <c r="F698" s="433" t="s">
        <v>3363</v>
      </c>
      <c r="G698" s="432" t="s">
        <v>689</v>
      </c>
      <c r="H698" s="432" t="s">
        <v>2269</v>
      </c>
      <c r="I698" s="432" t="s">
        <v>2270</v>
      </c>
      <c r="J698" s="432" t="s">
        <v>1491</v>
      </c>
      <c r="K698" s="432" t="s">
        <v>2271</v>
      </c>
      <c r="L698" s="434">
        <v>224.45899755094101</v>
      </c>
      <c r="M698" s="434">
        <v>2</v>
      </c>
      <c r="N698" s="435">
        <v>448.91799510188201</v>
      </c>
    </row>
    <row r="699" spans="1:14" ht="14.4" customHeight="1" x14ac:dyDescent="0.3">
      <c r="A699" s="430" t="s">
        <v>742</v>
      </c>
      <c r="B699" s="431" t="s">
        <v>3327</v>
      </c>
      <c r="C699" s="432" t="s">
        <v>1903</v>
      </c>
      <c r="D699" s="433" t="s">
        <v>3344</v>
      </c>
      <c r="E699" s="432" t="s">
        <v>465</v>
      </c>
      <c r="F699" s="433" t="s">
        <v>3363</v>
      </c>
      <c r="G699" s="432" t="s">
        <v>689</v>
      </c>
      <c r="H699" s="432" t="s">
        <v>1704</v>
      </c>
      <c r="I699" s="432" t="s">
        <v>1705</v>
      </c>
      <c r="J699" s="432" t="s">
        <v>1531</v>
      </c>
      <c r="K699" s="432" t="s">
        <v>1706</v>
      </c>
      <c r="L699" s="434">
        <v>356.49988972354265</v>
      </c>
      <c r="M699" s="434">
        <v>122</v>
      </c>
      <c r="N699" s="435">
        <v>43492.986546272201</v>
      </c>
    </row>
    <row r="700" spans="1:14" ht="14.4" customHeight="1" x14ac:dyDescent="0.3">
      <c r="A700" s="430" t="s">
        <v>742</v>
      </c>
      <c r="B700" s="431" t="s">
        <v>3327</v>
      </c>
      <c r="C700" s="432" t="s">
        <v>1903</v>
      </c>
      <c r="D700" s="433" t="s">
        <v>3344</v>
      </c>
      <c r="E700" s="432" t="s">
        <v>465</v>
      </c>
      <c r="F700" s="433" t="s">
        <v>3363</v>
      </c>
      <c r="G700" s="432" t="s">
        <v>689</v>
      </c>
      <c r="H700" s="432" t="s">
        <v>1707</v>
      </c>
      <c r="I700" s="432" t="s">
        <v>1708</v>
      </c>
      <c r="J700" s="432" t="s">
        <v>1531</v>
      </c>
      <c r="K700" s="432" t="s">
        <v>1709</v>
      </c>
      <c r="L700" s="434">
        <v>414.00006983237489</v>
      </c>
      <c r="M700" s="434">
        <v>23</v>
      </c>
      <c r="N700" s="435">
        <v>9522.0016061446222</v>
      </c>
    </row>
    <row r="701" spans="1:14" ht="14.4" customHeight="1" x14ac:dyDescent="0.3">
      <c r="A701" s="430" t="s">
        <v>742</v>
      </c>
      <c r="B701" s="431" t="s">
        <v>3327</v>
      </c>
      <c r="C701" s="432" t="s">
        <v>1903</v>
      </c>
      <c r="D701" s="433" t="s">
        <v>3344</v>
      </c>
      <c r="E701" s="432" t="s">
        <v>465</v>
      </c>
      <c r="F701" s="433" t="s">
        <v>3363</v>
      </c>
      <c r="G701" s="432" t="s">
        <v>689</v>
      </c>
      <c r="H701" s="432" t="s">
        <v>2272</v>
      </c>
      <c r="I701" s="432" t="s">
        <v>2273</v>
      </c>
      <c r="J701" s="432" t="s">
        <v>1491</v>
      </c>
      <c r="K701" s="432" t="s">
        <v>2274</v>
      </c>
      <c r="L701" s="434">
        <v>130.80000000000001</v>
      </c>
      <c r="M701" s="434">
        <v>1</v>
      </c>
      <c r="N701" s="435">
        <v>130.80000000000001</v>
      </c>
    </row>
    <row r="702" spans="1:14" ht="14.4" customHeight="1" x14ac:dyDescent="0.3">
      <c r="A702" s="430" t="s">
        <v>742</v>
      </c>
      <c r="B702" s="431" t="s">
        <v>3327</v>
      </c>
      <c r="C702" s="432" t="s">
        <v>1903</v>
      </c>
      <c r="D702" s="433" t="s">
        <v>3344</v>
      </c>
      <c r="E702" s="432" t="s">
        <v>465</v>
      </c>
      <c r="F702" s="433" t="s">
        <v>3363</v>
      </c>
      <c r="G702" s="432" t="s">
        <v>689</v>
      </c>
      <c r="H702" s="432" t="s">
        <v>2275</v>
      </c>
      <c r="I702" s="432" t="s">
        <v>2276</v>
      </c>
      <c r="J702" s="432" t="s">
        <v>1718</v>
      </c>
      <c r="K702" s="432" t="s">
        <v>2277</v>
      </c>
      <c r="L702" s="434">
        <v>380.79264559092729</v>
      </c>
      <c r="M702" s="434">
        <v>19</v>
      </c>
      <c r="N702" s="435">
        <v>7235.0602662276187</v>
      </c>
    </row>
    <row r="703" spans="1:14" ht="14.4" customHeight="1" x14ac:dyDescent="0.3">
      <c r="A703" s="430" t="s">
        <v>742</v>
      </c>
      <c r="B703" s="431" t="s">
        <v>3327</v>
      </c>
      <c r="C703" s="432" t="s">
        <v>1903</v>
      </c>
      <c r="D703" s="433" t="s">
        <v>3344</v>
      </c>
      <c r="E703" s="432" t="s">
        <v>465</v>
      </c>
      <c r="F703" s="433" t="s">
        <v>3363</v>
      </c>
      <c r="G703" s="432" t="s">
        <v>689</v>
      </c>
      <c r="H703" s="432" t="s">
        <v>2278</v>
      </c>
      <c r="I703" s="432" t="s">
        <v>2279</v>
      </c>
      <c r="J703" s="432" t="s">
        <v>2280</v>
      </c>
      <c r="K703" s="432" t="s">
        <v>1279</v>
      </c>
      <c r="L703" s="434">
        <v>662.05499999999995</v>
      </c>
      <c r="M703" s="434">
        <v>2</v>
      </c>
      <c r="N703" s="435">
        <v>1324.11</v>
      </c>
    </row>
    <row r="704" spans="1:14" ht="14.4" customHeight="1" x14ac:dyDescent="0.3">
      <c r="A704" s="430" t="s">
        <v>742</v>
      </c>
      <c r="B704" s="431" t="s">
        <v>3327</v>
      </c>
      <c r="C704" s="432" t="s">
        <v>1903</v>
      </c>
      <c r="D704" s="433" t="s">
        <v>3344</v>
      </c>
      <c r="E704" s="432" t="s">
        <v>465</v>
      </c>
      <c r="F704" s="433" t="s">
        <v>3363</v>
      </c>
      <c r="G704" s="432" t="s">
        <v>689</v>
      </c>
      <c r="H704" s="432" t="s">
        <v>2281</v>
      </c>
      <c r="I704" s="432" t="s">
        <v>2282</v>
      </c>
      <c r="J704" s="432" t="s">
        <v>1491</v>
      </c>
      <c r="K704" s="432" t="s">
        <v>2283</v>
      </c>
      <c r="L704" s="434">
        <v>67.150000000000006</v>
      </c>
      <c r="M704" s="434">
        <v>2</v>
      </c>
      <c r="N704" s="435">
        <v>134.30000000000001</v>
      </c>
    </row>
    <row r="705" spans="1:14" ht="14.4" customHeight="1" x14ac:dyDescent="0.3">
      <c r="A705" s="430" t="s">
        <v>742</v>
      </c>
      <c r="B705" s="431" t="s">
        <v>3327</v>
      </c>
      <c r="C705" s="432" t="s">
        <v>1903</v>
      </c>
      <c r="D705" s="433" t="s">
        <v>3344</v>
      </c>
      <c r="E705" s="432" t="s">
        <v>465</v>
      </c>
      <c r="F705" s="433" t="s">
        <v>3363</v>
      </c>
      <c r="G705" s="432" t="s">
        <v>689</v>
      </c>
      <c r="H705" s="432" t="s">
        <v>2284</v>
      </c>
      <c r="I705" s="432" t="s">
        <v>2285</v>
      </c>
      <c r="J705" s="432" t="s">
        <v>1491</v>
      </c>
      <c r="K705" s="432" t="s">
        <v>2286</v>
      </c>
      <c r="L705" s="434">
        <v>372.22999999999996</v>
      </c>
      <c r="M705" s="434">
        <v>13</v>
      </c>
      <c r="N705" s="435">
        <v>4838.99</v>
      </c>
    </row>
    <row r="706" spans="1:14" ht="14.4" customHeight="1" x14ac:dyDescent="0.3">
      <c r="A706" s="430" t="s">
        <v>742</v>
      </c>
      <c r="B706" s="431" t="s">
        <v>3327</v>
      </c>
      <c r="C706" s="432" t="s">
        <v>1903</v>
      </c>
      <c r="D706" s="433" t="s">
        <v>3344</v>
      </c>
      <c r="E706" s="432" t="s">
        <v>465</v>
      </c>
      <c r="F706" s="433" t="s">
        <v>3363</v>
      </c>
      <c r="G706" s="432" t="s">
        <v>689</v>
      </c>
      <c r="H706" s="432" t="s">
        <v>2287</v>
      </c>
      <c r="I706" s="432" t="s">
        <v>2288</v>
      </c>
      <c r="J706" s="432" t="s">
        <v>2289</v>
      </c>
      <c r="K706" s="432" t="s">
        <v>2290</v>
      </c>
      <c r="L706" s="434">
        <v>162.04023538194264</v>
      </c>
      <c r="M706" s="434">
        <v>1</v>
      </c>
      <c r="N706" s="435">
        <v>162.04023538194264</v>
      </c>
    </row>
    <row r="707" spans="1:14" ht="14.4" customHeight="1" x14ac:dyDescent="0.3">
      <c r="A707" s="430" t="s">
        <v>742</v>
      </c>
      <c r="B707" s="431" t="s">
        <v>3327</v>
      </c>
      <c r="C707" s="432" t="s">
        <v>1903</v>
      </c>
      <c r="D707" s="433" t="s">
        <v>3344</v>
      </c>
      <c r="E707" s="432" t="s">
        <v>465</v>
      </c>
      <c r="F707" s="433" t="s">
        <v>3363</v>
      </c>
      <c r="G707" s="432" t="s">
        <v>689</v>
      </c>
      <c r="H707" s="432" t="s">
        <v>2291</v>
      </c>
      <c r="I707" s="432" t="s">
        <v>2291</v>
      </c>
      <c r="J707" s="432" t="s">
        <v>2292</v>
      </c>
      <c r="K707" s="432" t="s">
        <v>2293</v>
      </c>
      <c r="L707" s="434">
        <v>411.01600158948463</v>
      </c>
      <c r="M707" s="434">
        <v>1</v>
      </c>
      <c r="N707" s="435">
        <v>411.01600158948463</v>
      </c>
    </row>
    <row r="708" spans="1:14" ht="14.4" customHeight="1" x14ac:dyDescent="0.3">
      <c r="A708" s="430" t="s">
        <v>742</v>
      </c>
      <c r="B708" s="431" t="s">
        <v>3327</v>
      </c>
      <c r="C708" s="432" t="s">
        <v>1903</v>
      </c>
      <c r="D708" s="433" t="s">
        <v>3344</v>
      </c>
      <c r="E708" s="432" t="s">
        <v>465</v>
      </c>
      <c r="F708" s="433" t="s">
        <v>3363</v>
      </c>
      <c r="G708" s="432" t="s">
        <v>689</v>
      </c>
      <c r="H708" s="432" t="s">
        <v>2294</v>
      </c>
      <c r="I708" s="432" t="s">
        <v>2295</v>
      </c>
      <c r="J708" s="432" t="s">
        <v>2296</v>
      </c>
      <c r="K708" s="432" t="s">
        <v>2297</v>
      </c>
      <c r="L708" s="434">
        <v>337.08834235133605</v>
      </c>
      <c r="M708" s="434">
        <v>21</v>
      </c>
      <c r="N708" s="435">
        <v>7078.8551893780568</v>
      </c>
    </row>
    <row r="709" spans="1:14" ht="14.4" customHeight="1" x14ac:dyDescent="0.3">
      <c r="A709" s="430" t="s">
        <v>742</v>
      </c>
      <c r="B709" s="431" t="s">
        <v>3327</v>
      </c>
      <c r="C709" s="432" t="s">
        <v>1903</v>
      </c>
      <c r="D709" s="433" t="s">
        <v>3344</v>
      </c>
      <c r="E709" s="432" t="s">
        <v>465</v>
      </c>
      <c r="F709" s="433" t="s">
        <v>3363</v>
      </c>
      <c r="G709" s="432" t="s">
        <v>689</v>
      </c>
      <c r="H709" s="432" t="s">
        <v>1743</v>
      </c>
      <c r="I709" s="432" t="s">
        <v>1744</v>
      </c>
      <c r="J709" s="432" t="s">
        <v>1745</v>
      </c>
      <c r="K709" s="432" t="s">
        <v>1746</v>
      </c>
      <c r="L709" s="434">
        <v>73.220212838829326</v>
      </c>
      <c r="M709" s="434">
        <v>3</v>
      </c>
      <c r="N709" s="435">
        <v>219.66063851648798</v>
      </c>
    </row>
    <row r="710" spans="1:14" ht="14.4" customHeight="1" x14ac:dyDescent="0.3">
      <c r="A710" s="430" t="s">
        <v>742</v>
      </c>
      <c r="B710" s="431" t="s">
        <v>3327</v>
      </c>
      <c r="C710" s="432" t="s">
        <v>1903</v>
      </c>
      <c r="D710" s="433" t="s">
        <v>3344</v>
      </c>
      <c r="E710" s="432" t="s">
        <v>1754</v>
      </c>
      <c r="F710" s="433" t="s">
        <v>3366</v>
      </c>
      <c r="G710" s="432"/>
      <c r="H710" s="432" t="s">
        <v>2298</v>
      </c>
      <c r="I710" s="432" t="s">
        <v>2299</v>
      </c>
      <c r="J710" s="432" t="s">
        <v>2300</v>
      </c>
      <c r="K710" s="432" t="s">
        <v>2301</v>
      </c>
      <c r="L710" s="434">
        <v>1133.5205000000001</v>
      </c>
      <c r="M710" s="434">
        <v>5</v>
      </c>
      <c r="N710" s="435">
        <v>5667.6025000000009</v>
      </c>
    </row>
    <row r="711" spans="1:14" ht="14.4" customHeight="1" x14ac:dyDescent="0.3">
      <c r="A711" s="430" t="s">
        <v>742</v>
      </c>
      <c r="B711" s="431" t="s">
        <v>3327</v>
      </c>
      <c r="C711" s="432" t="s">
        <v>1903</v>
      </c>
      <c r="D711" s="433" t="s">
        <v>3344</v>
      </c>
      <c r="E711" s="432" t="s">
        <v>1754</v>
      </c>
      <c r="F711" s="433" t="s">
        <v>3366</v>
      </c>
      <c r="G711" s="432" t="s">
        <v>466</v>
      </c>
      <c r="H711" s="432" t="s">
        <v>2302</v>
      </c>
      <c r="I711" s="432" t="s">
        <v>2303</v>
      </c>
      <c r="J711" s="432" t="s">
        <v>2304</v>
      </c>
      <c r="K711" s="432" t="s">
        <v>2305</v>
      </c>
      <c r="L711" s="434">
        <v>2854.5041620670672</v>
      </c>
      <c r="M711" s="434">
        <v>33</v>
      </c>
      <c r="N711" s="435">
        <v>94198.637348213219</v>
      </c>
    </row>
    <row r="712" spans="1:14" ht="14.4" customHeight="1" x14ac:dyDescent="0.3">
      <c r="A712" s="430" t="s">
        <v>742</v>
      </c>
      <c r="B712" s="431" t="s">
        <v>3327</v>
      </c>
      <c r="C712" s="432" t="s">
        <v>1903</v>
      </c>
      <c r="D712" s="433" t="s">
        <v>3344</v>
      </c>
      <c r="E712" s="432" t="s">
        <v>1754</v>
      </c>
      <c r="F712" s="433" t="s">
        <v>3366</v>
      </c>
      <c r="G712" s="432" t="s">
        <v>466</v>
      </c>
      <c r="H712" s="432" t="s">
        <v>2306</v>
      </c>
      <c r="I712" s="432" t="s">
        <v>177</v>
      </c>
      <c r="J712" s="432" t="s">
        <v>2307</v>
      </c>
      <c r="K712" s="432" t="s">
        <v>2308</v>
      </c>
      <c r="L712" s="434">
        <v>211.92001967090616</v>
      </c>
      <c r="M712" s="434">
        <v>26</v>
      </c>
      <c r="N712" s="435">
        <v>5509.9205114435599</v>
      </c>
    </row>
    <row r="713" spans="1:14" ht="14.4" customHeight="1" x14ac:dyDescent="0.3">
      <c r="A713" s="430" t="s">
        <v>742</v>
      </c>
      <c r="B713" s="431" t="s">
        <v>3327</v>
      </c>
      <c r="C713" s="432" t="s">
        <v>1903</v>
      </c>
      <c r="D713" s="433" t="s">
        <v>3344</v>
      </c>
      <c r="E713" s="432" t="s">
        <v>1754</v>
      </c>
      <c r="F713" s="433" t="s">
        <v>3366</v>
      </c>
      <c r="G713" s="432" t="s">
        <v>466</v>
      </c>
      <c r="H713" s="432" t="s">
        <v>2309</v>
      </c>
      <c r="I713" s="432" t="s">
        <v>2310</v>
      </c>
      <c r="J713" s="432" t="s">
        <v>2311</v>
      </c>
      <c r="K713" s="432" t="s">
        <v>2312</v>
      </c>
      <c r="L713" s="434">
        <v>2191.145</v>
      </c>
      <c r="M713" s="434">
        <v>2</v>
      </c>
      <c r="N713" s="435">
        <v>4382.29</v>
      </c>
    </row>
    <row r="714" spans="1:14" ht="14.4" customHeight="1" x14ac:dyDescent="0.3">
      <c r="A714" s="430" t="s">
        <v>742</v>
      </c>
      <c r="B714" s="431" t="s">
        <v>3327</v>
      </c>
      <c r="C714" s="432" t="s">
        <v>1903</v>
      </c>
      <c r="D714" s="433" t="s">
        <v>3344</v>
      </c>
      <c r="E714" s="432" t="s">
        <v>1754</v>
      </c>
      <c r="F714" s="433" t="s">
        <v>3366</v>
      </c>
      <c r="G714" s="432" t="s">
        <v>466</v>
      </c>
      <c r="H714" s="432" t="s">
        <v>2313</v>
      </c>
      <c r="I714" s="432" t="s">
        <v>2313</v>
      </c>
      <c r="J714" s="432" t="s">
        <v>2314</v>
      </c>
      <c r="K714" s="432" t="s">
        <v>2315</v>
      </c>
      <c r="L714" s="434">
        <v>3681.01</v>
      </c>
      <c r="M714" s="434">
        <v>2</v>
      </c>
      <c r="N714" s="435">
        <v>7362.02</v>
      </c>
    </row>
    <row r="715" spans="1:14" ht="14.4" customHeight="1" x14ac:dyDescent="0.3">
      <c r="A715" s="430" t="s">
        <v>742</v>
      </c>
      <c r="B715" s="431" t="s">
        <v>3327</v>
      </c>
      <c r="C715" s="432" t="s">
        <v>1903</v>
      </c>
      <c r="D715" s="433" t="s">
        <v>3344</v>
      </c>
      <c r="E715" s="432" t="s">
        <v>1754</v>
      </c>
      <c r="F715" s="433" t="s">
        <v>3366</v>
      </c>
      <c r="G715" s="432" t="s">
        <v>466</v>
      </c>
      <c r="H715" s="432" t="s">
        <v>1755</v>
      </c>
      <c r="I715" s="432" t="s">
        <v>1756</v>
      </c>
      <c r="J715" s="432" t="s">
        <v>1757</v>
      </c>
      <c r="K715" s="432" t="s">
        <v>1758</v>
      </c>
      <c r="L715" s="434">
        <v>3530.71</v>
      </c>
      <c r="M715" s="434">
        <v>1</v>
      </c>
      <c r="N715" s="435">
        <v>3530.71</v>
      </c>
    </row>
    <row r="716" spans="1:14" ht="14.4" customHeight="1" x14ac:dyDescent="0.3">
      <c r="A716" s="430" t="s">
        <v>742</v>
      </c>
      <c r="B716" s="431" t="s">
        <v>3327</v>
      </c>
      <c r="C716" s="432" t="s">
        <v>1903</v>
      </c>
      <c r="D716" s="433" t="s">
        <v>3344</v>
      </c>
      <c r="E716" s="432" t="s">
        <v>1754</v>
      </c>
      <c r="F716" s="433" t="s">
        <v>3366</v>
      </c>
      <c r="G716" s="432" t="s">
        <v>466</v>
      </c>
      <c r="H716" s="432" t="s">
        <v>2316</v>
      </c>
      <c r="I716" s="432" t="s">
        <v>2317</v>
      </c>
      <c r="J716" s="432" t="s">
        <v>2318</v>
      </c>
      <c r="K716" s="432" t="s">
        <v>2315</v>
      </c>
      <c r="L716" s="434">
        <v>1389.8890607057167</v>
      </c>
      <c r="M716" s="434">
        <v>30</v>
      </c>
      <c r="N716" s="435">
        <v>41696.671821171498</v>
      </c>
    </row>
    <row r="717" spans="1:14" ht="14.4" customHeight="1" x14ac:dyDescent="0.3">
      <c r="A717" s="430" t="s">
        <v>742</v>
      </c>
      <c r="B717" s="431" t="s">
        <v>3327</v>
      </c>
      <c r="C717" s="432" t="s">
        <v>1903</v>
      </c>
      <c r="D717" s="433" t="s">
        <v>3344</v>
      </c>
      <c r="E717" s="432" t="s">
        <v>1754</v>
      </c>
      <c r="F717" s="433" t="s">
        <v>3366</v>
      </c>
      <c r="G717" s="432" t="s">
        <v>466</v>
      </c>
      <c r="H717" s="432" t="s">
        <v>1762</v>
      </c>
      <c r="I717" s="432" t="s">
        <v>177</v>
      </c>
      <c r="J717" s="432" t="s">
        <v>1763</v>
      </c>
      <c r="K717" s="432"/>
      <c r="L717" s="434">
        <v>177.69</v>
      </c>
      <c r="M717" s="434">
        <v>4</v>
      </c>
      <c r="N717" s="435">
        <v>710.76</v>
      </c>
    </row>
    <row r="718" spans="1:14" ht="14.4" customHeight="1" x14ac:dyDescent="0.3">
      <c r="A718" s="430" t="s">
        <v>742</v>
      </c>
      <c r="B718" s="431" t="s">
        <v>3327</v>
      </c>
      <c r="C718" s="432" t="s">
        <v>1903</v>
      </c>
      <c r="D718" s="433" t="s">
        <v>3344</v>
      </c>
      <c r="E718" s="432" t="s">
        <v>1754</v>
      </c>
      <c r="F718" s="433" t="s">
        <v>3366</v>
      </c>
      <c r="G718" s="432" t="s">
        <v>466</v>
      </c>
      <c r="H718" s="432" t="s">
        <v>2319</v>
      </c>
      <c r="I718" s="432" t="s">
        <v>2319</v>
      </c>
      <c r="J718" s="432" t="s">
        <v>2320</v>
      </c>
      <c r="K718" s="432" t="s">
        <v>2321</v>
      </c>
      <c r="L718" s="434">
        <v>3141.2669257519037</v>
      </c>
      <c r="M718" s="434">
        <v>13</v>
      </c>
      <c r="N718" s="435">
        <v>40836.470034774749</v>
      </c>
    </row>
    <row r="719" spans="1:14" ht="14.4" customHeight="1" x14ac:dyDescent="0.3">
      <c r="A719" s="430" t="s">
        <v>742</v>
      </c>
      <c r="B719" s="431" t="s">
        <v>3327</v>
      </c>
      <c r="C719" s="432" t="s">
        <v>1903</v>
      </c>
      <c r="D719" s="433" t="s">
        <v>3344</v>
      </c>
      <c r="E719" s="432" t="s">
        <v>1754</v>
      </c>
      <c r="F719" s="433" t="s">
        <v>3366</v>
      </c>
      <c r="G719" s="432" t="s">
        <v>689</v>
      </c>
      <c r="H719" s="432" t="s">
        <v>2322</v>
      </c>
      <c r="I719" s="432" t="s">
        <v>2323</v>
      </c>
      <c r="J719" s="432" t="s">
        <v>2324</v>
      </c>
      <c r="K719" s="432" t="s">
        <v>1767</v>
      </c>
      <c r="L719" s="434">
        <v>42.97999999999999</v>
      </c>
      <c r="M719" s="434">
        <v>2</v>
      </c>
      <c r="N719" s="435">
        <v>85.95999999999998</v>
      </c>
    </row>
    <row r="720" spans="1:14" ht="14.4" customHeight="1" x14ac:dyDescent="0.3">
      <c r="A720" s="430" t="s">
        <v>742</v>
      </c>
      <c r="B720" s="431" t="s">
        <v>3327</v>
      </c>
      <c r="C720" s="432" t="s">
        <v>1903</v>
      </c>
      <c r="D720" s="433" t="s">
        <v>3344</v>
      </c>
      <c r="E720" s="432" t="s">
        <v>1754</v>
      </c>
      <c r="F720" s="433" t="s">
        <v>3366</v>
      </c>
      <c r="G720" s="432" t="s">
        <v>689</v>
      </c>
      <c r="H720" s="432" t="s">
        <v>2325</v>
      </c>
      <c r="I720" s="432" t="s">
        <v>2326</v>
      </c>
      <c r="J720" s="432" t="s">
        <v>2327</v>
      </c>
      <c r="K720" s="432" t="s">
        <v>2328</v>
      </c>
      <c r="L720" s="434">
        <v>202.86</v>
      </c>
      <c r="M720" s="434">
        <v>2</v>
      </c>
      <c r="N720" s="435">
        <v>405.72</v>
      </c>
    </row>
    <row r="721" spans="1:14" ht="14.4" customHeight="1" x14ac:dyDescent="0.3">
      <c r="A721" s="430" t="s">
        <v>742</v>
      </c>
      <c r="B721" s="431" t="s">
        <v>3327</v>
      </c>
      <c r="C721" s="432" t="s">
        <v>1903</v>
      </c>
      <c r="D721" s="433" t="s">
        <v>3344</v>
      </c>
      <c r="E721" s="432" t="s">
        <v>1754</v>
      </c>
      <c r="F721" s="433" t="s">
        <v>3366</v>
      </c>
      <c r="G721" s="432" t="s">
        <v>689</v>
      </c>
      <c r="H721" s="432" t="s">
        <v>2329</v>
      </c>
      <c r="I721" s="432" t="s">
        <v>2330</v>
      </c>
      <c r="J721" s="432" t="s">
        <v>2331</v>
      </c>
      <c r="K721" s="432" t="s">
        <v>2332</v>
      </c>
      <c r="L721" s="434">
        <v>206.99989813980272</v>
      </c>
      <c r="M721" s="434">
        <v>13</v>
      </c>
      <c r="N721" s="435">
        <v>2690.9986758174355</v>
      </c>
    </row>
    <row r="722" spans="1:14" ht="14.4" customHeight="1" x14ac:dyDescent="0.3">
      <c r="A722" s="430" t="s">
        <v>742</v>
      </c>
      <c r="B722" s="431" t="s">
        <v>3327</v>
      </c>
      <c r="C722" s="432" t="s">
        <v>1903</v>
      </c>
      <c r="D722" s="433" t="s">
        <v>3344</v>
      </c>
      <c r="E722" s="432" t="s">
        <v>1754</v>
      </c>
      <c r="F722" s="433" t="s">
        <v>3366</v>
      </c>
      <c r="G722" s="432" t="s">
        <v>689</v>
      </c>
      <c r="H722" s="432" t="s">
        <v>2333</v>
      </c>
      <c r="I722" s="432" t="s">
        <v>2333</v>
      </c>
      <c r="J722" s="432" t="s">
        <v>2334</v>
      </c>
      <c r="K722" s="432" t="s">
        <v>2335</v>
      </c>
      <c r="L722" s="434">
        <v>424.97997416066312</v>
      </c>
      <c r="M722" s="434">
        <v>63</v>
      </c>
      <c r="N722" s="435">
        <v>26773.738372121778</v>
      </c>
    </row>
    <row r="723" spans="1:14" ht="14.4" customHeight="1" x14ac:dyDescent="0.3">
      <c r="A723" s="430" t="s">
        <v>742</v>
      </c>
      <c r="B723" s="431" t="s">
        <v>3327</v>
      </c>
      <c r="C723" s="432" t="s">
        <v>1903</v>
      </c>
      <c r="D723" s="433" t="s">
        <v>3344</v>
      </c>
      <c r="E723" s="432" t="s">
        <v>1754</v>
      </c>
      <c r="F723" s="433" t="s">
        <v>3366</v>
      </c>
      <c r="G723" s="432" t="s">
        <v>689</v>
      </c>
      <c r="H723" s="432" t="s">
        <v>2336</v>
      </c>
      <c r="I723" s="432" t="s">
        <v>2337</v>
      </c>
      <c r="J723" s="432" t="s">
        <v>2338</v>
      </c>
      <c r="K723" s="432" t="s">
        <v>2339</v>
      </c>
      <c r="L723" s="434">
        <v>217.49999007375575</v>
      </c>
      <c r="M723" s="434">
        <v>49</v>
      </c>
      <c r="N723" s="435">
        <v>10657.499513614031</v>
      </c>
    </row>
    <row r="724" spans="1:14" ht="14.4" customHeight="1" x14ac:dyDescent="0.3">
      <c r="A724" s="430" t="s">
        <v>742</v>
      </c>
      <c r="B724" s="431" t="s">
        <v>3327</v>
      </c>
      <c r="C724" s="432" t="s">
        <v>1903</v>
      </c>
      <c r="D724" s="433" t="s">
        <v>3344</v>
      </c>
      <c r="E724" s="432" t="s">
        <v>1754</v>
      </c>
      <c r="F724" s="433" t="s">
        <v>3366</v>
      </c>
      <c r="G724" s="432" t="s">
        <v>689</v>
      </c>
      <c r="H724" s="432" t="s">
        <v>2340</v>
      </c>
      <c r="I724" s="432" t="s">
        <v>2341</v>
      </c>
      <c r="J724" s="432" t="s">
        <v>2342</v>
      </c>
      <c r="K724" s="432" t="s">
        <v>1767</v>
      </c>
      <c r="L724" s="434">
        <v>44.779994457022113</v>
      </c>
      <c r="M724" s="434">
        <v>2</v>
      </c>
      <c r="N724" s="435">
        <v>89.559988914044226</v>
      </c>
    </row>
    <row r="725" spans="1:14" ht="14.4" customHeight="1" x14ac:dyDescent="0.3">
      <c r="A725" s="430" t="s">
        <v>742</v>
      </c>
      <c r="B725" s="431" t="s">
        <v>3327</v>
      </c>
      <c r="C725" s="432" t="s">
        <v>1903</v>
      </c>
      <c r="D725" s="433" t="s">
        <v>3344</v>
      </c>
      <c r="E725" s="432" t="s">
        <v>571</v>
      </c>
      <c r="F725" s="433" t="s">
        <v>3365</v>
      </c>
      <c r="G725" s="432" t="s">
        <v>466</v>
      </c>
      <c r="H725" s="432" t="s">
        <v>1781</v>
      </c>
      <c r="I725" s="432" t="s">
        <v>1781</v>
      </c>
      <c r="J725" s="432" t="s">
        <v>1782</v>
      </c>
      <c r="K725" s="432" t="s">
        <v>1783</v>
      </c>
      <c r="L725" s="434">
        <v>72.840092373049757</v>
      </c>
      <c r="M725" s="434">
        <v>11</v>
      </c>
      <c r="N725" s="435">
        <v>801.24101610354739</v>
      </c>
    </row>
    <row r="726" spans="1:14" ht="14.4" customHeight="1" x14ac:dyDescent="0.3">
      <c r="A726" s="430" t="s">
        <v>742</v>
      </c>
      <c r="B726" s="431" t="s">
        <v>3327</v>
      </c>
      <c r="C726" s="432" t="s">
        <v>1903</v>
      </c>
      <c r="D726" s="433" t="s">
        <v>3344</v>
      </c>
      <c r="E726" s="432" t="s">
        <v>571</v>
      </c>
      <c r="F726" s="433" t="s">
        <v>3365</v>
      </c>
      <c r="G726" s="432" t="s">
        <v>466</v>
      </c>
      <c r="H726" s="432" t="s">
        <v>1784</v>
      </c>
      <c r="I726" s="432" t="s">
        <v>1785</v>
      </c>
      <c r="J726" s="432" t="s">
        <v>1786</v>
      </c>
      <c r="K726" s="432" t="s">
        <v>1787</v>
      </c>
      <c r="L726" s="434">
        <v>143.60899374281118</v>
      </c>
      <c r="M726" s="434">
        <v>2</v>
      </c>
      <c r="N726" s="435">
        <v>287.21798748562236</v>
      </c>
    </row>
    <row r="727" spans="1:14" ht="14.4" customHeight="1" x14ac:dyDescent="0.3">
      <c r="A727" s="430" t="s">
        <v>742</v>
      </c>
      <c r="B727" s="431" t="s">
        <v>3327</v>
      </c>
      <c r="C727" s="432" t="s">
        <v>1903</v>
      </c>
      <c r="D727" s="433" t="s">
        <v>3344</v>
      </c>
      <c r="E727" s="432" t="s">
        <v>571</v>
      </c>
      <c r="F727" s="433" t="s">
        <v>3365</v>
      </c>
      <c r="G727" s="432" t="s">
        <v>466</v>
      </c>
      <c r="H727" s="432" t="s">
        <v>1788</v>
      </c>
      <c r="I727" s="432" t="s">
        <v>1789</v>
      </c>
      <c r="J727" s="432" t="s">
        <v>1790</v>
      </c>
      <c r="K727" s="432" t="s">
        <v>1791</v>
      </c>
      <c r="L727" s="434">
        <v>33.099999999999994</v>
      </c>
      <c r="M727" s="434">
        <v>2</v>
      </c>
      <c r="N727" s="435">
        <v>66.199999999999989</v>
      </c>
    </row>
    <row r="728" spans="1:14" ht="14.4" customHeight="1" x14ac:dyDescent="0.3">
      <c r="A728" s="430" t="s">
        <v>742</v>
      </c>
      <c r="B728" s="431" t="s">
        <v>3327</v>
      </c>
      <c r="C728" s="432" t="s">
        <v>1903</v>
      </c>
      <c r="D728" s="433" t="s">
        <v>3344</v>
      </c>
      <c r="E728" s="432" t="s">
        <v>571</v>
      </c>
      <c r="F728" s="433" t="s">
        <v>3365</v>
      </c>
      <c r="G728" s="432" t="s">
        <v>466</v>
      </c>
      <c r="H728" s="432" t="s">
        <v>2343</v>
      </c>
      <c r="I728" s="432" t="s">
        <v>2344</v>
      </c>
      <c r="J728" s="432" t="s">
        <v>2345</v>
      </c>
      <c r="K728" s="432" t="s">
        <v>2346</v>
      </c>
      <c r="L728" s="434">
        <v>428.73150000000004</v>
      </c>
      <c r="M728" s="434">
        <v>1.5</v>
      </c>
      <c r="N728" s="435">
        <v>643.09725000000003</v>
      </c>
    </row>
    <row r="729" spans="1:14" ht="14.4" customHeight="1" x14ac:dyDescent="0.3">
      <c r="A729" s="430" t="s">
        <v>742</v>
      </c>
      <c r="B729" s="431" t="s">
        <v>3327</v>
      </c>
      <c r="C729" s="432" t="s">
        <v>1903</v>
      </c>
      <c r="D729" s="433" t="s">
        <v>3344</v>
      </c>
      <c r="E729" s="432" t="s">
        <v>571</v>
      </c>
      <c r="F729" s="433" t="s">
        <v>3365</v>
      </c>
      <c r="G729" s="432" t="s">
        <v>466</v>
      </c>
      <c r="H729" s="432" t="s">
        <v>2347</v>
      </c>
      <c r="I729" s="432" t="s">
        <v>2348</v>
      </c>
      <c r="J729" s="432" t="s">
        <v>2349</v>
      </c>
      <c r="K729" s="432" t="s">
        <v>2350</v>
      </c>
      <c r="L729" s="434">
        <v>1337.3852160994065</v>
      </c>
      <c r="M729" s="434">
        <v>11.8233</v>
      </c>
      <c r="N729" s="435">
        <v>15812.306625508112</v>
      </c>
    </row>
    <row r="730" spans="1:14" ht="14.4" customHeight="1" x14ac:dyDescent="0.3">
      <c r="A730" s="430" t="s">
        <v>742</v>
      </c>
      <c r="B730" s="431" t="s">
        <v>3327</v>
      </c>
      <c r="C730" s="432" t="s">
        <v>1903</v>
      </c>
      <c r="D730" s="433" t="s">
        <v>3344</v>
      </c>
      <c r="E730" s="432" t="s">
        <v>571</v>
      </c>
      <c r="F730" s="433" t="s">
        <v>3365</v>
      </c>
      <c r="G730" s="432" t="s">
        <v>466</v>
      </c>
      <c r="H730" s="432" t="s">
        <v>2351</v>
      </c>
      <c r="I730" s="432" t="s">
        <v>2352</v>
      </c>
      <c r="J730" s="432" t="s">
        <v>2353</v>
      </c>
      <c r="K730" s="432" t="s">
        <v>2354</v>
      </c>
      <c r="L730" s="434">
        <v>641.98868724317003</v>
      </c>
      <c r="M730" s="434">
        <v>3.2</v>
      </c>
      <c r="N730" s="435">
        <v>2054.3637991781443</v>
      </c>
    </row>
    <row r="731" spans="1:14" ht="14.4" customHeight="1" x14ac:dyDescent="0.3">
      <c r="A731" s="430" t="s">
        <v>742</v>
      </c>
      <c r="B731" s="431" t="s">
        <v>3327</v>
      </c>
      <c r="C731" s="432" t="s">
        <v>1903</v>
      </c>
      <c r="D731" s="433" t="s">
        <v>3344</v>
      </c>
      <c r="E731" s="432" t="s">
        <v>571</v>
      </c>
      <c r="F731" s="433" t="s">
        <v>3365</v>
      </c>
      <c r="G731" s="432" t="s">
        <v>466</v>
      </c>
      <c r="H731" s="432" t="s">
        <v>2355</v>
      </c>
      <c r="I731" s="432" t="s">
        <v>2356</v>
      </c>
      <c r="J731" s="432" t="s">
        <v>2357</v>
      </c>
      <c r="K731" s="432" t="s">
        <v>2358</v>
      </c>
      <c r="L731" s="434">
        <v>57.55</v>
      </c>
      <c r="M731" s="434">
        <v>1</v>
      </c>
      <c r="N731" s="435">
        <v>57.55</v>
      </c>
    </row>
    <row r="732" spans="1:14" ht="14.4" customHeight="1" x14ac:dyDescent="0.3">
      <c r="A732" s="430" t="s">
        <v>742</v>
      </c>
      <c r="B732" s="431" t="s">
        <v>3327</v>
      </c>
      <c r="C732" s="432" t="s">
        <v>1903</v>
      </c>
      <c r="D732" s="433" t="s">
        <v>3344</v>
      </c>
      <c r="E732" s="432" t="s">
        <v>571</v>
      </c>
      <c r="F732" s="433" t="s">
        <v>3365</v>
      </c>
      <c r="G732" s="432" t="s">
        <v>466</v>
      </c>
      <c r="H732" s="432" t="s">
        <v>1796</v>
      </c>
      <c r="I732" s="432" t="s">
        <v>1797</v>
      </c>
      <c r="J732" s="432" t="s">
        <v>1798</v>
      </c>
      <c r="K732" s="432" t="s">
        <v>1799</v>
      </c>
      <c r="L732" s="434">
        <v>241.91002484737294</v>
      </c>
      <c r="M732" s="434">
        <v>30.6</v>
      </c>
      <c r="N732" s="435">
        <v>7402.4467603296125</v>
      </c>
    </row>
    <row r="733" spans="1:14" ht="14.4" customHeight="1" x14ac:dyDescent="0.3">
      <c r="A733" s="430" t="s">
        <v>742</v>
      </c>
      <c r="B733" s="431" t="s">
        <v>3327</v>
      </c>
      <c r="C733" s="432" t="s">
        <v>1903</v>
      </c>
      <c r="D733" s="433" t="s">
        <v>3344</v>
      </c>
      <c r="E733" s="432" t="s">
        <v>571</v>
      </c>
      <c r="F733" s="433" t="s">
        <v>3365</v>
      </c>
      <c r="G733" s="432" t="s">
        <v>466</v>
      </c>
      <c r="H733" s="432" t="s">
        <v>1800</v>
      </c>
      <c r="I733" s="432" t="s">
        <v>1801</v>
      </c>
      <c r="J733" s="432" t="s">
        <v>1802</v>
      </c>
      <c r="K733" s="432" t="s">
        <v>1803</v>
      </c>
      <c r="L733" s="434">
        <v>100.74764110240095</v>
      </c>
      <c r="M733" s="434">
        <v>31</v>
      </c>
      <c r="N733" s="435">
        <v>3123.1768741744295</v>
      </c>
    </row>
    <row r="734" spans="1:14" ht="14.4" customHeight="1" x14ac:dyDescent="0.3">
      <c r="A734" s="430" t="s">
        <v>742</v>
      </c>
      <c r="B734" s="431" t="s">
        <v>3327</v>
      </c>
      <c r="C734" s="432" t="s">
        <v>1903</v>
      </c>
      <c r="D734" s="433" t="s">
        <v>3344</v>
      </c>
      <c r="E734" s="432" t="s">
        <v>571</v>
      </c>
      <c r="F734" s="433" t="s">
        <v>3365</v>
      </c>
      <c r="G734" s="432" t="s">
        <v>466</v>
      </c>
      <c r="H734" s="432" t="s">
        <v>1804</v>
      </c>
      <c r="I734" s="432" t="s">
        <v>1805</v>
      </c>
      <c r="J734" s="432" t="s">
        <v>1806</v>
      </c>
      <c r="K734" s="432" t="s">
        <v>1807</v>
      </c>
      <c r="L734" s="434">
        <v>2899.2113730115361</v>
      </c>
      <c r="M734" s="434">
        <v>5.6</v>
      </c>
      <c r="N734" s="435">
        <v>16235.583688864601</v>
      </c>
    </row>
    <row r="735" spans="1:14" ht="14.4" customHeight="1" x14ac:dyDescent="0.3">
      <c r="A735" s="430" t="s">
        <v>742</v>
      </c>
      <c r="B735" s="431" t="s">
        <v>3327</v>
      </c>
      <c r="C735" s="432" t="s">
        <v>1903</v>
      </c>
      <c r="D735" s="433" t="s">
        <v>3344</v>
      </c>
      <c r="E735" s="432" t="s">
        <v>571</v>
      </c>
      <c r="F735" s="433" t="s">
        <v>3365</v>
      </c>
      <c r="G735" s="432" t="s">
        <v>466</v>
      </c>
      <c r="H735" s="432" t="s">
        <v>1808</v>
      </c>
      <c r="I735" s="432" t="s">
        <v>1809</v>
      </c>
      <c r="J735" s="432" t="s">
        <v>1810</v>
      </c>
      <c r="K735" s="432" t="s">
        <v>1811</v>
      </c>
      <c r="L735" s="434">
        <v>49.45</v>
      </c>
      <c r="M735" s="434">
        <v>22</v>
      </c>
      <c r="N735" s="435">
        <v>1087.9000000000001</v>
      </c>
    </row>
    <row r="736" spans="1:14" ht="14.4" customHeight="1" x14ac:dyDescent="0.3">
      <c r="A736" s="430" t="s">
        <v>742</v>
      </c>
      <c r="B736" s="431" t="s">
        <v>3327</v>
      </c>
      <c r="C736" s="432" t="s">
        <v>1903</v>
      </c>
      <c r="D736" s="433" t="s">
        <v>3344</v>
      </c>
      <c r="E736" s="432" t="s">
        <v>571</v>
      </c>
      <c r="F736" s="433" t="s">
        <v>3365</v>
      </c>
      <c r="G736" s="432" t="s">
        <v>466</v>
      </c>
      <c r="H736" s="432" t="s">
        <v>2359</v>
      </c>
      <c r="I736" s="432" t="s">
        <v>2360</v>
      </c>
      <c r="J736" s="432" t="s">
        <v>2361</v>
      </c>
      <c r="K736" s="432" t="s">
        <v>2362</v>
      </c>
      <c r="L736" s="434">
        <v>81.099999999999994</v>
      </c>
      <c r="M736" s="434">
        <v>15</v>
      </c>
      <c r="N736" s="435">
        <v>1216.5</v>
      </c>
    </row>
    <row r="737" spans="1:14" ht="14.4" customHeight="1" x14ac:dyDescent="0.3">
      <c r="A737" s="430" t="s">
        <v>742</v>
      </c>
      <c r="B737" s="431" t="s">
        <v>3327</v>
      </c>
      <c r="C737" s="432" t="s">
        <v>1903</v>
      </c>
      <c r="D737" s="433" t="s">
        <v>3344</v>
      </c>
      <c r="E737" s="432" t="s">
        <v>571</v>
      </c>
      <c r="F737" s="433" t="s">
        <v>3365</v>
      </c>
      <c r="G737" s="432" t="s">
        <v>466</v>
      </c>
      <c r="H737" s="432" t="s">
        <v>1812</v>
      </c>
      <c r="I737" s="432" t="s">
        <v>1813</v>
      </c>
      <c r="J737" s="432" t="s">
        <v>1814</v>
      </c>
      <c r="K737" s="432" t="s">
        <v>1815</v>
      </c>
      <c r="L737" s="434">
        <v>678.12</v>
      </c>
      <c r="M737" s="434">
        <v>4</v>
      </c>
      <c r="N737" s="435">
        <v>2712.48</v>
      </c>
    </row>
    <row r="738" spans="1:14" ht="14.4" customHeight="1" x14ac:dyDescent="0.3">
      <c r="A738" s="430" t="s">
        <v>742</v>
      </c>
      <c r="B738" s="431" t="s">
        <v>3327</v>
      </c>
      <c r="C738" s="432" t="s">
        <v>1903</v>
      </c>
      <c r="D738" s="433" t="s">
        <v>3344</v>
      </c>
      <c r="E738" s="432" t="s">
        <v>571</v>
      </c>
      <c r="F738" s="433" t="s">
        <v>3365</v>
      </c>
      <c r="G738" s="432" t="s">
        <v>466</v>
      </c>
      <c r="H738" s="432" t="s">
        <v>2363</v>
      </c>
      <c r="I738" s="432" t="s">
        <v>2364</v>
      </c>
      <c r="J738" s="432" t="s">
        <v>2365</v>
      </c>
      <c r="K738" s="432" t="s">
        <v>2366</v>
      </c>
      <c r="L738" s="434">
        <v>605.26800000000003</v>
      </c>
      <c r="M738" s="434">
        <v>0.35</v>
      </c>
      <c r="N738" s="435">
        <v>211.84380000000002</v>
      </c>
    </row>
    <row r="739" spans="1:14" ht="14.4" customHeight="1" x14ac:dyDescent="0.3">
      <c r="A739" s="430" t="s">
        <v>742</v>
      </c>
      <c r="B739" s="431" t="s">
        <v>3327</v>
      </c>
      <c r="C739" s="432" t="s">
        <v>1903</v>
      </c>
      <c r="D739" s="433" t="s">
        <v>3344</v>
      </c>
      <c r="E739" s="432" t="s">
        <v>571</v>
      </c>
      <c r="F739" s="433" t="s">
        <v>3365</v>
      </c>
      <c r="G739" s="432" t="s">
        <v>466</v>
      </c>
      <c r="H739" s="432" t="s">
        <v>1816</v>
      </c>
      <c r="I739" s="432" t="s">
        <v>1817</v>
      </c>
      <c r="J739" s="432" t="s">
        <v>1818</v>
      </c>
      <c r="K739" s="432" t="s">
        <v>1819</v>
      </c>
      <c r="L739" s="434">
        <v>517.49999999999989</v>
      </c>
      <c r="M739" s="434">
        <v>2.5</v>
      </c>
      <c r="N739" s="435">
        <v>1293.7499999999998</v>
      </c>
    </row>
    <row r="740" spans="1:14" ht="14.4" customHeight="1" x14ac:dyDescent="0.3">
      <c r="A740" s="430" t="s">
        <v>742</v>
      </c>
      <c r="B740" s="431" t="s">
        <v>3327</v>
      </c>
      <c r="C740" s="432" t="s">
        <v>1903</v>
      </c>
      <c r="D740" s="433" t="s">
        <v>3344</v>
      </c>
      <c r="E740" s="432" t="s">
        <v>571</v>
      </c>
      <c r="F740" s="433" t="s">
        <v>3365</v>
      </c>
      <c r="G740" s="432" t="s">
        <v>466</v>
      </c>
      <c r="H740" s="432" t="s">
        <v>1820</v>
      </c>
      <c r="I740" s="432" t="s">
        <v>1821</v>
      </c>
      <c r="J740" s="432" t="s">
        <v>1822</v>
      </c>
      <c r="K740" s="432" t="s">
        <v>1823</v>
      </c>
      <c r="L740" s="434">
        <v>115.30999999999999</v>
      </c>
      <c r="M740" s="434">
        <v>1</v>
      </c>
      <c r="N740" s="435">
        <v>115.30999999999999</v>
      </c>
    </row>
    <row r="741" spans="1:14" ht="14.4" customHeight="1" x14ac:dyDescent="0.3">
      <c r="A741" s="430" t="s">
        <v>742</v>
      </c>
      <c r="B741" s="431" t="s">
        <v>3327</v>
      </c>
      <c r="C741" s="432" t="s">
        <v>1903</v>
      </c>
      <c r="D741" s="433" t="s">
        <v>3344</v>
      </c>
      <c r="E741" s="432" t="s">
        <v>571</v>
      </c>
      <c r="F741" s="433" t="s">
        <v>3365</v>
      </c>
      <c r="G741" s="432" t="s">
        <v>466</v>
      </c>
      <c r="H741" s="432" t="s">
        <v>2367</v>
      </c>
      <c r="I741" s="432" t="s">
        <v>2367</v>
      </c>
      <c r="J741" s="432" t="s">
        <v>2368</v>
      </c>
      <c r="K741" s="432" t="s">
        <v>2369</v>
      </c>
      <c r="L741" s="434">
        <v>814.62893167418383</v>
      </c>
      <c r="M741" s="434">
        <v>4.5999999999999996</v>
      </c>
      <c r="N741" s="435">
        <v>3747.2930857012452</v>
      </c>
    </row>
    <row r="742" spans="1:14" ht="14.4" customHeight="1" x14ac:dyDescent="0.3">
      <c r="A742" s="430" t="s">
        <v>742</v>
      </c>
      <c r="B742" s="431" t="s">
        <v>3327</v>
      </c>
      <c r="C742" s="432" t="s">
        <v>1903</v>
      </c>
      <c r="D742" s="433" t="s">
        <v>3344</v>
      </c>
      <c r="E742" s="432" t="s">
        <v>571</v>
      </c>
      <c r="F742" s="433" t="s">
        <v>3365</v>
      </c>
      <c r="G742" s="432" t="s">
        <v>466</v>
      </c>
      <c r="H742" s="432" t="s">
        <v>2370</v>
      </c>
      <c r="I742" s="432" t="s">
        <v>2371</v>
      </c>
      <c r="J742" s="432" t="s">
        <v>2372</v>
      </c>
      <c r="K742" s="432" t="s">
        <v>1838</v>
      </c>
      <c r="L742" s="434">
        <v>1440.9511414440822</v>
      </c>
      <c r="M742" s="434">
        <v>1.5</v>
      </c>
      <c r="N742" s="435">
        <v>2161.4267121661233</v>
      </c>
    </row>
    <row r="743" spans="1:14" ht="14.4" customHeight="1" x14ac:dyDescent="0.3">
      <c r="A743" s="430" t="s">
        <v>742</v>
      </c>
      <c r="B743" s="431" t="s">
        <v>3327</v>
      </c>
      <c r="C743" s="432" t="s">
        <v>1903</v>
      </c>
      <c r="D743" s="433" t="s">
        <v>3344</v>
      </c>
      <c r="E743" s="432" t="s">
        <v>571</v>
      </c>
      <c r="F743" s="433" t="s">
        <v>3365</v>
      </c>
      <c r="G743" s="432" t="s">
        <v>466</v>
      </c>
      <c r="H743" s="432" t="s">
        <v>2373</v>
      </c>
      <c r="I743" s="432" t="s">
        <v>2373</v>
      </c>
      <c r="J743" s="432" t="s">
        <v>2374</v>
      </c>
      <c r="K743" s="432" t="s">
        <v>2375</v>
      </c>
      <c r="L743" s="434">
        <v>1077.1978516905428</v>
      </c>
      <c r="M743" s="434">
        <v>32</v>
      </c>
      <c r="N743" s="435">
        <v>34470.331254097371</v>
      </c>
    </row>
    <row r="744" spans="1:14" ht="14.4" customHeight="1" x14ac:dyDescent="0.3">
      <c r="A744" s="430" t="s">
        <v>742</v>
      </c>
      <c r="B744" s="431" t="s">
        <v>3327</v>
      </c>
      <c r="C744" s="432" t="s">
        <v>1903</v>
      </c>
      <c r="D744" s="433" t="s">
        <v>3344</v>
      </c>
      <c r="E744" s="432" t="s">
        <v>571</v>
      </c>
      <c r="F744" s="433" t="s">
        <v>3365</v>
      </c>
      <c r="G744" s="432" t="s">
        <v>466</v>
      </c>
      <c r="H744" s="432" t="s">
        <v>2376</v>
      </c>
      <c r="I744" s="432" t="s">
        <v>2377</v>
      </c>
      <c r="J744" s="432" t="s">
        <v>2378</v>
      </c>
      <c r="K744" s="432" t="s">
        <v>2379</v>
      </c>
      <c r="L744" s="434">
        <v>246.18952774659388</v>
      </c>
      <c r="M744" s="434">
        <v>8</v>
      </c>
      <c r="N744" s="435">
        <v>1969.5162219727511</v>
      </c>
    </row>
    <row r="745" spans="1:14" ht="14.4" customHeight="1" x14ac:dyDescent="0.3">
      <c r="A745" s="430" t="s">
        <v>742</v>
      </c>
      <c r="B745" s="431" t="s">
        <v>3327</v>
      </c>
      <c r="C745" s="432" t="s">
        <v>1903</v>
      </c>
      <c r="D745" s="433" t="s">
        <v>3344</v>
      </c>
      <c r="E745" s="432" t="s">
        <v>571</v>
      </c>
      <c r="F745" s="433" t="s">
        <v>3365</v>
      </c>
      <c r="G745" s="432" t="s">
        <v>466</v>
      </c>
      <c r="H745" s="432" t="s">
        <v>2380</v>
      </c>
      <c r="I745" s="432" t="s">
        <v>2381</v>
      </c>
      <c r="J745" s="432" t="s">
        <v>2382</v>
      </c>
      <c r="K745" s="432" t="s">
        <v>2383</v>
      </c>
      <c r="L745" s="434">
        <v>93.579688942604321</v>
      </c>
      <c r="M745" s="434">
        <v>1</v>
      </c>
      <c r="N745" s="435">
        <v>93.579688942604321</v>
      </c>
    </row>
    <row r="746" spans="1:14" ht="14.4" customHeight="1" x14ac:dyDescent="0.3">
      <c r="A746" s="430" t="s">
        <v>742</v>
      </c>
      <c r="B746" s="431" t="s">
        <v>3327</v>
      </c>
      <c r="C746" s="432" t="s">
        <v>1903</v>
      </c>
      <c r="D746" s="433" t="s">
        <v>3344</v>
      </c>
      <c r="E746" s="432" t="s">
        <v>571</v>
      </c>
      <c r="F746" s="433" t="s">
        <v>3365</v>
      </c>
      <c r="G746" s="432" t="s">
        <v>466</v>
      </c>
      <c r="H746" s="432" t="s">
        <v>2384</v>
      </c>
      <c r="I746" s="432" t="s">
        <v>2384</v>
      </c>
      <c r="J746" s="432" t="s">
        <v>2385</v>
      </c>
      <c r="K746" s="432" t="s">
        <v>2386</v>
      </c>
      <c r="L746" s="434">
        <v>2095.0387832263336</v>
      </c>
      <c r="M746" s="434">
        <v>4</v>
      </c>
      <c r="N746" s="435">
        <v>8380.1551329053345</v>
      </c>
    </row>
    <row r="747" spans="1:14" ht="14.4" customHeight="1" x14ac:dyDescent="0.3">
      <c r="A747" s="430" t="s">
        <v>742</v>
      </c>
      <c r="B747" s="431" t="s">
        <v>3327</v>
      </c>
      <c r="C747" s="432" t="s">
        <v>1903</v>
      </c>
      <c r="D747" s="433" t="s">
        <v>3344</v>
      </c>
      <c r="E747" s="432" t="s">
        <v>571</v>
      </c>
      <c r="F747" s="433" t="s">
        <v>3365</v>
      </c>
      <c r="G747" s="432" t="s">
        <v>689</v>
      </c>
      <c r="H747" s="432" t="s">
        <v>1839</v>
      </c>
      <c r="I747" s="432" t="s">
        <v>1840</v>
      </c>
      <c r="J747" s="432" t="s">
        <v>1841</v>
      </c>
      <c r="K747" s="432" t="s">
        <v>1842</v>
      </c>
      <c r="L747" s="434">
        <v>88.600000000000009</v>
      </c>
      <c r="M747" s="434">
        <v>12</v>
      </c>
      <c r="N747" s="435">
        <v>1063.2</v>
      </c>
    </row>
    <row r="748" spans="1:14" ht="14.4" customHeight="1" x14ac:dyDescent="0.3">
      <c r="A748" s="430" t="s">
        <v>742</v>
      </c>
      <c r="B748" s="431" t="s">
        <v>3327</v>
      </c>
      <c r="C748" s="432" t="s">
        <v>1903</v>
      </c>
      <c r="D748" s="433" t="s">
        <v>3344</v>
      </c>
      <c r="E748" s="432" t="s">
        <v>571</v>
      </c>
      <c r="F748" s="433" t="s">
        <v>3365</v>
      </c>
      <c r="G748" s="432" t="s">
        <v>689</v>
      </c>
      <c r="H748" s="432" t="s">
        <v>1843</v>
      </c>
      <c r="I748" s="432" t="s">
        <v>1844</v>
      </c>
      <c r="J748" s="432" t="s">
        <v>1794</v>
      </c>
      <c r="K748" s="432" t="s">
        <v>1845</v>
      </c>
      <c r="L748" s="434">
        <v>45.843808694318135</v>
      </c>
      <c r="M748" s="434">
        <v>538</v>
      </c>
      <c r="N748" s="435">
        <v>24663.969077543155</v>
      </c>
    </row>
    <row r="749" spans="1:14" ht="14.4" customHeight="1" x14ac:dyDescent="0.3">
      <c r="A749" s="430" t="s">
        <v>742</v>
      </c>
      <c r="B749" s="431" t="s">
        <v>3327</v>
      </c>
      <c r="C749" s="432" t="s">
        <v>1903</v>
      </c>
      <c r="D749" s="433" t="s">
        <v>3344</v>
      </c>
      <c r="E749" s="432" t="s">
        <v>571</v>
      </c>
      <c r="F749" s="433" t="s">
        <v>3365</v>
      </c>
      <c r="G749" s="432" t="s">
        <v>689</v>
      </c>
      <c r="H749" s="432" t="s">
        <v>1857</v>
      </c>
      <c r="I749" s="432" t="s">
        <v>1858</v>
      </c>
      <c r="J749" s="432" t="s">
        <v>1859</v>
      </c>
      <c r="K749" s="432" t="s">
        <v>1860</v>
      </c>
      <c r="L749" s="434">
        <v>74.700026876754308</v>
      </c>
      <c r="M749" s="434">
        <v>66</v>
      </c>
      <c r="N749" s="435">
        <v>4930.2017738657842</v>
      </c>
    </row>
    <row r="750" spans="1:14" ht="14.4" customHeight="1" x14ac:dyDescent="0.3">
      <c r="A750" s="430" t="s">
        <v>742</v>
      </c>
      <c r="B750" s="431" t="s">
        <v>3327</v>
      </c>
      <c r="C750" s="432" t="s">
        <v>1903</v>
      </c>
      <c r="D750" s="433" t="s">
        <v>3344</v>
      </c>
      <c r="E750" s="432" t="s">
        <v>571</v>
      </c>
      <c r="F750" s="433" t="s">
        <v>3365</v>
      </c>
      <c r="G750" s="432" t="s">
        <v>689</v>
      </c>
      <c r="H750" s="432" t="s">
        <v>2387</v>
      </c>
      <c r="I750" s="432" t="s">
        <v>2388</v>
      </c>
      <c r="J750" s="432" t="s">
        <v>2389</v>
      </c>
      <c r="K750" s="432" t="s">
        <v>2390</v>
      </c>
      <c r="L750" s="434">
        <v>262.22131694970506</v>
      </c>
      <c r="M750" s="434">
        <v>98</v>
      </c>
      <c r="N750" s="435">
        <v>25697.689061071094</v>
      </c>
    </row>
    <row r="751" spans="1:14" ht="14.4" customHeight="1" x14ac:dyDescent="0.3">
      <c r="A751" s="430" t="s">
        <v>742</v>
      </c>
      <c r="B751" s="431" t="s">
        <v>3327</v>
      </c>
      <c r="C751" s="432" t="s">
        <v>1903</v>
      </c>
      <c r="D751" s="433" t="s">
        <v>3344</v>
      </c>
      <c r="E751" s="432" t="s">
        <v>571</v>
      </c>
      <c r="F751" s="433" t="s">
        <v>3365</v>
      </c>
      <c r="G751" s="432" t="s">
        <v>689</v>
      </c>
      <c r="H751" s="432" t="s">
        <v>1861</v>
      </c>
      <c r="I751" s="432" t="s">
        <v>1862</v>
      </c>
      <c r="J751" s="432" t="s">
        <v>1863</v>
      </c>
      <c r="K751" s="432" t="s">
        <v>1807</v>
      </c>
      <c r="L751" s="434">
        <v>211.14492121117939</v>
      </c>
      <c r="M751" s="434">
        <v>43.600000000000058</v>
      </c>
      <c r="N751" s="435">
        <v>9205.9185648074344</v>
      </c>
    </row>
    <row r="752" spans="1:14" ht="14.4" customHeight="1" x14ac:dyDescent="0.3">
      <c r="A752" s="430" t="s">
        <v>742</v>
      </c>
      <c r="B752" s="431" t="s">
        <v>3327</v>
      </c>
      <c r="C752" s="432" t="s">
        <v>1903</v>
      </c>
      <c r="D752" s="433" t="s">
        <v>3344</v>
      </c>
      <c r="E752" s="432" t="s">
        <v>571</v>
      </c>
      <c r="F752" s="433" t="s">
        <v>3365</v>
      </c>
      <c r="G752" s="432" t="s">
        <v>689</v>
      </c>
      <c r="H752" s="432" t="s">
        <v>1864</v>
      </c>
      <c r="I752" s="432" t="s">
        <v>1865</v>
      </c>
      <c r="J752" s="432" t="s">
        <v>1866</v>
      </c>
      <c r="K752" s="432" t="s">
        <v>1867</v>
      </c>
      <c r="L752" s="434">
        <v>75.220000000000013</v>
      </c>
      <c r="M752" s="434">
        <v>12</v>
      </c>
      <c r="N752" s="435">
        <v>902.6400000000001</v>
      </c>
    </row>
    <row r="753" spans="1:14" ht="14.4" customHeight="1" x14ac:dyDescent="0.3">
      <c r="A753" s="430" t="s">
        <v>742</v>
      </c>
      <c r="B753" s="431" t="s">
        <v>3327</v>
      </c>
      <c r="C753" s="432" t="s">
        <v>1903</v>
      </c>
      <c r="D753" s="433" t="s">
        <v>3344</v>
      </c>
      <c r="E753" s="432" t="s">
        <v>571</v>
      </c>
      <c r="F753" s="433" t="s">
        <v>3365</v>
      </c>
      <c r="G753" s="432" t="s">
        <v>689</v>
      </c>
      <c r="H753" s="432" t="s">
        <v>1868</v>
      </c>
      <c r="I753" s="432" t="s">
        <v>1869</v>
      </c>
      <c r="J753" s="432" t="s">
        <v>1870</v>
      </c>
      <c r="K753" s="432" t="s">
        <v>1860</v>
      </c>
      <c r="L753" s="434">
        <v>54.42987270458493</v>
      </c>
      <c r="M753" s="434">
        <v>24</v>
      </c>
      <c r="N753" s="435">
        <v>1306.3169449100383</v>
      </c>
    </row>
    <row r="754" spans="1:14" ht="14.4" customHeight="1" x14ac:dyDescent="0.3">
      <c r="A754" s="430" t="s">
        <v>742</v>
      </c>
      <c r="B754" s="431" t="s">
        <v>3327</v>
      </c>
      <c r="C754" s="432" t="s">
        <v>1903</v>
      </c>
      <c r="D754" s="433" t="s">
        <v>3344</v>
      </c>
      <c r="E754" s="432" t="s">
        <v>571</v>
      </c>
      <c r="F754" s="433" t="s">
        <v>3365</v>
      </c>
      <c r="G754" s="432" t="s">
        <v>689</v>
      </c>
      <c r="H754" s="432" t="s">
        <v>2391</v>
      </c>
      <c r="I754" s="432" t="s">
        <v>2392</v>
      </c>
      <c r="J754" s="432" t="s">
        <v>2393</v>
      </c>
      <c r="K754" s="432" t="s">
        <v>2394</v>
      </c>
      <c r="L754" s="434">
        <v>59.819962373524596</v>
      </c>
      <c r="M754" s="434">
        <v>6</v>
      </c>
      <c r="N754" s="435">
        <v>358.91977424114759</v>
      </c>
    </row>
    <row r="755" spans="1:14" ht="14.4" customHeight="1" x14ac:dyDescent="0.3">
      <c r="A755" s="430" t="s">
        <v>742</v>
      </c>
      <c r="B755" s="431" t="s">
        <v>3327</v>
      </c>
      <c r="C755" s="432" t="s">
        <v>1903</v>
      </c>
      <c r="D755" s="433" t="s">
        <v>3344</v>
      </c>
      <c r="E755" s="432" t="s">
        <v>571</v>
      </c>
      <c r="F755" s="433" t="s">
        <v>3365</v>
      </c>
      <c r="G755" s="432" t="s">
        <v>689</v>
      </c>
      <c r="H755" s="432" t="s">
        <v>2395</v>
      </c>
      <c r="I755" s="432" t="s">
        <v>2396</v>
      </c>
      <c r="J755" s="432" t="s">
        <v>1866</v>
      </c>
      <c r="K755" s="432" t="s">
        <v>2397</v>
      </c>
      <c r="L755" s="434">
        <v>46.2</v>
      </c>
      <c r="M755" s="434">
        <v>9</v>
      </c>
      <c r="N755" s="435">
        <v>415.8</v>
      </c>
    </row>
    <row r="756" spans="1:14" ht="14.4" customHeight="1" x14ac:dyDescent="0.3">
      <c r="A756" s="430" t="s">
        <v>742</v>
      </c>
      <c r="B756" s="431" t="s">
        <v>3327</v>
      </c>
      <c r="C756" s="432" t="s">
        <v>1903</v>
      </c>
      <c r="D756" s="433" t="s">
        <v>3344</v>
      </c>
      <c r="E756" s="432" t="s">
        <v>1878</v>
      </c>
      <c r="F756" s="433" t="s">
        <v>3367</v>
      </c>
      <c r="G756" s="432" t="s">
        <v>466</v>
      </c>
      <c r="H756" s="432" t="s">
        <v>2398</v>
      </c>
      <c r="I756" s="432" t="s">
        <v>2399</v>
      </c>
      <c r="J756" s="432" t="s">
        <v>2400</v>
      </c>
      <c r="K756" s="432" t="s">
        <v>1886</v>
      </c>
      <c r="L756" s="434">
        <v>76.770090574513318</v>
      </c>
      <c r="M756" s="434">
        <v>1</v>
      </c>
      <c r="N756" s="435">
        <v>76.770090574513318</v>
      </c>
    </row>
    <row r="757" spans="1:14" ht="14.4" customHeight="1" x14ac:dyDescent="0.3">
      <c r="A757" s="430" t="s">
        <v>742</v>
      </c>
      <c r="B757" s="431" t="s">
        <v>3327</v>
      </c>
      <c r="C757" s="432" t="s">
        <v>1903</v>
      </c>
      <c r="D757" s="433" t="s">
        <v>3344</v>
      </c>
      <c r="E757" s="432" t="s">
        <v>1878</v>
      </c>
      <c r="F757" s="433" t="s">
        <v>3367</v>
      </c>
      <c r="G757" s="432" t="s">
        <v>466</v>
      </c>
      <c r="H757" s="432" t="s">
        <v>1879</v>
      </c>
      <c r="I757" s="432" t="s">
        <v>1880</v>
      </c>
      <c r="J757" s="432" t="s">
        <v>1881</v>
      </c>
      <c r="K757" s="432" t="s">
        <v>1882</v>
      </c>
      <c r="L757" s="434">
        <v>109.95</v>
      </c>
      <c r="M757" s="434">
        <v>1</v>
      </c>
      <c r="N757" s="435">
        <v>109.95</v>
      </c>
    </row>
    <row r="758" spans="1:14" ht="14.4" customHeight="1" x14ac:dyDescent="0.3">
      <c r="A758" s="430" t="s">
        <v>742</v>
      </c>
      <c r="B758" s="431" t="s">
        <v>3327</v>
      </c>
      <c r="C758" s="432" t="s">
        <v>1903</v>
      </c>
      <c r="D758" s="433" t="s">
        <v>3344</v>
      </c>
      <c r="E758" s="432" t="s">
        <v>1878</v>
      </c>
      <c r="F758" s="433" t="s">
        <v>3367</v>
      </c>
      <c r="G758" s="432" t="s">
        <v>466</v>
      </c>
      <c r="H758" s="432" t="s">
        <v>1887</v>
      </c>
      <c r="I758" s="432" t="s">
        <v>1888</v>
      </c>
      <c r="J758" s="432" t="s">
        <v>1889</v>
      </c>
      <c r="K758" s="432" t="s">
        <v>1890</v>
      </c>
      <c r="L758" s="434">
        <v>93.095059265838159</v>
      </c>
      <c r="M758" s="434">
        <v>2</v>
      </c>
      <c r="N758" s="435">
        <v>186.19011853167632</v>
      </c>
    </row>
    <row r="759" spans="1:14" ht="14.4" customHeight="1" x14ac:dyDescent="0.3">
      <c r="A759" s="430" t="s">
        <v>742</v>
      </c>
      <c r="B759" s="431" t="s">
        <v>3327</v>
      </c>
      <c r="C759" s="432" t="s">
        <v>1903</v>
      </c>
      <c r="D759" s="433" t="s">
        <v>3344</v>
      </c>
      <c r="E759" s="432" t="s">
        <v>1878</v>
      </c>
      <c r="F759" s="433" t="s">
        <v>3367</v>
      </c>
      <c r="G759" s="432" t="s">
        <v>466</v>
      </c>
      <c r="H759" s="432" t="s">
        <v>2401</v>
      </c>
      <c r="I759" s="432" t="s">
        <v>2402</v>
      </c>
      <c r="J759" s="432" t="s">
        <v>2403</v>
      </c>
      <c r="K759" s="432" t="s">
        <v>2404</v>
      </c>
      <c r="L759" s="434">
        <v>163.23000000000008</v>
      </c>
      <c r="M759" s="434">
        <v>1</v>
      </c>
      <c r="N759" s="435">
        <v>163.23000000000008</v>
      </c>
    </row>
    <row r="760" spans="1:14" ht="14.4" customHeight="1" x14ac:dyDescent="0.3">
      <c r="A760" s="430" t="s">
        <v>742</v>
      </c>
      <c r="B760" s="431" t="s">
        <v>3327</v>
      </c>
      <c r="C760" s="432" t="s">
        <v>1903</v>
      </c>
      <c r="D760" s="433" t="s">
        <v>3344</v>
      </c>
      <c r="E760" s="432" t="s">
        <v>1878</v>
      </c>
      <c r="F760" s="433" t="s">
        <v>3367</v>
      </c>
      <c r="G760" s="432" t="s">
        <v>466</v>
      </c>
      <c r="H760" s="432" t="s">
        <v>2405</v>
      </c>
      <c r="I760" s="432" t="s">
        <v>2406</v>
      </c>
      <c r="J760" s="432" t="s">
        <v>2407</v>
      </c>
      <c r="K760" s="432" t="s">
        <v>2408</v>
      </c>
      <c r="L760" s="434">
        <v>148.19</v>
      </c>
      <c r="M760" s="434">
        <v>5</v>
      </c>
      <c r="N760" s="435">
        <v>740.94999999999993</v>
      </c>
    </row>
    <row r="761" spans="1:14" ht="14.4" customHeight="1" x14ac:dyDescent="0.3">
      <c r="A761" s="430" t="s">
        <v>742</v>
      </c>
      <c r="B761" s="431" t="s">
        <v>3327</v>
      </c>
      <c r="C761" s="432" t="s">
        <v>1903</v>
      </c>
      <c r="D761" s="433" t="s">
        <v>3344</v>
      </c>
      <c r="E761" s="432" t="s">
        <v>1878</v>
      </c>
      <c r="F761" s="433" t="s">
        <v>3367</v>
      </c>
      <c r="G761" s="432" t="s">
        <v>689</v>
      </c>
      <c r="H761" s="432" t="s">
        <v>1891</v>
      </c>
      <c r="I761" s="432" t="s">
        <v>1892</v>
      </c>
      <c r="J761" s="432" t="s">
        <v>1893</v>
      </c>
      <c r="K761" s="432"/>
      <c r="L761" s="434">
        <v>58.476303179924606</v>
      </c>
      <c r="M761" s="434">
        <v>161</v>
      </c>
      <c r="N761" s="435">
        <v>9414.6848119678616</v>
      </c>
    </row>
    <row r="762" spans="1:14" ht="14.4" customHeight="1" x14ac:dyDescent="0.3">
      <c r="A762" s="430" t="s">
        <v>742</v>
      </c>
      <c r="B762" s="431" t="s">
        <v>3327</v>
      </c>
      <c r="C762" s="432" t="s">
        <v>1903</v>
      </c>
      <c r="D762" s="433" t="s">
        <v>3344</v>
      </c>
      <c r="E762" s="432" t="s">
        <v>2409</v>
      </c>
      <c r="F762" s="433" t="s">
        <v>3368</v>
      </c>
      <c r="G762" s="432"/>
      <c r="H762" s="432"/>
      <c r="I762" s="432" t="s">
        <v>2410</v>
      </c>
      <c r="J762" s="432" t="s">
        <v>2411</v>
      </c>
      <c r="K762" s="432"/>
      <c r="L762" s="434">
        <v>3842.0400000000004</v>
      </c>
      <c r="M762" s="434">
        <v>17</v>
      </c>
      <c r="N762" s="435">
        <v>65314.680000000008</v>
      </c>
    </row>
    <row r="763" spans="1:14" ht="14.4" customHeight="1" x14ac:dyDescent="0.3">
      <c r="A763" s="430" t="s">
        <v>742</v>
      </c>
      <c r="B763" s="431" t="s">
        <v>3327</v>
      </c>
      <c r="C763" s="432" t="s">
        <v>1903</v>
      </c>
      <c r="D763" s="433" t="s">
        <v>3344</v>
      </c>
      <c r="E763" s="432" t="s">
        <v>2409</v>
      </c>
      <c r="F763" s="433" t="s">
        <v>3368</v>
      </c>
      <c r="G763" s="432"/>
      <c r="H763" s="432"/>
      <c r="I763" s="432" t="s">
        <v>2412</v>
      </c>
      <c r="J763" s="432" t="s">
        <v>2413</v>
      </c>
      <c r="K763" s="432"/>
      <c r="L763" s="434">
        <v>1407.5400000000002</v>
      </c>
      <c r="M763" s="434">
        <v>128</v>
      </c>
      <c r="N763" s="435">
        <v>180165.12000000002</v>
      </c>
    </row>
    <row r="764" spans="1:14" ht="14.4" customHeight="1" x14ac:dyDescent="0.3">
      <c r="A764" s="430" t="s">
        <v>742</v>
      </c>
      <c r="B764" s="431" t="s">
        <v>3327</v>
      </c>
      <c r="C764" s="432" t="s">
        <v>1903</v>
      </c>
      <c r="D764" s="433" t="s">
        <v>3344</v>
      </c>
      <c r="E764" s="432" t="s">
        <v>2409</v>
      </c>
      <c r="F764" s="433" t="s">
        <v>3368</v>
      </c>
      <c r="G764" s="432"/>
      <c r="H764" s="432"/>
      <c r="I764" s="432" t="s">
        <v>2414</v>
      </c>
      <c r="J764" s="432" t="s">
        <v>2415</v>
      </c>
      <c r="K764" s="432"/>
      <c r="L764" s="434">
        <v>2187.3000000000002</v>
      </c>
      <c r="M764" s="434">
        <v>4</v>
      </c>
      <c r="N764" s="435">
        <v>8749.2000000000007</v>
      </c>
    </row>
    <row r="765" spans="1:14" ht="14.4" customHeight="1" x14ac:dyDescent="0.3">
      <c r="A765" s="430" t="s">
        <v>742</v>
      </c>
      <c r="B765" s="431" t="s">
        <v>3327</v>
      </c>
      <c r="C765" s="432" t="s">
        <v>1903</v>
      </c>
      <c r="D765" s="433" t="s">
        <v>3344</v>
      </c>
      <c r="E765" s="432" t="s">
        <v>2409</v>
      </c>
      <c r="F765" s="433" t="s">
        <v>3368</v>
      </c>
      <c r="G765" s="432"/>
      <c r="H765" s="432"/>
      <c r="I765" s="432" t="s">
        <v>2416</v>
      </c>
      <c r="J765" s="432" t="s">
        <v>2417</v>
      </c>
      <c r="K765" s="432"/>
      <c r="L765" s="434">
        <v>8608.9</v>
      </c>
      <c r="M765" s="434">
        <v>15</v>
      </c>
      <c r="N765" s="435">
        <v>129133.5</v>
      </c>
    </row>
    <row r="766" spans="1:14" ht="14.4" customHeight="1" x14ac:dyDescent="0.3">
      <c r="A766" s="430" t="s">
        <v>742</v>
      </c>
      <c r="B766" s="431" t="s">
        <v>3327</v>
      </c>
      <c r="C766" s="432" t="s">
        <v>2418</v>
      </c>
      <c r="D766" s="433" t="s">
        <v>3345</v>
      </c>
      <c r="E766" s="432" t="s">
        <v>465</v>
      </c>
      <c r="F766" s="433" t="s">
        <v>3363</v>
      </c>
      <c r="G766" s="432"/>
      <c r="H766" s="432" t="s">
        <v>1908</v>
      </c>
      <c r="I766" s="432" t="s">
        <v>1909</v>
      </c>
      <c r="J766" s="432" t="s">
        <v>1910</v>
      </c>
      <c r="K766" s="432" t="s">
        <v>1911</v>
      </c>
      <c r="L766" s="434">
        <v>260.72899512459867</v>
      </c>
      <c r="M766" s="434">
        <v>16</v>
      </c>
      <c r="N766" s="435">
        <v>4171.6639219935787</v>
      </c>
    </row>
    <row r="767" spans="1:14" ht="14.4" customHeight="1" x14ac:dyDescent="0.3">
      <c r="A767" s="430" t="s">
        <v>742</v>
      </c>
      <c r="B767" s="431" t="s">
        <v>3327</v>
      </c>
      <c r="C767" s="432" t="s">
        <v>2418</v>
      </c>
      <c r="D767" s="433" t="s">
        <v>3345</v>
      </c>
      <c r="E767" s="432" t="s">
        <v>465</v>
      </c>
      <c r="F767" s="433" t="s">
        <v>3363</v>
      </c>
      <c r="G767" s="432" t="s">
        <v>466</v>
      </c>
      <c r="H767" s="432" t="s">
        <v>759</v>
      </c>
      <c r="I767" s="432" t="s">
        <v>759</v>
      </c>
      <c r="J767" s="432" t="s">
        <v>760</v>
      </c>
      <c r="K767" s="432" t="s">
        <v>761</v>
      </c>
      <c r="L767" s="434">
        <v>179.39993878159763</v>
      </c>
      <c r="M767" s="434">
        <v>30</v>
      </c>
      <c r="N767" s="435">
        <v>5381.9981634479291</v>
      </c>
    </row>
    <row r="768" spans="1:14" ht="14.4" customHeight="1" x14ac:dyDescent="0.3">
      <c r="A768" s="430" t="s">
        <v>742</v>
      </c>
      <c r="B768" s="431" t="s">
        <v>3327</v>
      </c>
      <c r="C768" s="432" t="s">
        <v>2418</v>
      </c>
      <c r="D768" s="433" t="s">
        <v>3345</v>
      </c>
      <c r="E768" s="432" t="s">
        <v>465</v>
      </c>
      <c r="F768" s="433" t="s">
        <v>3363</v>
      </c>
      <c r="G768" s="432" t="s">
        <v>466</v>
      </c>
      <c r="H768" s="432" t="s">
        <v>1912</v>
      </c>
      <c r="I768" s="432" t="s">
        <v>1912</v>
      </c>
      <c r="J768" s="432" t="s">
        <v>766</v>
      </c>
      <c r="K768" s="432" t="s">
        <v>1913</v>
      </c>
      <c r="L768" s="434">
        <v>132.25</v>
      </c>
      <c r="M768" s="434">
        <v>25</v>
      </c>
      <c r="N768" s="435">
        <v>3306.25</v>
      </c>
    </row>
    <row r="769" spans="1:14" ht="14.4" customHeight="1" x14ac:dyDescent="0.3">
      <c r="A769" s="430" t="s">
        <v>742</v>
      </c>
      <c r="B769" s="431" t="s">
        <v>3327</v>
      </c>
      <c r="C769" s="432" t="s">
        <v>2418</v>
      </c>
      <c r="D769" s="433" t="s">
        <v>3345</v>
      </c>
      <c r="E769" s="432" t="s">
        <v>465</v>
      </c>
      <c r="F769" s="433" t="s">
        <v>3363</v>
      </c>
      <c r="G769" s="432" t="s">
        <v>466</v>
      </c>
      <c r="H769" s="432" t="s">
        <v>771</v>
      </c>
      <c r="I769" s="432" t="s">
        <v>771</v>
      </c>
      <c r="J769" s="432" t="s">
        <v>760</v>
      </c>
      <c r="K769" s="432" t="s">
        <v>772</v>
      </c>
      <c r="L769" s="434">
        <v>97.750353814550266</v>
      </c>
      <c r="M769" s="434">
        <v>37</v>
      </c>
      <c r="N769" s="435">
        <v>3616.7630911383599</v>
      </c>
    </row>
    <row r="770" spans="1:14" ht="14.4" customHeight="1" x14ac:dyDescent="0.3">
      <c r="A770" s="430" t="s">
        <v>742</v>
      </c>
      <c r="B770" s="431" t="s">
        <v>3327</v>
      </c>
      <c r="C770" s="432" t="s">
        <v>2418</v>
      </c>
      <c r="D770" s="433" t="s">
        <v>3345</v>
      </c>
      <c r="E770" s="432" t="s">
        <v>465</v>
      </c>
      <c r="F770" s="433" t="s">
        <v>3363</v>
      </c>
      <c r="G770" s="432" t="s">
        <v>466</v>
      </c>
      <c r="H770" s="432" t="s">
        <v>487</v>
      </c>
      <c r="I770" s="432" t="s">
        <v>488</v>
      </c>
      <c r="J770" s="432" t="s">
        <v>489</v>
      </c>
      <c r="K770" s="432" t="s">
        <v>490</v>
      </c>
      <c r="L770" s="434">
        <v>84.57</v>
      </c>
      <c r="M770" s="434">
        <v>35</v>
      </c>
      <c r="N770" s="435">
        <v>2959.95</v>
      </c>
    </row>
    <row r="771" spans="1:14" ht="14.4" customHeight="1" x14ac:dyDescent="0.3">
      <c r="A771" s="430" t="s">
        <v>742</v>
      </c>
      <c r="B771" s="431" t="s">
        <v>3327</v>
      </c>
      <c r="C771" s="432" t="s">
        <v>2418</v>
      </c>
      <c r="D771" s="433" t="s">
        <v>3345</v>
      </c>
      <c r="E771" s="432" t="s">
        <v>465</v>
      </c>
      <c r="F771" s="433" t="s">
        <v>3363</v>
      </c>
      <c r="G771" s="432" t="s">
        <v>466</v>
      </c>
      <c r="H771" s="432" t="s">
        <v>2419</v>
      </c>
      <c r="I771" s="432" t="s">
        <v>2420</v>
      </c>
      <c r="J771" s="432" t="s">
        <v>779</v>
      </c>
      <c r="K771" s="432" t="s">
        <v>1315</v>
      </c>
      <c r="L771" s="434">
        <v>99.626537156859399</v>
      </c>
      <c r="M771" s="434">
        <v>3</v>
      </c>
      <c r="N771" s="435">
        <v>298.8796114705782</v>
      </c>
    </row>
    <row r="772" spans="1:14" ht="14.4" customHeight="1" x14ac:dyDescent="0.3">
      <c r="A772" s="430" t="s">
        <v>742</v>
      </c>
      <c r="B772" s="431" t="s">
        <v>3327</v>
      </c>
      <c r="C772" s="432" t="s">
        <v>2418</v>
      </c>
      <c r="D772" s="433" t="s">
        <v>3345</v>
      </c>
      <c r="E772" s="432" t="s">
        <v>465</v>
      </c>
      <c r="F772" s="433" t="s">
        <v>3363</v>
      </c>
      <c r="G772" s="432" t="s">
        <v>466</v>
      </c>
      <c r="H772" s="432" t="s">
        <v>777</v>
      </c>
      <c r="I772" s="432" t="s">
        <v>778</v>
      </c>
      <c r="J772" s="432" t="s">
        <v>779</v>
      </c>
      <c r="K772" s="432" t="s">
        <v>780</v>
      </c>
      <c r="L772" s="434">
        <v>105.35111426148609</v>
      </c>
      <c r="M772" s="434">
        <v>18</v>
      </c>
      <c r="N772" s="435">
        <v>1896.3200567067495</v>
      </c>
    </row>
    <row r="773" spans="1:14" ht="14.4" customHeight="1" x14ac:dyDescent="0.3">
      <c r="A773" s="430" t="s">
        <v>742</v>
      </c>
      <c r="B773" s="431" t="s">
        <v>3327</v>
      </c>
      <c r="C773" s="432" t="s">
        <v>2418</v>
      </c>
      <c r="D773" s="433" t="s">
        <v>3345</v>
      </c>
      <c r="E773" s="432" t="s">
        <v>465</v>
      </c>
      <c r="F773" s="433" t="s">
        <v>3363</v>
      </c>
      <c r="G773" s="432" t="s">
        <v>466</v>
      </c>
      <c r="H773" s="432" t="s">
        <v>491</v>
      </c>
      <c r="I773" s="432" t="s">
        <v>492</v>
      </c>
      <c r="J773" s="432" t="s">
        <v>493</v>
      </c>
      <c r="K773" s="432" t="s">
        <v>494</v>
      </c>
      <c r="L773" s="434">
        <v>170.12028345376197</v>
      </c>
      <c r="M773" s="434">
        <v>1</v>
      </c>
      <c r="N773" s="435">
        <v>170.12028345376197</v>
      </c>
    </row>
    <row r="774" spans="1:14" ht="14.4" customHeight="1" x14ac:dyDescent="0.3">
      <c r="A774" s="430" t="s">
        <v>742</v>
      </c>
      <c r="B774" s="431" t="s">
        <v>3327</v>
      </c>
      <c r="C774" s="432" t="s">
        <v>2418</v>
      </c>
      <c r="D774" s="433" t="s">
        <v>3345</v>
      </c>
      <c r="E774" s="432" t="s">
        <v>465</v>
      </c>
      <c r="F774" s="433" t="s">
        <v>3363</v>
      </c>
      <c r="G774" s="432" t="s">
        <v>466</v>
      </c>
      <c r="H774" s="432" t="s">
        <v>781</v>
      </c>
      <c r="I774" s="432" t="s">
        <v>782</v>
      </c>
      <c r="J774" s="432" t="s">
        <v>783</v>
      </c>
      <c r="K774" s="432" t="s">
        <v>784</v>
      </c>
      <c r="L774" s="434">
        <v>66.300265592334469</v>
      </c>
      <c r="M774" s="434">
        <v>3</v>
      </c>
      <c r="N774" s="435">
        <v>198.90079677700339</v>
      </c>
    </row>
    <row r="775" spans="1:14" ht="14.4" customHeight="1" x14ac:dyDescent="0.3">
      <c r="A775" s="430" t="s">
        <v>742</v>
      </c>
      <c r="B775" s="431" t="s">
        <v>3327</v>
      </c>
      <c r="C775" s="432" t="s">
        <v>2418</v>
      </c>
      <c r="D775" s="433" t="s">
        <v>3345</v>
      </c>
      <c r="E775" s="432" t="s">
        <v>465</v>
      </c>
      <c r="F775" s="433" t="s">
        <v>3363</v>
      </c>
      <c r="G775" s="432" t="s">
        <v>466</v>
      </c>
      <c r="H775" s="432" t="s">
        <v>805</v>
      </c>
      <c r="I775" s="432" t="s">
        <v>806</v>
      </c>
      <c r="J775" s="432" t="s">
        <v>807</v>
      </c>
      <c r="K775" s="432" t="s">
        <v>808</v>
      </c>
      <c r="L775" s="434">
        <v>28.977148006382343</v>
      </c>
      <c r="M775" s="434">
        <v>14</v>
      </c>
      <c r="N775" s="435">
        <v>405.68007208935279</v>
      </c>
    </row>
    <row r="776" spans="1:14" ht="14.4" customHeight="1" x14ac:dyDescent="0.3">
      <c r="A776" s="430" t="s">
        <v>742</v>
      </c>
      <c r="B776" s="431" t="s">
        <v>3327</v>
      </c>
      <c r="C776" s="432" t="s">
        <v>2418</v>
      </c>
      <c r="D776" s="433" t="s">
        <v>3345</v>
      </c>
      <c r="E776" s="432" t="s">
        <v>465</v>
      </c>
      <c r="F776" s="433" t="s">
        <v>3363</v>
      </c>
      <c r="G776" s="432" t="s">
        <v>466</v>
      </c>
      <c r="H776" s="432" t="s">
        <v>2421</v>
      </c>
      <c r="I776" s="432" t="s">
        <v>2422</v>
      </c>
      <c r="J776" s="432" t="s">
        <v>2423</v>
      </c>
      <c r="K776" s="432" t="s">
        <v>2424</v>
      </c>
      <c r="L776" s="434">
        <v>121.21000000000001</v>
      </c>
      <c r="M776" s="434">
        <v>7</v>
      </c>
      <c r="N776" s="435">
        <v>848.47</v>
      </c>
    </row>
    <row r="777" spans="1:14" ht="14.4" customHeight="1" x14ac:dyDescent="0.3">
      <c r="A777" s="430" t="s">
        <v>742</v>
      </c>
      <c r="B777" s="431" t="s">
        <v>3327</v>
      </c>
      <c r="C777" s="432" t="s">
        <v>2418</v>
      </c>
      <c r="D777" s="433" t="s">
        <v>3345</v>
      </c>
      <c r="E777" s="432" t="s">
        <v>465</v>
      </c>
      <c r="F777" s="433" t="s">
        <v>3363</v>
      </c>
      <c r="G777" s="432" t="s">
        <v>466</v>
      </c>
      <c r="H777" s="432" t="s">
        <v>847</v>
      </c>
      <c r="I777" s="432" t="s">
        <v>848</v>
      </c>
      <c r="J777" s="432" t="s">
        <v>849</v>
      </c>
      <c r="K777" s="432" t="s">
        <v>850</v>
      </c>
      <c r="L777" s="434">
        <v>369.70000000000005</v>
      </c>
      <c r="M777" s="434">
        <v>2</v>
      </c>
      <c r="N777" s="435">
        <v>739.40000000000009</v>
      </c>
    </row>
    <row r="778" spans="1:14" ht="14.4" customHeight="1" x14ac:dyDescent="0.3">
      <c r="A778" s="430" t="s">
        <v>742</v>
      </c>
      <c r="B778" s="431" t="s">
        <v>3327</v>
      </c>
      <c r="C778" s="432" t="s">
        <v>2418</v>
      </c>
      <c r="D778" s="433" t="s">
        <v>3345</v>
      </c>
      <c r="E778" s="432" t="s">
        <v>465</v>
      </c>
      <c r="F778" s="433" t="s">
        <v>3363</v>
      </c>
      <c r="G778" s="432" t="s">
        <v>466</v>
      </c>
      <c r="H778" s="432" t="s">
        <v>867</v>
      </c>
      <c r="I778" s="432" t="s">
        <v>868</v>
      </c>
      <c r="J778" s="432" t="s">
        <v>869</v>
      </c>
      <c r="K778" s="432" t="s">
        <v>538</v>
      </c>
      <c r="L778" s="434">
        <v>260</v>
      </c>
      <c r="M778" s="434">
        <v>6</v>
      </c>
      <c r="N778" s="435">
        <v>1560</v>
      </c>
    </row>
    <row r="779" spans="1:14" ht="14.4" customHeight="1" x14ac:dyDescent="0.3">
      <c r="A779" s="430" t="s">
        <v>742</v>
      </c>
      <c r="B779" s="431" t="s">
        <v>3327</v>
      </c>
      <c r="C779" s="432" t="s">
        <v>2418</v>
      </c>
      <c r="D779" s="433" t="s">
        <v>3345</v>
      </c>
      <c r="E779" s="432" t="s">
        <v>465</v>
      </c>
      <c r="F779" s="433" t="s">
        <v>3363</v>
      </c>
      <c r="G779" s="432" t="s">
        <v>466</v>
      </c>
      <c r="H779" s="432" t="s">
        <v>890</v>
      </c>
      <c r="I779" s="432" t="s">
        <v>890</v>
      </c>
      <c r="J779" s="432" t="s">
        <v>891</v>
      </c>
      <c r="K779" s="432" t="s">
        <v>892</v>
      </c>
      <c r="L779" s="434">
        <v>38.19000728058824</v>
      </c>
      <c r="M779" s="434">
        <v>52</v>
      </c>
      <c r="N779" s="435">
        <v>1985.8803785905884</v>
      </c>
    </row>
    <row r="780" spans="1:14" ht="14.4" customHeight="1" x14ac:dyDescent="0.3">
      <c r="A780" s="430" t="s">
        <v>742</v>
      </c>
      <c r="B780" s="431" t="s">
        <v>3327</v>
      </c>
      <c r="C780" s="432" t="s">
        <v>2418</v>
      </c>
      <c r="D780" s="433" t="s">
        <v>3345</v>
      </c>
      <c r="E780" s="432" t="s">
        <v>465</v>
      </c>
      <c r="F780" s="433" t="s">
        <v>3363</v>
      </c>
      <c r="G780" s="432" t="s">
        <v>466</v>
      </c>
      <c r="H780" s="432" t="s">
        <v>931</v>
      </c>
      <c r="I780" s="432" t="s">
        <v>932</v>
      </c>
      <c r="J780" s="432" t="s">
        <v>933</v>
      </c>
      <c r="K780" s="432" t="s">
        <v>934</v>
      </c>
      <c r="L780" s="434">
        <v>340.02267724166893</v>
      </c>
      <c r="M780" s="434">
        <v>5</v>
      </c>
      <c r="N780" s="435">
        <v>1700.1133862083445</v>
      </c>
    </row>
    <row r="781" spans="1:14" ht="14.4" customHeight="1" x14ac:dyDescent="0.3">
      <c r="A781" s="430" t="s">
        <v>742</v>
      </c>
      <c r="B781" s="431" t="s">
        <v>3327</v>
      </c>
      <c r="C781" s="432" t="s">
        <v>2418</v>
      </c>
      <c r="D781" s="433" t="s">
        <v>3345</v>
      </c>
      <c r="E781" s="432" t="s">
        <v>465</v>
      </c>
      <c r="F781" s="433" t="s">
        <v>3363</v>
      </c>
      <c r="G781" s="432" t="s">
        <v>466</v>
      </c>
      <c r="H781" s="432" t="s">
        <v>499</v>
      </c>
      <c r="I781" s="432" t="s">
        <v>500</v>
      </c>
      <c r="J781" s="432" t="s">
        <v>501</v>
      </c>
      <c r="K781" s="432" t="s">
        <v>502</v>
      </c>
      <c r="L781" s="434">
        <v>75.960000000000008</v>
      </c>
      <c r="M781" s="434">
        <v>1</v>
      </c>
      <c r="N781" s="435">
        <v>75.960000000000008</v>
      </c>
    </row>
    <row r="782" spans="1:14" ht="14.4" customHeight="1" x14ac:dyDescent="0.3">
      <c r="A782" s="430" t="s">
        <v>742</v>
      </c>
      <c r="B782" s="431" t="s">
        <v>3327</v>
      </c>
      <c r="C782" s="432" t="s">
        <v>2418</v>
      </c>
      <c r="D782" s="433" t="s">
        <v>3345</v>
      </c>
      <c r="E782" s="432" t="s">
        <v>465</v>
      </c>
      <c r="F782" s="433" t="s">
        <v>3363</v>
      </c>
      <c r="G782" s="432" t="s">
        <v>466</v>
      </c>
      <c r="H782" s="432" t="s">
        <v>1051</v>
      </c>
      <c r="I782" s="432" t="s">
        <v>1052</v>
      </c>
      <c r="J782" s="432" t="s">
        <v>1049</v>
      </c>
      <c r="K782" s="432" t="s">
        <v>1053</v>
      </c>
      <c r="L782" s="434">
        <v>292.47058871592003</v>
      </c>
      <c r="M782" s="434">
        <v>1</v>
      </c>
      <c r="N782" s="435">
        <v>292.47058871592003</v>
      </c>
    </row>
    <row r="783" spans="1:14" ht="14.4" customHeight="1" x14ac:dyDescent="0.3">
      <c r="A783" s="430" t="s">
        <v>742</v>
      </c>
      <c r="B783" s="431" t="s">
        <v>3327</v>
      </c>
      <c r="C783" s="432" t="s">
        <v>2418</v>
      </c>
      <c r="D783" s="433" t="s">
        <v>3345</v>
      </c>
      <c r="E783" s="432" t="s">
        <v>465</v>
      </c>
      <c r="F783" s="433" t="s">
        <v>3363</v>
      </c>
      <c r="G783" s="432" t="s">
        <v>466</v>
      </c>
      <c r="H783" s="432" t="s">
        <v>581</v>
      </c>
      <c r="I783" s="432" t="s">
        <v>582</v>
      </c>
      <c r="J783" s="432" t="s">
        <v>583</v>
      </c>
      <c r="K783" s="432" t="s">
        <v>584</v>
      </c>
      <c r="L783" s="434">
        <v>392.94656466963505</v>
      </c>
      <c r="M783" s="434">
        <v>338</v>
      </c>
      <c r="N783" s="435">
        <v>132815.93885833665</v>
      </c>
    </row>
    <row r="784" spans="1:14" ht="14.4" customHeight="1" x14ac:dyDescent="0.3">
      <c r="A784" s="430" t="s">
        <v>742</v>
      </c>
      <c r="B784" s="431" t="s">
        <v>3327</v>
      </c>
      <c r="C784" s="432" t="s">
        <v>2418</v>
      </c>
      <c r="D784" s="433" t="s">
        <v>3345</v>
      </c>
      <c r="E784" s="432" t="s">
        <v>465</v>
      </c>
      <c r="F784" s="433" t="s">
        <v>3363</v>
      </c>
      <c r="G784" s="432" t="s">
        <v>466</v>
      </c>
      <c r="H784" s="432" t="s">
        <v>1073</v>
      </c>
      <c r="I784" s="432" t="s">
        <v>1074</v>
      </c>
      <c r="J784" s="432" t="s">
        <v>1075</v>
      </c>
      <c r="K784" s="432" t="s">
        <v>1076</v>
      </c>
      <c r="L784" s="434">
        <v>57.009548322934037</v>
      </c>
      <c r="M784" s="434">
        <v>1</v>
      </c>
      <c r="N784" s="435">
        <v>57.009548322934037</v>
      </c>
    </row>
    <row r="785" spans="1:14" ht="14.4" customHeight="1" x14ac:dyDescent="0.3">
      <c r="A785" s="430" t="s">
        <v>742</v>
      </c>
      <c r="B785" s="431" t="s">
        <v>3327</v>
      </c>
      <c r="C785" s="432" t="s">
        <v>2418</v>
      </c>
      <c r="D785" s="433" t="s">
        <v>3345</v>
      </c>
      <c r="E785" s="432" t="s">
        <v>465</v>
      </c>
      <c r="F785" s="433" t="s">
        <v>3363</v>
      </c>
      <c r="G785" s="432" t="s">
        <v>466</v>
      </c>
      <c r="H785" s="432" t="s">
        <v>1131</v>
      </c>
      <c r="I785" s="432" t="s">
        <v>1132</v>
      </c>
      <c r="J785" s="432" t="s">
        <v>1133</v>
      </c>
      <c r="K785" s="432"/>
      <c r="L785" s="434">
        <v>139.60247363774101</v>
      </c>
      <c r="M785" s="434">
        <v>54</v>
      </c>
      <c r="N785" s="435">
        <v>7538.5335764380152</v>
      </c>
    </row>
    <row r="786" spans="1:14" ht="14.4" customHeight="1" x14ac:dyDescent="0.3">
      <c r="A786" s="430" t="s">
        <v>742</v>
      </c>
      <c r="B786" s="431" t="s">
        <v>3327</v>
      </c>
      <c r="C786" s="432" t="s">
        <v>2418</v>
      </c>
      <c r="D786" s="433" t="s">
        <v>3345</v>
      </c>
      <c r="E786" s="432" t="s">
        <v>465</v>
      </c>
      <c r="F786" s="433" t="s">
        <v>3363</v>
      </c>
      <c r="G786" s="432" t="s">
        <v>466</v>
      </c>
      <c r="H786" s="432" t="s">
        <v>641</v>
      </c>
      <c r="I786" s="432" t="s">
        <v>642</v>
      </c>
      <c r="J786" s="432" t="s">
        <v>643</v>
      </c>
      <c r="K786" s="432" t="s">
        <v>644</v>
      </c>
      <c r="L786" s="434">
        <v>62.214500000000001</v>
      </c>
      <c r="M786" s="434">
        <v>5</v>
      </c>
      <c r="N786" s="435">
        <v>311.07249999999999</v>
      </c>
    </row>
    <row r="787" spans="1:14" ht="14.4" customHeight="1" x14ac:dyDescent="0.3">
      <c r="A787" s="430" t="s">
        <v>742</v>
      </c>
      <c r="B787" s="431" t="s">
        <v>3327</v>
      </c>
      <c r="C787" s="432" t="s">
        <v>2418</v>
      </c>
      <c r="D787" s="433" t="s">
        <v>3345</v>
      </c>
      <c r="E787" s="432" t="s">
        <v>465</v>
      </c>
      <c r="F787" s="433" t="s">
        <v>3363</v>
      </c>
      <c r="G787" s="432" t="s">
        <v>466</v>
      </c>
      <c r="H787" s="432" t="s">
        <v>1987</v>
      </c>
      <c r="I787" s="432" t="s">
        <v>177</v>
      </c>
      <c r="J787" s="432" t="s">
        <v>1988</v>
      </c>
      <c r="K787" s="432" t="s">
        <v>1989</v>
      </c>
      <c r="L787" s="434">
        <v>177.07184796464787</v>
      </c>
      <c r="M787" s="434">
        <v>1</v>
      </c>
      <c r="N787" s="435">
        <v>177.07184796464787</v>
      </c>
    </row>
    <row r="788" spans="1:14" ht="14.4" customHeight="1" x14ac:dyDescent="0.3">
      <c r="A788" s="430" t="s">
        <v>742</v>
      </c>
      <c r="B788" s="431" t="s">
        <v>3327</v>
      </c>
      <c r="C788" s="432" t="s">
        <v>2418</v>
      </c>
      <c r="D788" s="433" t="s">
        <v>3345</v>
      </c>
      <c r="E788" s="432" t="s">
        <v>465</v>
      </c>
      <c r="F788" s="433" t="s">
        <v>3363</v>
      </c>
      <c r="G788" s="432" t="s">
        <v>466</v>
      </c>
      <c r="H788" s="432" t="s">
        <v>508</v>
      </c>
      <c r="I788" s="432" t="s">
        <v>509</v>
      </c>
      <c r="J788" s="432" t="s">
        <v>510</v>
      </c>
      <c r="K788" s="432"/>
      <c r="L788" s="434">
        <v>527.85004208826592</v>
      </c>
      <c r="M788" s="434">
        <v>15</v>
      </c>
      <c r="N788" s="435">
        <v>7917.7506313239892</v>
      </c>
    </row>
    <row r="789" spans="1:14" ht="14.4" customHeight="1" x14ac:dyDescent="0.3">
      <c r="A789" s="430" t="s">
        <v>742</v>
      </c>
      <c r="B789" s="431" t="s">
        <v>3327</v>
      </c>
      <c r="C789" s="432" t="s">
        <v>2418</v>
      </c>
      <c r="D789" s="433" t="s">
        <v>3345</v>
      </c>
      <c r="E789" s="432" t="s">
        <v>465</v>
      </c>
      <c r="F789" s="433" t="s">
        <v>3363</v>
      </c>
      <c r="G789" s="432" t="s">
        <v>466</v>
      </c>
      <c r="H789" s="432" t="s">
        <v>1184</v>
      </c>
      <c r="I789" s="432" t="s">
        <v>177</v>
      </c>
      <c r="J789" s="432" t="s">
        <v>1185</v>
      </c>
      <c r="K789" s="432"/>
      <c r="L789" s="434">
        <v>202.261982384552</v>
      </c>
      <c r="M789" s="434">
        <v>2</v>
      </c>
      <c r="N789" s="435">
        <v>404.523964769104</v>
      </c>
    </row>
    <row r="790" spans="1:14" ht="14.4" customHeight="1" x14ac:dyDescent="0.3">
      <c r="A790" s="430" t="s">
        <v>742</v>
      </c>
      <c r="B790" s="431" t="s">
        <v>3327</v>
      </c>
      <c r="C790" s="432" t="s">
        <v>2418</v>
      </c>
      <c r="D790" s="433" t="s">
        <v>3345</v>
      </c>
      <c r="E790" s="432" t="s">
        <v>465</v>
      </c>
      <c r="F790" s="433" t="s">
        <v>3363</v>
      </c>
      <c r="G790" s="432" t="s">
        <v>466</v>
      </c>
      <c r="H790" s="432" t="s">
        <v>1186</v>
      </c>
      <c r="I790" s="432" t="s">
        <v>1186</v>
      </c>
      <c r="J790" s="432" t="s">
        <v>760</v>
      </c>
      <c r="K790" s="432" t="s">
        <v>1187</v>
      </c>
      <c r="L790" s="434">
        <v>201.25</v>
      </c>
      <c r="M790" s="434">
        <v>43</v>
      </c>
      <c r="N790" s="435">
        <v>8653.75</v>
      </c>
    </row>
    <row r="791" spans="1:14" ht="14.4" customHeight="1" x14ac:dyDescent="0.3">
      <c r="A791" s="430" t="s">
        <v>742</v>
      </c>
      <c r="B791" s="431" t="s">
        <v>3327</v>
      </c>
      <c r="C791" s="432" t="s">
        <v>2418</v>
      </c>
      <c r="D791" s="433" t="s">
        <v>3345</v>
      </c>
      <c r="E791" s="432" t="s">
        <v>465</v>
      </c>
      <c r="F791" s="433" t="s">
        <v>3363</v>
      </c>
      <c r="G791" s="432" t="s">
        <v>466</v>
      </c>
      <c r="H791" s="432" t="s">
        <v>1198</v>
      </c>
      <c r="I791" s="432" t="s">
        <v>1199</v>
      </c>
      <c r="J791" s="432" t="s">
        <v>1200</v>
      </c>
      <c r="K791" s="432" t="s">
        <v>490</v>
      </c>
      <c r="L791" s="434">
        <v>122.26925041017124</v>
      </c>
      <c r="M791" s="434">
        <v>155</v>
      </c>
      <c r="N791" s="435">
        <v>18951.733813576542</v>
      </c>
    </row>
    <row r="792" spans="1:14" ht="14.4" customHeight="1" x14ac:dyDescent="0.3">
      <c r="A792" s="430" t="s">
        <v>742</v>
      </c>
      <c r="B792" s="431" t="s">
        <v>3327</v>
      </c>
      <c r="C792" s="432" t="s">
        <v>2418</v>
      </c>
      <c r="D792" s="433" t="s">
        <v>3345</v>
      </c>
      <c r="E792" s="432" t="s">
        <v>465</v>
      </c>
      <c r="F792" s="433" t="s">
        <v>3363</v>
      </c>
      <c r="G792" s="432" t="s">
        <v>466</v>
      </c>
      <c r="H792" s="432" t="s">
        <v>1201</v>
      </c>
      <c r="I792" s="432" t="s">
        <v>1202</v>
      </c>
      <c r="J792" s="432" t="s">
        <v>1203</v>
      </c>
      <c r="K792" s="432" t="s">
        <v>1204</v>
      </c>
      <c r="L792" s="434">
        <v>61.564999999999998</v>
      </c>
      <c r="M792" s="434">
        <v>2</v>
      </c>
      <c r="N792" s="435">
        <v>123.13</v>
      </c>
    </row>
    <row r="793" spans="1:14" ht="14.4" customHeight="1" x14ac:dyDescent="0.3">
      <c r="A793" s="430" t="s">
        <v>742</v>
      </c>
      <c r="B793" s="431" t="s">
        <v>3327</v>
      </c>
      <c r="C793" s="432" t="s">
        <v>2418</v>
      </c>
      <c r="D793" s="433" t="s">
        <v>3345</v>
      </c>
      <c r="E793" s="432" t="s">
        <v>465</v>
      </c>
      <c r="F793" s="433" t="s">
        <v>3363</v>
      </c>
      <c r="G793" s="432" t="s">
        <v>466</v>
      </c>
      <c r="H793" s="432" t="s">
        <v>1217</v>
      </c>
      <c r="I793" s="432" t="s">
        <v>1218</v>
      </c>
      <c r="J793" s="432" t="s">
        <v>1219</v>
      </c>
      <c r="K793" s="432" t="s">
        <v>1220</v>
      </c>
      <c r="L793" s="434">
        <v>260.00128964515432</v>
      </c>
      <c r="M793" s="434">
        <v>54</v>
      </c>
      <c r="N793" s="435">
        <v>14040.069640838334</v>
      </c>
    </row>
    <row r="794" spans="1:14" ht="14.4" customHeight="1" x14ac:dyDescent="0.3">
      <c r="A794" s="430" t="s">
        <v>742</v>
      </c>
      <c r="B794" s="431" t="s">
        <v>3327</v>
      </c>
      <c r="C794" s="432" t="s">
        <v>2418</v>
      </c>
      <c r="D794" s="433" t="s">
        <v>3345</v>
      </c>
      <c r="E794" s="432" t="s">
        <v>465</v>
      </c>
      <c r="F794" s="433" t="s">
        <v>3363</v>
      </c>
      <c r="G794" s="432" t="s">
        <v>466</v>
      </c>
      <c r="H794" s="432" t="s">
        <v>1231</v>
      </c>
      <c r="I794" s="432" t="s">
        <v>1232</v>
      </c>
      <c r="J794" s="432" t="s">
        <v>1233</v>
      </c>
      <c r="K794" s="432" t="s">
        <v>1234</v>
      </c>
      <c r="L794" s="434">
        <v>197.4706068712735</v>
      </c>
      <c r="M794" s="434">
        <v>104</v>
      </c>
      <c r="N794" s="435">
        <v>20536.943114612444</v>
      </c>
    </row>
    <row r="795" spans="1:14" ht="14.4" customHeight="1" x14ac:dyDescent="0.3">
      <c r="A795" s="430" t="s">
        <v>742</v>
      </c>
      <c r="B795" s="431" t="s">
        <v>3327</v>
      </c>
      <c r="C795" s="432" t="s">
        <v>2418</v>
      </c>
      <c r="D795" s="433" t="s">
        <v>3345</v>
      </c>
      <c r="E795" s="432" t="s">
        <v>465</v>
      </c>
      <c r="F795" s="433" t="s">
        <v>3363</v>
      </c>
      <c r="G795" s="432" t="s">
        <v>466</v>
      </c>
      <c r="H795" s="432" t="s">
        <v>1248</v>
      </c>
      <c r="I795" s="432" t="s">
        <v>1249</v>
      </c>
      <c r="J795" s="432" t="s">
        <v>513</v>
      </c>
      <c r="K795" s="432" t="s">
        <v>1250</v>
      </c>
      <c r="L795" s="434">
        <v>21.898583237807166</v>
      </c>
      <c r="M795" s="434">
        <v>255</v>
      </c>
      <c r="N795" s="435">
        <v>5584.138725640827</v>
      </c>
    </row>
    <row r="796" spans="1:14" ht="14.4" customHeight="1" x14ac:dyDescent="0.3">
      <c r="A796" s="430" t="s">
        <v>742</v>
      </c>
      <c r="B796" s="431" t="s">
        <v>3327</v>
      </c>
      <c r="C796" s="432" t="s">
        <v>2418</v>
      </c>
      <c r="D796" s="433" t="s">
        <v>3345</v>
      </c>
      <c r="E796" s="432" t="s">
        <v>465</v>
      </c>
      <c r="F796" s="433" t="s">
        <v>3363</v>
      </c>
      <c r="G796" s="432" t="s">
        <v>466</v>
      </c>
      <c r="H796" s="432" t="s">
        <v>1302</v>
      </c>
      <c r="I796" s="432" t="s">
        <v>1303</v>
      </c>
      <c r="J796" s="432" t="s">
        <v>493</v>
      </c>
      <c r="K796" s="432" t="s">
        <v>1304</v>
      </c>
      <c r="L796" s="434">
        <v>49.963936397830814</v>
      </c>
      <c r="M796" s="434">
        <v>50</v>
      </c>
      <c r="N796" s="435">
        <v>2498.1968198915406</v>
      </c>
    </row>
    <row r="797" spans="1:14" ht="14.4" customHeight="1" x14ac:dyDescent="0.3">
      <c r="A797" s="430" t="s">
        <v>742</v>
      </c>
      <c r="B797" s="431" t="s">
        <v>3327</v>
      </c>
      <c r="C797" s="432" t="s">
        <v>2418</v>
      </c>
      <c r="D797" s="433" t="s">
        <v>3345</v>
      </c>
      <c r="E797" s="432" t="s">
        <v>465</v>
      </c>
      <c r="F797" s="433" t="s">
        <v>3363</v>
      </c>
      <c r="G797" s="432" t="s">
        <v>466</v>
      </c>
      <c r="H797" s="432" t="s">
        <v>2425</v>
      </c>
      <c r="I797" s="432" t="s">
        <v>2426</v>
      </c>
      <c r="J797" s="432" t="s">
        <v>819</v>
      </c>
      <c r="K797" s="432" t="s">
        <v>2427</v>
      </c>
      <c r="L797" s="434">
        <v>147.91999999999999</v>
      </c>
      <c r="M797" s="434">
        <v>1</v>
      </c>
      <c r="N797" s="435">
        <v>147.91999999999999</v>
      </c>
    </row>
    <row r="798" spans="1:14" ht="14.4" customHeight="1" x14ac:dyDescent="0.3">
      <c r="A798" s="430" t="s">
        <v>742</v>
      </c>
      <c r="B798" s="431" t="s">
        <v>3327</v>
      </c>
      <c r="C798" s="432" t="s">
        <v>2418</v>
      </c>
      <c r="D798" s="433" t="s">
        <v>3345</v>
      </c>
      <c r="E798" s="432" t="s">
        <v>465</v>
      </c>
      <c r="F798" s="433" t="s">
        <v>3363</v>
      </c>
      <c r="G798" s="432" t="s">
        <v>466</v>
      </c>
      <c r="H798" s="432" t="s">
        <v>2428</v>
      </c>
      <c r="I798" s="432" t="s">
        <v>2429</v>
      </c>
      <c r="J798" s="432" t="s">
        <v>2430</v>
      </c>
      <c r="K798" s="432" t="s">
        <v>2431</v>
      </c>
      <c r="L798" s="434">
        <v>307.56019384790511</v>
      </c>
      <c r="M798" s="434">
        <v>2</v>
      </c>
      <c r="N798" s="435">
        <v>615.12038769581022</v>
      </c>
    </row>
    <row r="799" spans="1:14" ht="14.4" customHeight="1" x14ac:dyDescent="0.3">
      <c r="A799" s="430" t="s">
        <v>742</v>
      </c>
      <c r="B799" s="431" t="s">
        <v>3327</v>
      </c>
      <c r="C799" s="432" t="s">
        <v>2418</v>
      </c>
      <c r="D799" s="433" t="s">
        <v>3345</v>
      </c>
      <c r="E799" s="432" t="s">
        <v>465</v>
      </c>
      <c r="F799" s="433" t="s">
        <v>3363</v>
      </c>
      <c r="G799" s="432" t="s">
        <v>466</v>
      </c>
      <c r="H799" s="432" t="s">
        <v>1305</v>
      </c>
      <c r="I799" s="432" t="s">
        <v>1306</v>
      </c>
      <c r="J799" s="432" t="s">
        <v>1307</v>
      </c>
      <c r="K799" s="432" t="s">
        <v>1308</v>
      </c>
      <c r="L799" s="434">
        <v>177.8002248461475</v>
      </c>
      <c r="M799" s="434">
        <v>1</v>
      </c>
      <c r="N799" s="435">
        <v>177.8002248461475</v>
      </c>
    </row>
    <row r="800" spans="1:14" ht="14.4" customHeight="1" x14ac:dyDescent="0.3">
      <c r="A800" s="430" t="s">
        <v>742</v>
      </c>
      <c r="B800" s="431" t="s">
        <v>3327</v>
      </c>
      <c r="C800" s="432" t="s">
        <v>2418</v>
      </c>
      <c r="D800" s="433" t="s">
        <v>3345</v>
      </c>
      <c r="E800" s="432" t="s">
        <v>465</v>
      </c>
      <c r="F800" s="433" t="s">
        <v>3363</v>
      </c>
      <c r="G800" s="432" t="s">
        <v>466</v>
      </c>
      <c r="H800" s="432" t="s">
        <v>1312</v>
      </c>
      <c r="I800" s="432" t="s">
        <v>1313</v>
      </c>
      <c r="J800" s="432" t="s">
        <v>1314</v>
      </c>
      <c r="K800" s="432" t="s">
        <v>1315</v>
      </c>
      <c r="L800" s="434">
        <v>73.616810293523017</v>
      </c>
      <c r="M800" s="434">
        <v>18</v>
      </c>
      <c r="N800" s="435">
        <v>1325.1025852834143</v>
      </c>
    </row>
    <row r="801" spans="1:14" ht="14.4" customHeight="1" x14ac:dyDescent="0.3">
      <c r="A801" s="430" t="s">
        <v>742</v>
      </c>
      <c r="B801" s="431" t="s">
        <v>3327</v>
      </c>
      <c r="C801" s="432" t="s">
        <v>2418</v>
      </c>
      <c r="D801" s="433" t="s">
        <v>3345</v>
      </c>
      <c r="E801" s="432" t="s">
        <v>465</v>
      </c>
      <c r="F801" s="433" t="s">
        <v>3363</v>
      </c>
      <c r="G801" s="432" t="s">
        <v>466</v>
      </c>
      <c r="H801" s="432" t="s">
        <v>2034</v>
      </c>
      <c r="I801" s="432" t="s">
        <v>2035</v>
      </c>
      <c r="J801" s="432" t="s">
        <v>2036</v>
      </c>
      <c r="K801" s="432" t="s">
        <v>579</v>
      </c>
      <c r="L801" s="434">
        <v>41.54823529411766</v>
      </c>
      <c r="M801" s="434">
        <v>34</v>
      </c>
      <c r="N801" s="435">
        <v>1412.6400000000003</v>
      </c>
    </row>
    <row r="802" spans="1:14" ht="14.4" customHeight="1" x14ac:dyDescent="0.3">
      <c r="A802" s="430" t="s">
        <v>742</v>
      </c>
      <c r="B802" s="431" t="s">
        <v>3327</v>
      </c>
      <c r="C802" s="432" t="s">
        <v>2418</v>
      </c>
      <c r="D802" s="433" t="s">
        <v>3345</v>
      </c>
      <c r="E802" s="432" t="s">
        <v>465</v>
      </c>
      <c r="F802" s="433" t="s">
        <v>3363</v>
      </c>
      <c r="G802" s="432" t="s">
        <v>466</v>
      </c>
      <c r="H802" s="432" t="s">
        <v>2432</v>
      </c>
      <c r="I802" s="432" t="s">
        <v>2433</v>
      </c>
      <c r="J802" s="432" t="s">
        <v>2434</v>
      </c>
      <c r="K802" s="432" t="s">
        <v>2435</v>
      </c>
      <c r="L802" s="434">
        <v>98.919413792752451</v>
      </c>
      <c r="M802" s="434">
        <v>2</v>
      </c>
      <c r="N802" s="435">
        <v>197.8388275855049</v>
      </c>
    </row>
    <row r="803" spans="1:14" ht="14.4" customHeight="1" x14ac:dyDescent="0.3">
      <c r="A803" s="430" t="s">
        <v>742</v>
      </c>
      <c r="B803" s="431" t="s">
        <v>3327</v>
      </c>
      <c r="C803" s="432" t="s">
        <v>2418</v>
      </c>
      <c r="D803" s="433" t="s">
        <v>3345</v>
      </c>
      <c r="E803" s="432" t="s">
        <v>465</v>
      </c>
      <c r="F803" s="433" t="s">
        <v>3363</v>
      </c>
      <c r="G803" s="432" t="s">
        <v>466</v>
      </c>
      <c r="H803" s="432" t="s">
        <v>2049</v>
      </c>
      <c r="I803" s="432" t="s">
        <v>2050</v>
      </c>
      <c r="J803" s="432" t="s">
        <v>2051</v>
      </c>
      <c r="K803" s="432" t="s">
        <v>1376</v>
      </c>
      <c r="L803" s="434">
        <v>31.919999999999998</v>
      </c>
      <c r="M803" s="434">
        <v>168</v>
      </c>
      <c r="N803" s="435">
        <v>5362.5599999999995</v>
      </c>
    </row>
    <row r="804" spans="1:14" ht="14.4" customHeight="1" x14ac:dyDescent="0.3">
      <c r="A804" s="430" t="s">
        <v>742</v>
      </c>
      <c r="B804" s="431" t="s">
        <v>3327</v>
      </c>
      <c r="C804" s="432" t="s">
        <v>2418</v>
      </c>
      <c r="D804" s="433" t="s">
        <v>3345</v>
      </c>
      <c r="E804" s="432" t="s">
        <v>465</v>
      </c>
      <c r="F804" s="433" t="s">
        <v>3363</v>
      </c>
      <c r="G804" s="432" t="s">
        <v>466</v>
      </c>
      <c r="H804" s="432" t="s">
        <v>2052</v>
      </c>
      <c r="I804" s="432" t="s">
        <v>2052</v>
      </c>
      <c r="J804" s="432" t="s">
        <v>2053</v>
      </c>
      <c r="K804" s="432" t="s">
        <v>892</v>
      </c>
      <c r="L804" s="434">
        <v>56.459999999999994</v>
      </c>
      <c r="M804" s="434">
        <v>8</v>
      </c>
      <c r="N804" s="435">
        <v>451.67999999999995</v>
      </c>
    </row>
    <row r="805" spans="1:14" ht="14.4" customHeight="1" x14ac:dyDescent="0.3">
      <c r="A805" s="430" t="s">
        <v>742</v>
      </c>
      <c r="B805" s="431" t="s">
        <v>3327</v>
      </c>
      <c r="C805" s="432" t="s">
        <v>2418</v>
      </c>
      <c r="D805" s="433" t="s">
        <v>3345</v>
      </c>
      <c r="E805" s="432" t="s">
        <v>465</v>
      </c>
      <c r="F805" s="433" t="s">
        <v>3363</v>
      </c>
      <c r="G805" s="432" t="s">
        <v>466</v>
      </c>
      <c r="H805" s="432" t="s">
        <v>2054</v>
      </c>
      <c r="I805" s="432" t="s">
        <v>2055</v>
      </c>
      <c r="J805" s="432" t="s">
        <v>2056</v>
      </c>
      <c r="K805" s="432" t="s">
        <v>2057</v>
      </c>
      <c r="L805" s="434">
        <v>1104.0836892033583</v>
      </c>
      <c r="M805" s="434">
        <v>10</v>
      </c>
      <c r="N805" s="435">
        <v>11040.836892033583</v>
      </c>
    </row>
    <row r="806" spans="1:14" ht="14.4" customHeight="1" x14ac:dyDescent="0.3">
      <c r="A806" s="430" t="s">
        <v>742</v>
      </c>
      <c r="B806" s="431" t="s">
        <v>3327</v>
      </c>
      <c r="C806" s="432" t="s">
        <v>2418</v>
      </c>
      <c r="D806" s="433" t="s">
        <v>3345</v>
      </c>
      <c r="E806" s="432" t="s">
        <v>465</v>
      </c>
      <c r="F806" s="433" t="s">
        <v>3363</v>
      </c>
      <c r="G806" s="432" t="s">
        <v>466</v>
      </c>
      <c r="H806" s="432" t="s">
        <v>2074</v>
      </c>
      <c r="I806" s="432" t="s">
        <v>2075</v>
      </c>
      <c r="J806" s="432" t="s">
        <v>2076</v>
      </c>
      <c r="K806" s="432" t="s">
        <v>1204</v>
      </c>
      <c r="L806" s="434">
        <v>52.409954067982554</v>
      </c>
      <c r="M806" s="434">
        <v>5</v>
      </c>
      <c r="N806" s="435">
        <v>262.04977033991275</v>
      </c>
    </row>
    <row r="807" spans="1:14" ht="14.4" customHeight="1" x14ac:dyDescent="0.3">
      <c r="A807" s="430" t="s">
        <v>742</v>
      </c>
      <c r="B807" s="431" t="s">
        <v>3327</v>
      </c>
      <c r="C807" s="432" t="s">
        <v>2418</v>
      </c>
      <c r="D807" s="433" t="s">
        <v>3345</v>
      </c>
      <c r="E807" s="432" t="s">
        <v>465</v>
      </c>
      <c r="F807" s="433" t="s">
        <v>3363</v>
      </c>
      <c r="G807" s="432" t="s">
        <v>466</v>
      </c>
      <c r="H807" s="432" t="s">
        <v>2077</v>
      </c>
      <c r="I807" s="432" t="s">
        <v>2078</v>
      </c>
      <c r="J807" s="432" t="s">
        <v>2079</v>
      </c>
      <c r="K807" s="432" t="s">
        <v>2080</v>
      </c>
      <c r="L807" s="434">
        <v>269.61943600000001</v>
      </c>
      <c r="M807" s="434">
        <v>375</v>
      </c>
      <c r="N807" s="435">
        <v>101107.2885</v>
      </c>
    </row>
    <row r="808" spans="1:14" ht="14.4" customHeight="1" x14ac:dyDescent="0.3">
      <c r="A808" s="430" t="s">
        <v>742</v>
      </c>
      <c r="B808" s="431" t="s">
        <v>3327</v>
      </c>
      <c r="C808" s="432" t="s">
        <v>2418</v>
      </c>
      <c r="D808" s="433" t="s">
        <v>3345</v>
      </c>
      <c r="E808" s="432" t="s">
        <v>465</v>
      </c>
      <c r="F808" s="433" t="s">
        <v>3363</v>
      </c>
      <c r="G808" s="432" t="s">
        <v>466</v>
      </c>
      <c r="H808" s="432" t="s">
        <v>2436</v>
      </c>
      <c r="I808" s="432" t="s">
        <v>2437</v>
      </c>
      <c r="J808" s="432" t="s">
        <v>2438</v>
      </c>
      <c r="K808" s="432" t="s">
        <v>2439</v>
      </c>
      <c r="L808" s="434">
        <v>299.00007344170541</v>
      </c>
      <c r="M808" s="434">
        <v>2</v>
      </c>
      <c r="N808" s="435">
        <v>598.00014688341082</v>
      </c>
    </row>
    <row r="809" spans="1:14" ht="14.4" customHeight="1" x14ac:dyDescent="0.3">
      <c r="A809" s="430" t="s">
        <v>742</v>
      </c>
      <c r="B809" s="431" t="s">
        <v>3327</v>
      </c>
      <c r="C809" s="432" t="s">
        <v>2418</v>
      </c>
      <c r="D809" s="433" t="s">
        <v>3345</v>
      </c>
      <c r="E809" s="432" t="s">
        <v>465</v>
      </c>
      <c r="F809" s="433" t="s">
        <v>3363</v>
      </c>
      <c r="G809" s="432" t="s">
        <v>466</v>
      </c>
      <c r="H809" s="432" t="s">
        <v>596</v>
      </c>
      <c r="I809" s="432" t="s">
        <v>177</v>
      </c>
      <c r="J809" s="432" t="s">
        <v>597</v>
      </c>
      <c r="K809" s="432"/>
      <c r="L809" s="434">
        <v>46.659729927867303</v>
      </c>
      <c r="M809" s="434">
        <v>1</v>
      </c>
      <c r="N809" s="435">
        <v>46.659729927867303</v>
      </c>
    </row>
    <row r="810" spans="1:14" ht="14.4" customHeight="1" x14ac:dyDescent="0.3">
      <c r="A810" s="430" t="s">
        <v>742</v>
      </c>
      <c r="B810" s="431" t="s">
        <v>3327</v>
      </c>
      <c r="C810" s="432" t="s">
        <v>2418</v>
      </c>
      <c r="D810" s="433" t="s">
        <v>3345</v>
      </c>
      <c r="E810" s="432" t="s">
        <v>465</v>
      </c>
      <c r="F810" s="433" t="s">
        <v>3363</v>
      </c>
      <c r="G810" s="432" t="s">
        <v>466</v>
      </c>
      <c r="H810" s="432" t="s">
        <v>2081</v>
      </c>
      <c r="I810" s="432" t="s">
        <v>2082</v>
      </c>
      <c r="J810" s="432" t="s">
        <v>2083</v>
      </c>
      <c r="K810" s="432" t="s">
        <v>2084</v>
      </c>
      <c r="L810" s="434">
        <v>61.578100572546077</v>
      </c>
      <c r="M810" s="434">
        <v>86</v>
      </c>
      <c r="N810" s="435">
        <v>5295.7166492389624</v>
      </c>
    </row>
    <row r="811" spans="1:14" ht="14.4" customHeight="1" x14ac:dyDescent="0.3">
      <c r="A811" s="430" t="s">
        <v>742</v>
      </c>
      <c r="B811" s="431" t="s">
        <v>3327</v>
      </c>
      <c r="C811" s="432" t="s">
        <v>2418</v>
      </c>
      <c r="D811" s="433" t="s">
        <v>3345</v>
      </c>
      <c r="E811" s="432" t="s">
        <v>465</v>
      </c>
      <c r="F811" s="433" t="s">
        <v>3363</v>
      </c>
      <c r="G811" s="432" t="s">
        <v>466</v>
      </c>
      <c r="H811" s="432" t="s">
        <v>2440</v>
      </c>
      <c r="I811" s="432" t="s">
        <v>177</v>
      </c>
      <c r="J811" s="432" t="s">
        <v>2441</v>
      </c>
      <c r="K811" s="432"/>
      <c r="L811" s="434">
        <v>326.51576688060533</v>
      </c>
      <c r="M811" s="434">
        <v>3</v>
      </c>
      <c r="N811" s="435">
        <v>979.54730064181592</v>
      </c>
    </row>
    <row r="812" spans="1:14" ht="14.4" customHeight="1" x14ac:dyDescent="0.3">
      <c r="A812" s="430" t="s">
        <v>742</v>
      </c>
      <c r="B812" s="431" t="s">
        <v>3327</v>
      </c>
      <c r="C812" s="432" t="s">
        <v>2418</v>
      </c>
      <c r="D812" s="433" t="s">
        <v>3345</v>
      </c>
      <c r="E812" s="432" t="s">
        <v>465</v>
      </c>
      <c r="F812" s="433" t="s">
        <v>3363</v>
      </c>
      <c r="G812" s="432" t="s">
        <v>466</v>
      </c>
      <c r="H812" s="432" t="s">
        <v>1335</v>
      </c>
      <c r="I812" s="432" t="s">
        <v>1336</v>
      </c>
      <c r="J812" s="432" t="s">
        <v>1337</v>
      </c>
      <c r="K812" s="432" t="s">
        <v>1338</v>
      </c>
      <c r="L812" s="434">
        <v>188.1966666666666</v>
      </c>
      <c r="M812" s="434">
        <v>3</v>
      </c>
      <c r="N812" s="435">
        <v>564.5899999999998</v>
      </c>
    </row>
    <row r="813" spans="1:14" ht="14.4" customHeight="1" x14ac:dyDescent="0.3">
      <c r="A813" s="430" t="s">
        <v>742</v>
      </c>
      <c r="B813" s="431" t="s">
        <v>3327</v>
      </c>
      <c r="C813" s="432" t="s">
        <v>2418</v>
      </c>
      <c r="D813" s="433" t="s">
        <v>3345</v>
      </c>
      <c r="E813" s="432" t="s">
        <v>465</v>
      </c>
      <c r="F813" s="433" t="s">
        <v>3363</v>
      </c>
      <c r="G813" s="432" t="s">
        <v>466</v>
      </c>
      <c r="H813" s="432" t="s">
        <v>2442</v>
      </c>
      <c r="I813" s="432" t="s">
        <v>177</v>
      </c>
      <c r="J813" s="432" t="s">
        <v>2443</v>
      </c>
      <c r="K813" s="432"/>
      <c r="L813" s="434">
        <v>233.61000856540414</v>
      </c>
      <c r="M813" s="434">
        <v>10</v>
      </c>
      <c r="N813" s="435">
        <v>2336.1000856540413</v>
      </c>
    </row>
    <row r="814" spans="1:14" ht="14.4" customHeight="1" x14ac:dyDescent="0.3">
      <c r="A814" s="430" t="s">
        <v>742</v>
      </c>
      <c r="B814" s="431" t="s">
        <v>3327</v>
      </c>
      <c r="C814" s="432" t="s">
        <v>2418</v>
      </c>
      <c r="D814" s="433" t="s">
        <v>3345</v>
      </c>
      <c r="E814" s="432" t="s">
        <v>465</v>
      </c>
      <c r="F814" s="433" t="s">
        <v>3363</v>
      </c>
      <c r="G814" s="432" t="s">
        <v>466</v>
      </c>
      <c r="H814" s="432" t="s">
        <v>2085</v>
      </c>
      <c r="I814" s="432" t="s">
        <v>2086</v>
      </c>
      <c r="J814" s="432" t="s">
        <v>2087</v>
      </c>
      <c r="K814" s="432" t="s">
        <v>2088</v>
      </c>
      <c r="L814" s="434">
        <v>3786.7200000000007</v>
      </c>
      <c r="M814" s="434">
        <v>1</v>
      </c>
      <c r="N814" s="435">
        <v>3786.7200000000007</v>
      </c>
    </row>
    <row r="815" spans="1:14" ht="14.4" customHeight="1" x14ac:dyDescent="0.3">
      <c r="A815" s="430" t="s">
        <v>742</v>
      </c>
      <c r="B815" s="431" t="s">
        <v>3327</v>
      </c>
      <c r="C815" s="432" t="s">
        <v>2418</v>
      </c>
      <c r="D815" s="433" t="s">
        <v>3345</v>
      </c>
      <c r="E815" s="432" t="s">
        <v>465</v>
      </c>
      <c r="F815" s="433" t="s">
        <v>3363</v>
      </c>
      <c r="G815" s="432" t="s">
        <v>466</v>
      </c>
      <c r="H815" s="432" t="s">
        <v>471</v>
      </c>
      <c r="I815" s="432" t="s">
        <v>177</v>
      </c>
      <c r="J815" s="432" t="s">
        <v>472</v>
      </c>
      <c r="K815" s="432" t="s">
        <v>473</v>
      </c>
      <c r="L815" s="434">
        <v>23.7</v>
      </c>
      <c r="M815" s="434">
        <v>560</v>
      </c>
      <c r="N815" s="435">
        <v>13272</v>
      </c>
    </row>
    <row r="816" spans="1:14" ht="14.4" customHeight="1" x14ac:dyDescent="0.3">
      <c r="A816" s="430" t="s">
        <v>742</v>
      </c>
      <c r="B816" s="431" t="s">
        <v>3327</v>
      </c>
      <c r="C816" s="432" t="s">
        <v>2418</v>
      </c>
      <c r="D816" s="433" t="s">
        <v>3345</v>
      </c>
      <c r="E816" s="432" t="s">
        <v>465</v>
      </c>
      <c r="F816" s="433" t="s">
        <v>3363</v>
      </c>
      <c r="G816" s="432" t="s">
        <v>466</v>
      </c>
      <c r="H816" s="432" t="s">
        <v>589</v>
      </c>
      <c r="I816" s="432" t="s">
        <v>177</v>
      </c>
      <c r="J816" s="432" t="s">
        <v>590</v>
      </c>
      <c r="K816" s="432" t="s">
        <v>473</v>
      </c>
      <c r="L816" s="434">
        <v>24.037194261613504</v>
      </c>
      <c r="M816" s="434">
        <v>60</v>
      </c>
      <c r="N816" s="435">
        <v>1442.2316556968103</v>
      </c>
    </row>
    <row r="817" spans="1:14" ht="14.4" customHeight="1" x14ac:dyDescent="0.3">
      <c r="A817" s="430" t="s">
        <v>742</v>
      </c>
      <c r="B817" s="431" t="s">
        <v>3327</v>
      </c>
      <c r="C817" s="432" t="s">
        <v>2418</v>
      </c>
      <c r="D817" s="433" t="s">
        <v>3345</v>
      </c>
      <c r="E817" s="432" t="s">
        <v>465</v>
      </c>
      <c r="F817" s="433" t="s">
        <v>3363</v>
      </c>
      <c r="G817" s="432" t="s">
        <v>466</v>
      </c>
      <c r="H817" s="432" t="s">
        <v>2444</v>
      </c>
      <c r="I817" s="432" t="s">
        <v>177</v>
      </c>
      <c r="J817" s="432" t="s">
        <v>2445</v>
      </c>
      <c r="K817" s="432"/>
      <c r="L817" s="434">
        <v>123.15</v>
      </c>
      <c r="M817" s="434">
        <v>1</v>
      </c>
      <c r="N817" s="435">
        <v>123.15</v>
      </c>
    </row>
    <row r="818" spans="1:14" ht="14.4" customHeight="1" x14ac:dyDescent="0.3">
      <c r="A818" s="430" t="s">
        <v>742</v>
      </c>
      <c r="B818" s="431" t="s">
        <v>3327</v>
      </c>
      <c r="C818" s="432" t="s">
        <v>2418</v>
      </c>
      <c r="D818" s="433" t="s">
        <v>3345</v>
      </c>
      <c r="E818" s="432" t="s">
        <v>465</v>
      </c>
      <c r="F818" s="433" t="s">
        <v>3363</v>
      </c>
      <c r="G818" s="432" t="s">
        <v>466</v>
      </c>
      <c r="H818" s="432" t="s">
        <v>2446</v>
      </c>
      <c r="I818" s="432" t="s">
        <v>177</v>
      </c>
      <c r="J818" s="432" t="s">
        <v>2447</v>
      </c>
      <c r="K818" s="432"/>
      <c r="L818" s="434">
        <v>60.510274993370331</v>
      </c>
      <c r="M818" s="434">
        <v>35</v>
      </c>
      <c r="N818" s="435">
        <v>2117.8596247679616</v>
      </c>
    </row>
    <row r="819" spans="1:14" ht="14.4" customHeight="1" x14ac:dyDescent="0.3">
      <c r="A819" s="430" t="s">
        <v>742</v>
      </c>
      <c r="B819" s="431" t="s">
        <v>3327</v>
      </c>
      <c r="C819" s="432" t="s">
        <v>2418</v>
      </c>
      <c r="D819" s="433" t="s">
        <v>3345</v>
      </c>
      <c r="E819" s="432" t="s">
        <v>465</v>
      </c>
      <c r="F819" s="433" t="s">
        <v>3363</v>
      </c>
      <c r="G819" s="432" t="s">
        <v>466</v>
      </c>
      <c r="H819" s="432" t="s">
        <v>2448</v>
      </c>
      <c r="I819" s="432" t="s">
        <v>2449</v>
      </c>
      <c r="J819" s="432" t="s">
        <v>1233</v>
      </c>
      <c r="K819" s="432" t="s">
        <v>2450</v>
      </c>
      <c r="L819" s="434">
        <v>326.32</v>
      </c>
      <c r="M819" s="434">
        <v>3</v>
      </c>
      <c r="N819" s="435">
        <v>978.96</v>
      </c>
    </row>
    <row r="820" spans="1:14" ht="14.4" customHeight="1" x14ac:dyDescent="0.3">
      <c r="A820" s="430" t="s">
        <v>742</v>
      </c>
      <c r="B820" s="431" t="s">
        <v>3327</v>
      </c>
      <c r="C820" s="432" t="s">
        <v>2418</v>
      </c>
      <c r="D820" s="433" t="s">
        <v>3345</v>
      </c>
      <c r="E820" s="432" t="s">
        <v>465</v>
      </c>
      <c r="F820" s="433" t="s">
        <v>3363</v>
      </c>
      <c r="G820" s="432" t="s">
        <v>466</v>
      </c>
      <c r="H820" s="432" t="s">
        <v>474</v>
      </c>
      <c r="I820" s="432" t="s">
        <v>177</v>
      </c>
      <c r="J820" s="432" t="s">
        <v>475</v>
      </c>
      <c r="K820" s="432" t="s">
        <v>476</v>
      </c>
      <c r="L820" s="434">
        <v>199.67000000000002</v>
      </c>
      <c r="M820" s="434">
        <v>21</v>
      </c>
      <c r="N820" s="435">
        <v>4193.0700000000006</v>
      </c>
    </row>
    <row r="821" spans="1:14" ht="14.4" customHeight="1" x14ac:dyDescent="0.3">
      <c r="A821" s="430" t="s">
        <v>742</v>
      </c>
      <c r="B821" s="431" t="s">
        <v>3327</v>
      </c>
      <c r="C821" s="432" t="s">
        <v>2418</v>
      </c>
      <c r="D821" s="433" t="s">
        <v>3345</v>
      </c>
      <c r="E821" s="432" t="s">
        <v>465</v>
      </c>
      <c r="F821" s="433" t="s">
        <v>3363</v>
      </c>
      <c r="G821" s="432" t="s">
        <v>466</v>
      </c>
      <c r="H821" s="432" t="s">
        <v>2451</v>
      </c>
      <c r="I821" s="432" t="s">
        <v>2452</v>
      </c>
      <c r="J821" s="432" t="s">
        <v>1962</v>
      </c>
      <c r="K821" s="432" t="s">
        <v>2453</v>
      </c>
      <c r="L821" s="434">
        <v>465.88546555216061</v>
      </c>
      <c r="M821" s="434">
        <v>17</v>
      </c>
      <c r="N821" s="435">
        <v>7920.0529143867307</v>
      </c>
    </row>
    <row r="822" spans="1:14" ht="14.4" customHeight="1" x14ac:dyDescent="0.3">
      <c r="A822" s="430" t="s">
        <v>742</v>
      </c>
      <c r="B822" s="431" t="s">
        <v>3327</v>
      </c>
      <c r="C822" s="432" t="s">
        <v>2418</v>
      </c>
      <c r="D822" s="433" t="s">
        <v>3345</v>
      </c>
      <c r="E822" s="432" t="s">
        <v>465</v>
      </c>
      <c r="F822" s="433" t="s">
        <v>3363</v>
      </c>
      <c r="G822" s="432" t="s">
        <v>466</v>
      </c>
      <c r="H822" s="432" t="s">
        <v>2127</v>
      </c>
      <c r="I822" s="432" t="s">
        <v>2128</v>
      </c>
      <c r="J822" s="432" t="s">
        <v>1027</v>
      </c>
      <c r="K822" s="432" t="s">
        <v>2129</v>
      </c>
      <c r="L822" s="434">
        <v>141.5037572722523</v>
      </c>
      <c r="M822" s="434">
        <v>13</v>
      </c>
      <c r="N822" s="435">
        <v>1839.5488445392798</v>
      </c>
    </row>
    <row r="823" spans="1:14" ht="14.4" customHeight="1" x14ac:dyDescent="0.3">
      <c r="A823" s="430" t="s">
        <v>742</v>
      </c>
      <c r="B823" s="431" t="s">
        <v>3327</v>
      </c>
      <c r="C823" s="432" t="s">
        <v>2418</v>
      </c>
      <c r="D823" s="433" t="s">
        <v>3345</v>
      </c>
      <c r="E823" s="432" t="s">
        <v>465</v>
      </c>
      <c r="F823" s="433" t="s">
        <v>3363</v>
      </c>
      <c r="G823" s="432" t="s">
        <v>466</v>
      </c>
      <c r="H823" s="432" t="s">
        <v>2134</v>
      </c>
      <c r="I823" s="432" t="s">
        <v>2135</v>
      </c>
      <c r="J823" s="432" t="s">
        <v>2136</v>
      </c>
      <c r="K823" s="432" t="s">
        <v>2137</v>
      </c>
      <c r="L823" s="434">
        <v>734.05</v>
      </c>
      <c r="M823" s="434">
        <v>1</v>
      </c>
      <c r="N823" s="435">
        <v>734.05</v>
      </c>
    </row>
    <row r="824" spans="1:14" ht="14.4" customHeight="1" x14ac:dyDescent="0.3">
      <c r="A824" s="430" t="s">
        <v>742</v>
      </c>
      <c r="B824" s="431" t="s">
        <v>3327</v>
      </c>
      <c r="C824" s="432" t="s">
        <v>2418</v>
      </c>
      <c r="D824" s="433" t="s">
        <v>3345</v>
      </c>
      <c r="E824" s="432" t="s">
        <v>465</v>
      </c>
      <c r="F824" s="433" t="s">
        <v>3363</v>
      </c>
      <c r="G824" s="432" t="s">
        <v>466</v>
      </c>
      <c r="H824" s="432" t="s">
        <v>535</v>
      </c>
      <c r="I824" s="432" t="s">
        <v>536</v>
      </c>
      <c r="J824" s="432" t="s">
        <v>537</v>
      </c>
      <c r="K824" s="432" t="s">
        <v>538</v>
      </c>
      <c r="L824" s="434">
        <v>210.45000000000007</v>
      </c>
      <c r="M824" s="434">
        <v>72</v>
      </c>
      <c r="N824" s="435">
        <v>15152.400000000005</v>
      </c>
    </row>
    <row r="825" spans="1:14" ht="14.4" customHeight="1" x14ac:dyDescent="0.3">
      <c r="A825" s="430" t="s">
        <v>742</v>
      </c>
      <c r="B825" s="431" t="s">
        <v>3327</v>
      </c>
      <c r="C825" s="432" t="s">
        <v>2418</v>
      </c>
      <c r="D825" s="433" t="s">
        <v>3345</v>
      </c>
      <c r="E825" s="432" t="s">
        <v>465</v>
      </c>
      <c r="F825" s="433" t="s">
        <v>3363</v>
      </c>
      <c r="G825" s="432" t="s">
        <v>466</v>
      </c>
      <c r="H825" s="432" t="s">
        <v>2454</v>
      </c>
      <c r="I825" s="432" t="s">
        <v>2455</v>
      </c>
      <c r="J825" s="432" t="s">
        <v>2456</v>
      </c>
      <c r="K825" s="432" t="s">
        <v>2457</v>
      </c>
      <c r="L825" s="434">
        <v>6325</v>
      </c>
      <c r="M825" s="434">
        <v>1</v>
      </c>
      <c r="N825" s="435">
        <v>6325</v>
      </c>
    </row>
    <row r="826" spans="1:14" ht="14.4" customHeight="1" x14ac:dyDescent="0.3">
      <c r="A826" s="430" t="s">
        <v>742</v>
      </c>
      <c r="B826" s="431" t="s">
        <v>3327</v>
      </c>
      <c r="C826" s="432" t="s">
        <v>2418</v>
      </c>
      <c r="D826" s="433" t="s">
        <v>3345</v>
      </c>
      <c r="E826" s="432" t="s">
        <v>465</v>
      </c>
      <c r="F826" s="433" t="s">
        <v>3363</v>
      </c>
      <c r="G826" s="432" t="s">
        <v>466</v>
      </c>
      <c r="H826" s="432" t="s">
        <v>1433</v>
      </c>
      <c r="I826" s="432" t="s">
        <v>1434</v>
      </c>
      <c r="J826" s="432" t="s">
        <v>1435</v>
      </c>
      <c r="K826" s="432" t="s">
        <v>1436</v>
      </c>
      <c r="L826" s="434">
        <v>2700</v>
      </c>
      <c r="M826" s="434">
        <v>1</v>
      </c>
      <c r="N826" s="435">
        <v>2700</v>
      </c>
    </row>
    <row r="827" spans="1:14" ht="14.4" customHeight="1" x14ac:dyDescent="0.3">
      <c r="A827" s="430" t="s">
        <v>742</v>
      </c>
      <c r="B827" s="431" t="s">
        <v>3327</v>
      </c>
      <c r="C827" s="432" t="s">
        <v>2418</v>
      </c>
      <c r="D827" s="433" t="s">
        <v>3345</v>
      </c>
      <c r="E827" s="432" t="s">
        <v>465</v>
      </c>
      <c r="F827" s="433" t="s">
        <v>3363</v>
      </c>
      <c r="G827" s="432" t="s">
        <v>466</v>
      </c>
      <c r="H827" s="432" t="s">
        <v>2458</v>
      </c>
      <c r="I827" s="432" t="s">
        <v>2459</v>
      </c>
      <c r="J827" s="432" t="s">
        <v>2460</v>
      </c>
      <c r="K827" s="432" t="s">
        <v>2461</v>
      </c>
      <c r="L827" s="434">
        <v>8505.9199999999983</v>
      </c>
      <c r="M827" s="434">
        <v>9</v>
      </c>
      <c r="N827" s="435">
        <v>76553.279999999984</v>
      </c>
    </row>
    <row r="828" spans="1:14" ht="14.4" customHeight="1" x14ac:dyDescent="0.3">
      <c r="A828" s="430" t="s">
        <v>742</v>
      </c>
      <c r="B828" s="431" t="s">
        <v>3327</v>
      </c>
      <c r="C828" s="432" t="s">
        <v>2418</v>
      </c>
      <c r="D828" s="433" t="s">
        <v>3345</v>
      </c>
      <c r="E828" s="432" t="s">
        <v>465</v>
      </c>
      <c r="F828" s="433" t="s">
        <v>3363</v>
      </c>
      <c r="G828" s="432" t="s">
        <v>466</v>
      </c>
      <c r="H828" s="432" t="s">
        <v>2462</v>
      </c>
      <c r="I828" s="432" t="s">
        <v>2463</v>
      </c>
      <c r="J828" s="432" t="s">
        <v>2460</v>
      </c>
      <c r="K828" s="432" t="s">
        <v>2464</v>
      </c>
      <c r="L828" s="434">
        <v>1505.5310410930729</v>
      </c>
      <c r="M828" s="434">
        <v>10</v>
      </c>
      <c r="N828" s="435">
        <v>15055.310410930728</v>
      </c>
    </row>
    <row r="829" spans="1:14" ht="14.4" customHeight="1" x14ac:dyDescent="0.3">
      <c r="A829" s="430" t="s">
        <v>742</v>
      </c>
      <c r="B829" s="431" t="s">
        <v>3327</v>
      </c>
      <c r="C829" s="432" t="s">
        <v>2418</v>
      </c>
      <c r="D829" s="433" t="s">
        <v>3345</v>
      </c>
      <c r="E829" s="432" t="s">
        <v>465</v>
      </c>
      <c r="F829" s="433" t="s">
        <v>3363</v>
      </c>
      <c r="G829" s="432" t="s">
        <v>466</v>
      </c>
      <c r="H829" s="432" t="s">
        <v>2465</v>
      </c>
      <c r="I829" s="432" t="s">
        <v>2466</v>
      </c>
      <c r="J829" s="432" t="s">
        <v>2467</v>
      </c>
      <c r="K829" s="432" t="s">
        <v>2133</v>
      </c>
      <c r="L829" s="434">
        <v>36.375558481169598</v>
      </c>
      <c r="M829" s="434">
        <v>201</v>
      </c>
      <c r="N829" s="435">
        <v>7311.487254715089</v>
      </c>
    </row>
    <row r="830" spans="1:14" ht="14.4" customHeight="1" x14ac:dyDescent="0.3">
      <c r="A830" s="430" t="s">
        <v>742</v>
      </c>
      <c r="B830" s="431" t="s">
        <v>3327</v>
      </c>
      <c r="C830" s="432" t="s">
        <v>2418</v>
      </c>
      <c r="D830" s="433" t="s">
        <v>3345</v>
      </c>
      <c r="E830" s="432" t="s">
        <v>465</v>
      </c>
      <c r="F830" s="433" t="s">
        <v>3363</v>
      </c>
      <c r="G830" s="432" t="s">
        <v>466</v>
      </c>
      <c r="H830" s="432" t="s">
        <v>2468</v>
      </c>
      <c r="I830" s="432" t="s">
        <v>2469</v>
      </c>
      <c r="J830" s="432" t="s">
        <v>2470</v>
      </c>
      <c r="K830" s="432" t="s">
        <v>1436</v>
      </c>
      <c r="L830" s="434">
        <v>2967.0166948843116</v>
      </c>
      <c r="M830" s="434">
        <v>14</v>
      </c>
      <c r="N830" s="435">
        <v>41538.233728380364</v>
      </c>
    </row>
    <row r="831" spans="1:14" ht="14.4" customHeight="1" x14ac:dyDescent="0.3">
      <c r="A831" s="430" t="s">
        <v>742</v>
      </c>
      <c r="B831" s="431" t="s">
        <v>3327</v>
      </c>
      <c r="C831" s="432" t="s">
        <v>2418</v>
      </c>
      <c r="D831" s="433" t="s">
        <v>3345</v>
      </c>
      <c r="E831" s="432" t="s">
        <v>465</v>
      </c>
      <c r="F831" s="433" t="s">
        <v>3363</v>
      </c>
      <c r="G831" s="432" t="s">
        <v>466</v>
      </c>
      <c r="H831" s="432" t="s">
        <v>1445</v>
      </c>
      <c r="I831" s="432" t="s">
        <v>1445</v>
      </c>
      <c r="J831" s="432" t="s">
        <v>1446</v>
      </c>
      <c r="K831" s="432" t="s">
        <v>1447</v>
      </c>
      <c r="L831" s="434">
        <v>2075.0500000000011</v>
      </c>
      <c r="M831" s="434">
        <v>1</v>
      </c>
      <c r="N831" s="435">
        <v>2075.0500000000011</v>
      </c>
    </row>
    <row r="832" spans="1:14" ht="14.4" customHeight="1" x14ac:dyDescent="0.3">
      <c r="A832" s="430" t="s">
        <v>742</v>
      </c>
      <c r="B832" s="431" t="s">
        <v>3327</v>
      </c>
      <c r="C832" s="432" t="s">
        <v>2418</v>
      </c>
      <c r="D832" s="433" t="s">
        <v>3345</v>
      </c>
      <c r="E832" s="432" t="s">
        <v>465</v>
      </c>
      <c r="F832" s="433" t="s">
        <v>3363</v>
      </c>
      <c r="G832" s="432" t="s">
        <v>466</v>
      </c>
      <c r="H832" s="432" t="s">
        <v>2177</v>
      </c>
      <c r="I832" s="432" t="s">
        <v>2178</v>
      </c>
      <c r="J832" s="432" t="s">
        <v>2179</v>
      </c>
      <c r="K832" s="432" t="s">
        <v>2180</v>
      </c>
      <c r="L832" s="434">
        <v>75.962085914156248</v>
      </c>
      <c r="M832" s="434">
        <v>57</v>
      </c>
      <c r="N832" s="435">
        <v>4329.8388971069062</v>
      </c>
    </row>
    <row r="833" spans="1:14" ht="14.4" customHeight="1" x14ac:dyDescent="0.3">
      <c r="A833" s="430" t="s">
        <v>742</v>
      </c>
      <c r="B833" s="431" t="s">
        <v>3327</v>
      </c>
      <c r="C833" s="432" t="s">
        <v>2418</v>
      </c>
      <c r="D833" s="433" t="s">
        <v>3345</v>
      </c>
      <c r="E833" s="432" t="s">
        <v>465</v>
      </c>
      <c r="F833" s="433" t="s">
        <v>3363</v>
      </c>
      <c r="G833" s="432" t="s">
        <v>466</v>
      </c>
      <c r="H833" s="432" t="s">
        <v>2471</v>
      </c>
      <c r="I833" s="432" t="s">
        <v>2472</v>
      </c>
      <c r="J833" s="432" t="s">
        <v>2473</v>
      </c>
      <c r="K833" s="432"/>
      <c r="L833" s="434">
        <v>656.35019870949054</v>
      </c>
      <c r="M833" s="434">
        <v>80</v>
      </c>
      <c r="N833" s="435">
        <v>52508.015896759243</v>
      </c>
    </row>
    <row r="834" spans="1:14" ht="14.4" customHeight="1" x14ac:dyDescent="0.3">
      <c r="A834" s="430" t="s">
        <v>742</v>
      </c>
      <c r="B834" s="431" t="s">
        <v>3327</v>
      </c>
      <c r="C834" s="432" t="s">
        <v>2418</v>
      </c>
      <c r="D834" s="433" t="s">
        <v>3345</v>
      </c>
      <c r="E834" s="432" t="s">
        <v>465</v>
      </c>
      <c r="F834" s="433" t="s">
        <v>3363</v>
      </c>
      <c r="G834" s="432" t="s">
        <v>466</v>
      </c>
      <c r="H834" s="432" t="s">
        <v>1458</v>
      </c>
      <c r="I834" s="432" t="s">
        <v>1459</v>
      </c>
      <c r="J834" s="432" t="s">
        <v>1460</v>
      </c>
      <c r="K834" s="432" t="s">
        <v>1461</v>
      </c>
      <c r="L834" s="434">
        <v>152.87986173152149</v>
      </c>
      <c r="M834" s="434">
        <v>6</v>
      </c>
      <c r="N834" s="435">
        <v>917.27917038912892</v>
      </c>
    </row>
    <row r="835" spans="1:14" ht="14.4" customHeight="1" x14ac:dyDescent="0.3">
      <c r="A835" s="430" t="s">
        <v>742</v>
      </c>
      <c r="B835" s="431" t="s">
        <v>3327</v>
      </c>
      <c r="C835" s="432" t="s">
        <v>2418</v>
      </c>
      <c r="D835" s="433" t="s">
        <v>3345</v>
      </c>
      <c r="E835" s="432" t="s">
        <v>465</v>
      </c>
      <c r="F835" s="433" t="s">
        <v>3363</v>
      </c>
      <c r="G835" s="432" t="s">
        <v>466</v>
      </c>
      <c r="H835" s="432" t="s">
        <v>2474</v>
      </c>
      <c r="I835" s="432" t="s">
        <v>2475</v>
      </c>
      <c r="J835" s="432" t="s">
        <v>2476</v>
      </c>
      <c r="K835" s="432" t="s">
        <v>2477</v>
      </c>
      <c r="L835" s="434">
        <v>88.304999999999993</v>
      </c>
      <c r="M835" s="434">
        <v>2</v>
      </c>
      <c r="N835" s="435">
        <v>176.60999999999999</v>
      </c>
    </row>
    <row r="836" spans="1:14" ht="14.4" customHeight="1" x14ac:dyDescent="0.3">
      <c r="A836" s="430" t="s">
        <v>742</v>
      </c>
      <c r="B836" s="431" t="s">
        <v>3327</v>
      </c>
      <c r="C836" s="432" t="s">
        <v>2418</v>
      </c>
      <c r="D836" s="433" t="s">
        <v>3345</v>
      </c>
      <c r="E836" s="432" t="s">
        <v>465</v>
      </c>
      <c r="F836" s="433" t="s">
        <v>3363</v>
      </c>
      <c r="G836" s="432" t="s">
        <v>466</v>
      </c>
      <c r="H836" s="432" t="s">
        <v>2478</v>
      </c>
      <c r="I836" s="432" t="s">
        <v>177</v>
      </c>
      <c r="J836" s="432" t="s">
        <v>2479</v>
      </c>
      <c r="K836" s="432"/>
      <c r="L836" s="434">
        <v>420.05714285714271</v>
      </c>
      <c r="M836" s="434">
        <v>21</v>
      </c>
      <c r="N836" s="435">
        <v>8821.1999999999971</v>
      </c>
    </row>
    <row r="837" spans="1:14" ht="14.4" customHeight="1" x14ac:dyDescent="0.3">
      <c r="A837" s="430" t="s">
        <v>742</v>
      </c>
      <c r="B837" s="431" t="s">
        <v>3327</v>
      </c>
      <c r="C837" s="432" t="s">
        <v>2418</v>
      </c>
      <c r="D837" s="433" t="s">
        <v>3345</v>
      </c>
      <c r="E837" s="432" t="s">
        <v>465</v>
      </c>
      <c r="F837" s="433" t="s">
        <v>3363</v>
      </c>
      <c r="G837" s="432" t="s">
        <v>466</v>
      </c>
      <c r="H837" s="432" t="s">
        <v>2480</v>
      </c>
      <c r="I837" s="432" t="s">
        <v>2481</v>
      </c>
      <c r="J837" s="432" t="s">
        <v>2482</v>
      </c>
      <c r="K837" s="432" t="s">
        <v>2483</v>
      </c>
      <c r="L837" s="434">
        <v>499.99699999999996</v>
      </c>
      <c r="M837" s="434">
        <v>16</v>
      </c>
      <c r="N837" s="435">
        <v>7999.9519999999993</v>
      </c>
    </row>
    <row r="838" spans="1:14" ht="14.4" customHeight="1" x14ac:dyDescent="0.3">
      <c r="A838" s="430" t="s">
        <v>742</v>
      </c>
      <c r="B838" s="431" t="s">
        <v>3327</v>
      </c>
      <c r="C838" s="432" t="s">
        <v>2418</v>
      </c>
      <c r="D838" s="433" t="s">
        <v>3345</v>
      </c>
      <c r="E838" s="432" t="s">
        <v>465</v>
      </c>
      <c r="F838" s="433" t="s">
        <v>3363</v>
      </c>
      <c r="G838" s="432" t="s">
        <v>466</v>
      </c>
      <c r="H838" s="432" t="s">
        <v>2484</v>
      </c>
      <c r="I838" s="432" t="s">
        <v>2484</v>
      </c>
      <c r="J838" s="432" t="s">
        <v>2485</v>
      </c>
      <c r="K838" s="432" t="s">
        <v>1436</v>
      </c>
      <c r="L838" s="434">
        <v>379.11</v>
      </c>
      <c r="M838" s="434">
        <v>2</v>
      </c>
      <c r="N838" s="435">
        <v>758.22</v>
      </c>
    </row>
    <row r="839" spans="1:14" ht="14.4" customHeight="1" x14ac:dyDescent="0.3">
      <c r="A839" s="430" t="s">
        <v>742</v>
      </c>
      <c r="B839" s="431" t="s">
        <v>3327</v>
      </c>
      <c r="C839" s="432" t="s">
        <v>2418</v>
      </c>
      <c r="D839" s="433" t="s">
        <v>3345</v>
      </c>
      <c r="E839" s="432" t="s">
        <v>465</v>
      </c>
      <c r="F839" s="433" t="s">
        <v>3363</v>
      </c>
      <c r="G839" s="432" t="s">
        <v>466</v>
      </c>
      <c r="H839" s="432" t="s">
        <v>551</v>
      </c>
      <c r="I839" s="432" t="s">
        <v>177</v>
      </c>
      <c r="J839" s="432" t="s">
        <v>552</v>
      </c>
      <c r="K839" s="432"/>
      <c r="L839" s="434">
        <v>62.138267494081376</v>
      </c>
      <c r="M839" s="434">
        <v>74</v>
      </c>
      <c r="N839" s="435">
        <v>4598.2317945620216</v>
      </c>
    </row>
    <row r="840" spans="1:14" ht="14.4" customHeight="1" x14ac:dyDescent="0.3">
      <c r="A840" s="430" t="s">
        <v>742</v>
      </c>
      <c r="B840" s="431" t="s">
        <v>3327</v>
      </c>
      <c r="C840" s="432" t="s">
        <v>2418</v>
      </c>
      <c r="D840" s="433" t="s">
        <v>3345</v>
      </c>
      <c r="E840" s="432" t="s">
        <v>465</v>
      </c>
      <c r="F840" s="433" t="s">
        <v>3363</v>
      </c>
      <c r="G840" s="432" t="s">
        <v>466</v>
      </c>
      <c r="H840" s="432" t="s">
        <v>2486</v>
      </c>
      <c r="I840" s="432" t="s">
        <v>2487</v>
      </c>
      <c r="J840" s="432" t="s">
        <v>2488</v>
      </c>
      <c r="K840" s="432" t="s">
        <v>2489</v>
      </c>
      <c r="L840" s="434">
        <v>165.08110416666665</v>
      </c>
      <c r="M840" s="434">
        <v>480</v>
      </c>
      <c r="N840" s="435">
        <v>79238.929999999993</v>
      </c>
    </row>
    <row r="841" spans="1:14" ht="14.4" customHeight="1" x14ac:dyDescent="0.3">
      <c r="A841" s="430" t="s">
        <v>742</v>
      </c>
      <c r="B841" s="431" t="s">
        <v>3327</v>
      </c>
      <c r="C841" s="432" t="s">
        <v>2418</v>
      </c>
      <c r="D841" s="433" t="s">
        <v>3345</v>
      </c>
      <c r="E841" s="432" t="s">
        <v>465</v>
      </c>
      <c r="F841" s="433" t="s">
        <v>3363</v>
      </c>
      <c r="G841" s="432" t="s">
        <v>466</v>
      </c>
      <c r="H841" s="432" t="s">
        <v>2490</v>
      </c>
      <c r="I841" s="432" t="s">
        <v>177</v>
      </c>
      <c r="J841" s="432" t="s">
        <v>2491</v>
      </c>
      <c r="K841" s="432" t="s">
        <v>2492</v>
      </c>
      <c r="L841" s="434">
        <v>7750.08</v>
      </c>
      <c r="M841" s="434">
        <v>1</v>
      </c>
      <c r="N841" s="435">
        <v>7750.08</v>
      </c>
    </row>
    <row r="842" spans="1:14" ht="14.4" customHeight="1" x14ac:dyDescent="0.3">
      <c r="A842" s="430" t="s">
        <v>742</v>
      </c>
      <c r="B842" s="431" t="s">
        <v>3327</v>
      </c>
      <c r="C842" s="432" t="s">
        <v>2418</v>
      </c>
      <c r="D842" s="433" t="s">
        <v>3345</v>
      </c>
      <c r="E842" s="432" t="s">
        <v>465</v>
      </c>
      <c r="F842" s="433" t="s">
        <v>3363</v>
      </c>
      <c r="G842" s="432" t="s">
        <v>466</v>
      </c>
      <c r="H842" s="432" t="s">
        <v>1464</v>
      </c>
      <c r="I842" s="432" t="s">
        <v>1464</v>
      </c>
      <c r="J842" s="432" t="s">
        <v>1385</v>
      </c>
      <c r="K842" s="432" t="s">
        <v>1465</v>
      </c>
      <c r="L842" s="434">
        <v>285.01663999999994</v>
      </c>
      <c r="M842" s="434">
        <v>10</v>
      </c>
      <c r="N842" s="435">
        <v>2850.1663999999996</v>
      </c>
    </row>
    <row r="843" spans="1:14" ht="14.4" customHeight="1" x14ac:dyDescent="0.3">
      <c r="A843" s="430" t="s">
        <v>742</v>
      </c>
      <c r="B843" s="431" t="s">
        <v>3327</v>
      </c>
      <c r="C843" s="432" t="s">
        <v>2418</v>
      </c>
      <c r="D843" s="433" t="s">
        <v>3345</v>
      </c>
      <c r="E843" s="432" t="s">
        <v>465</v>
      </c>
      <c r="F843" s="433" t="s">
        <v>3363</v>
      </c>
      <c r="G843" s="432" t="s">
        <v>466</v>
      </c>
      <c r="H843" s="432" t="s">
        <v>2493</v>
      </c>
      <c r="I843" s="432" t="s">
        <v>177</v>
      </c>
      <c r="J843" s="432" t="s">
        <v>2494</v>
      </c>
      <c r="K843" s="432"/>
      <c r="L843" s="434">
        <v>5166.7199632419361</v>
      </c>
      <c r="M843" s="434">
        <v>6</v>
      </c>
      <c r="N843" s="435">
        <v>31000.319779451616</v>
      </c>
    </row>
    <row r="844" spans="1:14" ht="14.4" customHeight="1" x14ac:dyDescent="0.3">
      <c r="A844" s="430" t="s">
        <v>742</v>
      </c>
      <c r="B844" s="431" t="s">
        <v>3327</v>
      </c>
      <c r="C844" s="432" t="s">
        <v>2418</v>
      </c>
      <c r="D844" s="433" t="s">
        <v>3345</v>
      </c>
      <c r="E844" s="432" t="s">
        <v>465</v>
      </c>
      <c r="F844" s="433" t="s">
        <v>3363</v>
      </c>
      <c r="G844" s="432" t="s">
        <v>466</v>
      </c>
      <c r="H844" s="432" t="s">
        <v>569</v>
      </c>
      <c r="I844" s="432" t="s">
        <v>569</v>
      </c>
      <c r="J844" s="432" t="s">
        <v>497</v>
      </c>
      <c r="K844" s="432" t="s">
        <v>570</v>
      </c>
      <c r="L844" s="434">
        <v>60.138999999999996</v>
      </c>
      <c r="M844" s="434">
        <v>4</v>
      </c>
      <c r="N844" s="435">
        <v>240.55599999999998</v>
      </c>
    </row>
    <row r="845" spans="1:14" ht="14.4" customHeight="1" x14ac:dyDescent="0.3">
      <c r="A845" s="430" t="s">
        <v>742</v>
      </c>
      <c r="B845" s="431" t="s">
        <v>3327</v>
      </c>
      <c r="C845" s="432" t="s">
        <v>2418</v>
      </c>
      <c r="D845" s="433" t="s">
        <v>3345</v>
      </c>
      <c r="E845" s="432" t="s">
        <v>465</v>
      </c>
      <c r="F845" s="433" t="s">
        <v>3363</v>
      </c>
      <c r="G845" s="432" t="s">
        <v>689</v>
      </c>
      <c r="H845" s="432" t="s">
        <v>1517</v>
      </c>
      <c r="I845" s="432" t="s">
        <v>1518</v>
      </c>
      <c r="J845" s="432" t="s">
        <v>1519</v>
      </c>
      <c r="K845" s="432" t="s">
        <v>1520</v>
      </c>
      <c r="L845" s="434">
        <v>144.53011229900531</v>
      </c>
      <c r="M845" s="434">
        <v>29</v>
      </c>
      <c r="N845" s="435">
        <v>4191.3732566711542</v>
      </c>
    </row>
    <row r="846" spans="1:14" ht="14.4" customHeight="1" x14ac:dyDescent="0.3">
      <c r="A846" s="430" t="s">
        <v>742</v>
      </c>
      <c r="B846" s="431" t="s">
        <v>3327</v>
      </c>
      <c r="C846" s="432" t="s">
        <v>2418</v>
      </c>
      <c r="D846" s="433" t="s">
        <v>3345</v>
      </c>
      <c r="E846" s="432" t="s">
        <v>465</v>
      </c>
      <c r="F846" s="433" t="s">
        <v>3363</v>
      </c>
      <c r="G846" s="432" t="s">
        <v>689</v>
      </c>
      <c r="H846" s="432" t="s">
        <v>1625</v>
      </c>
      <c r="I846" s="432" t="s">
        <v>1626</v>
      </c>
      <c r="J846" s="432" t="s">
        <v>1498</v>
      </c>
      <c r="K846" s="432" t="s">
        <v>1627</v>
      </c>
      <c r="L846" s="434">
        <v>135.2096000874339</v>
      </c>
      <c r="M846" s="434">
        <v>1</v>
      </c>
      <c r="N846" s="435">
        <v>135.2096000874339</v>
      </c>
    </row>
    <row r="847" spans="1:14" ht="14.4" customHeight="1" x14ac:dyDescent="0.3">
      <c r="A847" s="430" t="s">
        <v>742</v>
      </c>
      <c r="B847" s="431" t="s">
        <v>3327</v>
      </c>
      <c r="C847" s="432" t="s">
        <v>2418</v>
      </c>
      <c r="D847" s="433" t="s">
        <v>3345</v>
      </c>
      <c r="E847" s="432" t="s">
        <v>465</v>
      </c>
      <c r="F847" s="433" t="s">
        <v>3363</v>
      </c>
      <c r="G847" s="432" t="s">
        <v>689</v>
      </c>
      <c r="H847" s="432" t="s">
        <v>1693</v>
      </c>
      <c r="I847" s="432" t="s">
        <v>1694</v>
      </c>
      <c r="J847" s="432" t="s">
        <v>1695</v>
      </c>
      <c r="K847" s="432" t="s">
        <v>1696</v>
      </c>
      <c r="L847" s="434">
        <v>266.34977510091846</v>
      </c>
      <c r="M847" s="434">
        <v>9</v>
      </c>
      <c r="N847" s="435">
        <v>2397.1479759082663</v>
      </c>
    </row>
    <row r="848" spans="1:14" ht="14.4" customHeight="1" x14ac:dyDescent="0.3">
      <c r="A848" s="430" t="s">
        <v>742</v>
      </c>
      <c r="B848" s="431" t="s">
        <v>3327</v>
      </c>
      <c r="C848" s="432" t="s">
        <v>2418</v>
      </c>
      <c r="D848" s="433" t="s">
        <v>3345</v>
      </c>
      <c r="E848" s="432" t="s">
        <v>465</v>
      </c>
      <c r="F848" s="433" t="s">
        <v>3363</v>
      </c>
      <c r="G848" s="432" t="s">
        <v>689</v>
      </c>
      <c r="H848" s="432" t="s">
        <v>2263</v>
      </c>
      <c r="I848" s="432" t="s">
        <v>2264</v>
      </c>
      <c r="J848" s="432" t="s">
        <v>1519</v>
      </c>
      <c r="K848" s="432" t="s">
        <v>2265</v>
      </c>
      <c r="L848" s="434">
        <v>147.43000163833517</v>
      </c>
      <c r="M848" s="434">
        <v>61</v>
      </c>
      <c r="N848" s="435">
        <v>8993.2300999384461</v>
      </c>
    </row>
    <row r="849" spans="1:14" ht="14.4" customHeight="1" x14ac:dyDescent="0.3">
      <c r="A849" s="430" t="s">
        <v>742</v>
      </c>
      <c r="B849" s="431" t="s">
        <v>3327</v>
      </c>
      <c r="C849" s="432" t="s">
        <v>2418</v>
      </c>
      <c r="D849" s="433" t="s">
        <v>3345</v>
      </c>
      <c r="E849" s="432" t="s">
        <v>465</v>
      </c>
      <c r="F849" s="433" t="s">
        <v>3363</v>
      </c>
      <c r="G849" s="432" t="s">
        <v>689</v>
      </c>
      <c r="H849" s="432" t="s">
        <v>2269</v>
      </c>
      <c r="I849" s="432" t="s">
        <v>2270</v>
      </c>
      <c r="J849" s="432" t="s">
        <v>1491</v>
      </c>
      <c r="K849" s="432" t="s">
        <v>2271</v>
      </c>
      <c r="L849" s="434">
        <v>224.58285714285716</v>
      </c>
      <c r="M849" s="434">
        <v>7</v>
      </c>
      <c r="N849" s="435">
        <v>1572.0800000000002</v>
      </c>
    </row>
    <row r="850" spans="1:14" ht="14.4" customHeight="1" x14ac:dyDescent="0.3">
      <c r="A850" s="430" t="s">
        <v>742</v>
      </c>
      <c r="B850" s="431" t="s">
        <v>3327</v>
      </c>
      <c r="C850" s="432" t="s">
        <v>2418</v>
      </c>
      <c r="D850" s="433" t="s">
        <v>3345</v>
      </c>
      <c r="E850" s="432" t="s">
        <v>465</v>
      </c>
      <c r="F850" s="433" t="s">
        <v>3363</v>
      </c>
      <c r="G850" s="432" t="s">
        <v>689</v>
      </c>
      <c r="H850" s="432" t="s">
        <v>1716</v>
      </c>
      <c r="I850" s="432" t="s">
        <v>1717</v>
      </c>
      <c r="J850" s="432" t="s">
        <v>1718</v>
      </c>
      <c r="K850" s="432" t="s">
        <v>1719</v>
      </c>
      <c r="L850" s="434">
        <v>187.06991798379346</v>
      </c>
      <c r="M850" s="434">
        <v>1</v>
      </c>
      <c r="N850" s="435">
        <v>187.06991798379346</v>
      </c>
    </row>
    <row r="851" spans="1:14" ht="14.4" customHeight="1" x14ac:dyDescent="0.3">
      <c r="A851" s="430" t="s">
        <v>742</v>
      </c>
      <c r="B851" s="431" t="s">
        <v>3327</v>
      </c>
      <c r="C851" s="432" t="s">
        <v>2418</v>
      </c>
      <c r="D851" s="433" t="s">
        <v>3345</v>
      </c>
      <c r="E851" s="432" t="s">
        <v>465</v>
      </c>
      <c r="F851" s="433" t="s">
        <v>3363</v>
      </c>
      <c r="G851" s="432" t="s">
        <v>689</v>
      </c>
      <c r="H851" s="432" t="s">
        <v>2495</v>
      </c>
      <c r="I851" s="432" t="s">
        <v>2496</v>
      </c>
      <c r="J851" s="432" t="s">
        <v>2497</v>
      </c>
      <c r="K851" s="432" t="s">
        <v>2498</v>
      </c>
      <c r="L851" s="434">
        <v>722.87866580306184</v>
      </c>
      <c r="M851" s="434">
        <v>78</v>
      </c>
      <c r="N851" s="435">
        <v>56384.535932638821</v>
      </c>
    </row>
    <row r="852" spans="1:14" ht="14.4" customHeight="1" x14ac:dyDescent="0.3">
      <c r="A852" s="430" t="s">
        <v>742</v>
      </c>
      <c r="B852" s="431" t="s">
        <v>3327</v>
      </c>
      <c r="C852" s="432" t="s">
        <v>2418</v>
      </c>
      <c r="D852" s="433" t="s">
        <v>3345</v>
      </c>
      <c r="E852" s="432" t="s">
        <v>465</v>
      </c>
      <c r="F852" s="433" t="s">
        <v>3363</v>
      </c>
      <c r="G852" s="432" t="s">
        <v>689</v>
      </c>
      <c r="H852" s="432" t="s">
        <v>2294</v>
      </c>
      <c r="I852" s="432" t="s">
        <v>2295</v>
      </c>
      <c r="J852" s="432" t="s">
        <v>2296</v>
      </c>
      <c r="K852" s="432" t="s">
        <v>2297</v>
      </c>
      <c r="L852" s="434">
        <v>337.43</v>
      </c>
      <c r="M852" s="434">
        <v>2</v>
      </c>
      <c r="N852" s="435">
        <v>674.86</v>
      </c>
    </row>
    <row r="853" spans="1:14" ht="14.4" customHeight="1" x14ac:dyDescent="0.3">
      <c r="A853" s="430" t="s">
        <v>742</v>
      </c>
      <c r="B853" s="431" t="s">
        <v>3327</v>
      </c>
      <c r="C853" s="432" t="s">
        <v>2418</v>
      </c>
      <c r="D853" s="433" t="s">
        <v>3345</v>
      </c>
      <c r="E853" s="432" t="s">
        <v>465</v>
      </c>
      <c r="F853" s="433" t="s">
        <v>3363</v>
      </c>
      <c r="G853" s="432" t="s">
        <v>689</v>
      </c>
      <c r="H853" s="432" t="s">
        <v>2499</v>
      </c>
      <c r="I853" s="432" t="s">
        <v>2499</v>
      </c>
      <c r="J853" s="432" t="s">
        <v>2500</v>
      </c>
      <c r="K853" s="432" t="s">
        <v>2501</v>
      </c>
      <c r="L853" s="434">
        <v>2605.46875</v>
      </c>
      <c r="M853" s="434">
        <v>16</v>
      </c>
      <c r="N853" s="435">
        <v>41687.5</v>
      </c>
    </row>
    <row r="854" spans="1:14" ht="14.4" customHeight="1" x14ac:dyDescent="0.3">
      <c r="A854" s="430" t="s">
        <v>742</v>
      </c>
      <c r="B854" s="431" t="s">
        <v>3327</v>
      </c>
      <c r="C854" s="432" t="s">
        <v>2418</v>
      </c>
      <c r="D854" s="433" t="s">
        <v>3345</v>
      </c>
      <c r="E854" s="432" t="s">
        <v>571</v>
      </c>
      <c r="F854" s="433" t="s">
        <v>3365</v>
      </c>
      <c r="G854" s="432" t="s">
        <v>466</v>
      </c>
      <c r="H854" s="432" t="s">
        <v>2502</v>
      </c>
      <c r="I854" s="432" t="s">
        <v>2503</v>
      </c>
      <c r="J854" s="432" t="s">
        <v>1446</v>
      </c>
      <c r="K854" s="432" t="s">
        <v>2504</v>
      </c>
      <c r="L854" s="434">
        <v>0</v>
      </c>
      <c r="M854" s="434">
        <v>1</v>
      </c>
      <c r="N854" s="435">
        <v>0</v>
      </c>
    </row>
    <row r="855" spans="1:14" ht="14.4" customHeight="1" x14ac:dyDescent="0.3">
      <c r="A855" s="430" t="s">
        <v>2505</v>
      </c>
      <c r="B855" s="431" t="s">
        <v>3328</v>
      </c>
      <c r="C855" s="432" t="s">
        <v>2506</v>
      </c>
      <c r="D855" s="433" t="s">
        <v>3346</v>
      </c>
      <c r="E855" s="432" t="s">
        <v>465</v>
      </c>
      <c r="F855" s="433" t="s">
        <v>3363</v>
      </c>
      <c r="G855" s="432" t="s">
        <v>466</v>
      </c>
      <c r="H855" s="432" t="s">
        <v>2507</v>
      </c>
      <c r="I855" s="432" t="s">
        <v>177</v>
      </c>
      <c r="J855" s="432" t="s">
        <v>2508</v>
      </c>
      <c r="K855" s="432"/>
      <c r="L855" s="434">
        <v>60.646531125979969</v>
      </c>
      <c r="M855" s="434">
        <v>90</v>
      </c>
      <c r="N855" s="435">
        <v>5458.1878013381975</v>
      </c>
    </row>
    <row r="856" spans="1:14" ht="14.4" customHeight="1" x14ac:dyDescent="0.3">
      <c r="A856" s="430" t="s">
        <v>2505</v>
      </c>
      <c r="B856" s="431" t="s">
        <v>3328</v>
      </c>
      <c r="C856" s="432" t="s">
        <v>2506</v>
      </c>
      <c r="D856" s="433" t="s">
        <v>3346</v>
      </c>
      <c r="E856" s="432" t="s">
        <v>465</v>
      </c>
      <c r="F856" s="433" t="s">
        <v>3363</v>
      </c>
      <c r="G856" s="432" t="s">
        <v>466</v>
      </c>
      <c r="H856" s="432" t="s">
        <v>2509</v>
      </c>
      <c r="I856" s="432" t="s">
        <v>177</v>
      </c>
      <c r="J856" s="432" t="s">
        <v>2510</v>
      </c>
      <c r="K856" s="432"/>
      <c r="L856" s="434">
        <v>103.03478421488552</v>
      </c>
      <c r="M856" s="434">
        <v>4</v>
      </c>
      <c r="N856" s="435">
        <v>412.13913685954208</v>
      </c>
    </row>
    <row r="857" spans="1:14" ht="14.4" customHeight="1" x14ac:dyDescent="0.3">
      <c r="A857" s="430" t="s">
        <v>2505</v>
      </c>
      <c r="B857" s="431" t="s">
        <v>3328</v>
      </c>
      <c r="C857" s="432" t="s">
        <v>2506</v>
      </c>
      <c r="D857" s="433" t="s">
        <v>3346</v>
      </c>
      <c r="E857" s="432" t="s">
        <v>465</v>
      </c>
      <c r="F857" s="433" t="s">
        <v>3363</v>
      </c>
      <c r="G857" s="432" t="s">
        <v>466</v>
      </c>
      <c r="H857" s="432" t="s">
        <v>2511</v>
      </c>
      <c r="I857" s="432" t="s">
        <v>177</v>
      </c>
      <c r="J857" s="432" t="s">
        <v>2512</v>
      </c>
      <c r="K857" s="432" t="s">
        <v>667</v>
      </c>
      <c r="L857" s="434">
        <v>79.361519464752945</v>
      </c>
      <c r="M857" s="434">
        <v>5</v>
      </c>
      <c r="N857" s="435">
        <v>396.80759732376475</v>
      </c>
    </row>
    <row r="858" spans="1:14" ht="14.4" customHeight="1" x14ac:dyDescent="0.3">
      <c r="A858" s="430" t="s">
        <v>2505</v>
      </c>
      <c r="B858" s="431" t="s">
        <v>3328</v>
      </c>
      <c r="C858" s="432" t="s">
        <v>2506</v>
      </c>
      <c r="D858" s="433" t="s">
        <v>3346</v>
      </c>
      <c r="E858" s="432" t="s">
        <v>465</v>
      </c>
      <c r="F858" s="433" t="s">
        <v>3363</v>
      </c>
      <c r="G858" s="432" t="s">
        <v>466</v>
      </c>
      <c r="H858" s="432" t="s">
        <v>2513</v>
      </c>
      <c r="I858" s="432" t="s">
        <v>177</v>
      </c>
      <c r="J858" s="432" t="s">
        <v>2514</v>
      </c>
      <c r="K858" s="432"/>
      <c r="L858" s="434">
        <v>173.66614987433363</v>
      </c>
      <c r="M858" s="434">
        <v>90</v>
      </c>
      <c r="N858" s="435">
        <v>15629.953488690026</v>
      </c>
    </row>
    <row r="859" spans="1:14" ht="14.4" customHeight="1" x14ac:dyDescent="0.3">
      <c r="A859" s="430" t="s">
        <v>2515</v>
      </c>
      <c r="B859" s="431" t="s">
        <v>3329</v>
      </c>
      <c r="C859" s="432" t="s">
        <v>2516</v>
      </c>
      <c r="D859" s="433" t="s">
        <v>3347</v>
      </c>
      <c r="E859" s="432" t="s">
        <v>465</v>
      </c>
      <c r="F859" s="433" t="s">
        <v>3363</v>
      </c>
      <c r="G859" s="432"/>
      <c r="H859" s="432" t="s">
        <v>1908</v>
      </c>
      <c r="I859" s="432" t="s">
        <v>1909</v>
      </c>
      <c r="J859" s="432" t="s">
        <v>1910</v>
      </c>
      <c r="K859" s="432" t="s">
        <v>1911</v>
      </c>
      <c r="L859" s="434">
        <v>260.72962201764636</v>
      </c>
      <c r="M859" s="434">
        <v>60</v>
      </c>
      <c r="N859" s="435">
        <v>15643.777321058782</v>
      </c>
    </row>
    <row r="860" spans="1:14" ht="14.4" customHeight="1" x14ac:dyDescent="0.3">
      <c r="A860" s="430" t="s">
        <v>2515</v>
      </c>
      <c r="B860" s="431" t="s">
        <v>3329</v>
      </c>
      <c r="C860" s="432" t="s">
        <v>2516</v>
      </c>
      <c r="D860" s="433" t="s">
        <v>3347</v>
      </c>
      <c r="E860" s="432" t="s">
        <v>465</v>
      </c>
      <c r="F860" s="433" t="s">
        <v>3363</v>
      </c>
      <c r="G860" s="432"/>
      <c r="H860" s="432" t="s">
        <v>2517</v>
      </c>
      <c r="I860" s="432" t="s">
        <v>2518</v>
      </c>
      <c r="J860" s="432" t="s">
        <v>2519</v>
      </c>
      <c r="K860" s="432" t="s">
        <v>2520</v>
      </c>
      <c r="L860" s="434">
        <v>3096.0999999999967</v>
      </c>
      <c r="M860" s="434">
        <v>1</v>
      </c>
      <c r="N860" s="435">
        <v>3096.0999999999967</v>
      </c>
    </row>
    <row r="861" spans="1:14" ht="14.4" customHeight="1" x14ac:dyDescent="0.3">
      <c r="A861" s="430" t="s">
        <v>2515</v>
      </c>
      <c r="B861" s="431" t="s">
        <v>3329</v>
      </c>
      <c r="C861" s="432" t="s">
        <v>2516</v>
      </c>
      <c r="D861" s="433" t="s">
        <v>3347</v>
      </c>
      <c r="E861" s="432" t="s">
        <v>465</v>
      </c>
      <c r="F861" s="433" t="s">
        <v>3363</v>
      </c>
      <c r="G861" s="432"/>
      <c r="H861" s="432" t="s">
        <v>2521</v>
      </c>
      <c r="I861" s="432" t="s">
        <v>2521</v>
      </c>
      <c r="J861" s="432" t="s">
        <v>2522</v>
      </c>
      <c r="K861" s="432" t="s">
        <v>2301</v>
      </c>
      <c r="L861" s="434">
        <v>221.68999999999997</v>
      </c>
      <c r="M861" s="434">
        <v>2</v>
      </c>
      <c r="N861" s="435">
        <v>443.37999999999994</v>
      </c>
    </row>
    <row r="862" spans="1:14" ht="14.4" customHeight="1" x14ac:dyDescent="0.3">
      <c r="A862" s="430" t="s">
        <v>2515</v>
      </c>
      <c r="B862" s="431" t="s">
        <v>3329</v>
      </c>
      <c r="C862" s="432" t="s">
        <v>2516</v>
      </c>
      <c r="D862" s="433" t="s">
        <v>3347</v>
      </c>
      <c r="E862" s="432" t="s">
        <v>465</v>
      </c>
      <c r="F862" s="433" t="s">
        <v>3363</v>
      </c>
      <c r="G862" s="432"/>
      <c r="H862" s="432" t="s">
        <v>2523</v>
      </c>
      <c r="I862" s="432" t="s">
        <v>2523</v>
      </c>
      <c r="J862" s="432" t="s">
        <v>2524</v>
      </c>
      <c r="K862" s="432" t="s">
        <v>2525</v>
      </c>
      <c r="L862" s="434">
        <v>900.00070203790347</v>
      </c>
      <c r="M862" s="434">
        <v>1</v>
      </c>
      <c r="N862" s="435">
        <v>900.00070203790347</v>
      </c>
    </row>
    <row r="863" spans="1:14" ht="14.4" customHeight="1" x14ac:dyDescent="0.3">
      <c r="A863" s="430" t="s">
        <v>2515</v>
      </c>
      <c r="B863" s="431" t="s">
        <v>3329</v>
      </c>
      <c r="C863" s="432" t="s">
        <v>2516</v>
      </c>
      <c r="D863" s="433" t="s">
        <v>3347</v>
      </c>
      <c r="E863" s="432" t="s">
        <v>465</v>
      </c>
      <c r="F863" s="433" t="s">
        <v>3363</v>
      </c>
      <c r="G863" s="432"/>
      <c r="H863" s="432" t="s">
        <v>2526</v>
      </c>
      <c r="I863" s="432" t="s">
        <v>2527</v>
      </c>
      <c r="J863" s="432" t="s">
        <v>2528</v>
      </c>
      <c r="K863" s="432" t="s">
        <v>2529</v>
      </c>
      <c r="L863" s="434">
        <v>106.27</v>
      </c>
      <c r="M863" s="434">
        <v>1</v>
      </c>
      <c r="N863" s="435">
        <v>106.27</v>
      </c>
    </row>
    <row r="864" spans="1:14" ht="14.4" customHeight="1" x14ac:dyDescent="0.3">
      <c r="A864" s="430" t="s">
        <v>2515</v>
      </c>
      <c r="B864" s="431" t="s">
        <v>3329</v>
      </c>
      <c r="C864" s="432" t="s">
        <v>2516</v>
      </c>
      <c r="D864" s="433" t="s">
        <v>3347</v>
      </c>
      <c r="E864" s="432" t="s">
        <v>465</v>
      </c>
      <c r="F864" s="433" t="s">
        <v>3363</v>
      </c>
      <c r="G864" s="432"/>
      <c r="H864" s="432" t="s">
        <v>2530</v>
      </c>
      <c r="I864" s="432" t="s">
        <v>2530</v>
      </c>
      <c r="J864" s="432" t="s">
        <v>2531</v>
      </c>
      <c r="K864" s="432" t="s">
        <v>2532</v>
      </c>
      <c r="L864" s="434">
        <v>49.844999999999999</v>
      </c>
      <c r="M864" s="434">
        <v>2</v>
      </c>
      <c r="N864" s="435">
        <v>99.69</v>
      </c>
    </row>
    <row r="865" spans="1:14" ht="14.4" customHeight="1" x14ac:dyDescent="0.3">
      <c r="A865" s="430" t="s">
        <v>2515</v>
      </c>
      <c r="B865" s="431" t="s">
        <v>3329</v>
      </c>
      <c r="C865" s="432" t="s">
        <v>2516</v>
      </c>
      <c r="D865" s="433" t="s">
        <v>3347</v>
      </c>
      <c r="E865" s="432" t="s">
        <v>465</v>
      </c>
      <c r="F865" s="433" t="s">
        <v>3363</v>
      </c>
      <c r="G865" s="432"/>
      <c r="H865" s="432" t="s">
        <v>2533</v>
      </c>
      <c r="I865" s="432" t="s">
        <v>2533</v>
      </c>
      <c r="J865" s="432" t="s">
        <v>2534</v>
      </c>
      <c r="K865" s="432" t="s">
        <v>2535</v>
      </c>
      <c r="L865" s="434">
        <v>501.91154166666666</v>
      </c>
      <c r="M865" s="434">
        <v>48</v>
      </c>
      <c r="N865" s="435">
        <v>24091.754000000001</v>
      </c>
    </row>
    <row r="866" spans="1:14" ht="14.4" customHeight="1" x14ac:dyDescent="0.3">
      <c r="A866" s="430" t="s">
        <v>2515</v>
      </c>
      <c r="B866" s="431" t="s">
        <v>3329</v>
      </c>
      <c r="C866" s="432" t="s">
        <v>2516</v>
      </c>
      <c r="D866" s="433" t="s">
        <v>3347</v>
      </c>
      <c r="E866" s="432" t="s">
        <v>465</v>
      </c>
      <c r="F866" s="433" t="s">
        <v>3363</v>
      </c>
      <c r="G866" s="432" t="s">
        <v>466</v>
      </c>
      <c r="H866" s="432" t="s">
        <v>759</v>
      </c>
      <c r="I866" s="432" t="s">
        <v>759</v>
      </c>
      <c r="J866" s="432" t="s">
        <v>760</v>
      </c>
      <c r="K866" s="432" t="s">
        <v>761</v>
      </c>
      <c r="L866" s="434">
        <v>179.4</v>
      </c>
      <c r="M866" s="434">
        <v>118</v>
      </c>
      <c r="N866" s="435">
        <v>21169.200000000001</v>
      </c>
    </row>
    <row r="867" spans="1:14" ht="14.4" customHeight="1" x14ac:dyDescent="0.3">
      <c r="A867" s="430" t="s">
        <v>2515</v>
      </c>
      <c r="B867" s="431" t="s">
        <v>3329</v>
      </c>
      <c r="C867" s="432" t="s">
        <v>2516</v>
      </c>
      <c r="D867" s="433" t="s">
        <v>3347</v>
      </c>
      <c r="E867" s="432" t="s">
        <v>465</v>
      </c>
      <c r="F867" s="433" t="s">
        <v>3363</v>
      </c>
      <c r="G867" s="432" t="s">
        <v>466</v>
      </c>
      <c r="H867" s="432" t="s">
        <v>762</v>
      </c>
      <c r="I867" s="432" t="s">
        <v>762</v>
      </c>
      <c r="J867" s="432" t="s">
        <v>763</v>
      </c>
      <c r="K867" s="432" t="s">
        <v>764</v>
      </c>
      <c r="L867" s="434">
        <v>181.58977869386706</v>
      </c>
      <c r="M867" s="434">
        <v>126</v>
      </c>
      <c r="N867" s="435">
        <v>22880.312115427249</v>
      </c>
    </row>
    <row r="868" spans="1:14" ht="14.4" customHeight="1" x14ac:dyDescent="0.3">
      <c r="A868" s="430" t="s">
        <v>2515</v>
      </c>
      <c r="B868" s="431" t="s">
        <v>3329</v>
      </c>
      <c r="C868" s="432" t="s">
        <v>2516</v>
      </c>
      <c r="D868" s="433" t="s">
        <v>3347</v>
      </c>
      <c r="E868" s="432" t="s">
        <v>465</v>
      </c>
      <c r="F868" s="433" t="s">
        <v>3363</v>
      </c>
      <c r="G868" s="432" t="s">
        <v>466</v>
      </c>
      <c r="H868" s="432" t="s">
        <v>765</v>
      </c>
      <c r="I868" s="432" t="s">
        <v>765</v>
      </c>
      <c r="J868" s="432" t="s">
        <v>766</v>
      </c>
      <c r="K868" s="432" t="s">
        <v>764</v>
      </c>
      <c r="L868" s="434">
        <v>149.49989068142446</v>
      </c>
      <c r="M868" s="434">
        <v>42</v>
      </c>
      <c r="N868" s="435">
        <v>6278.9954086198277</v>
      </c>
    </row>
    <row r="869" spans="1:14" ht="14.4" customHeight="1" x14ac:dyDescent="0.3">
      <c r="A869" s="430" t="s">
        <v>2515</v>
      </c>
      <c r="B869" s="431" t="s">
        <v>3329</v>
      </c>
      <c r="C869" s="432" t="s">
        <v>2516</v>
      </c>
      <c r="D869" s="433" t="s">
        <v>3347</v>
      </c>
      <c r="E869" s="432" t="s">
        <v>465</v>
      </c>
      <c r="F869" s="433" t="s">
        <v>3363</v>
      </c>
      <c r="G869" s="432" t="s">
        <v>466</v>
      </c>
      <c r="H869" s="432" t="s">
        <v>1912</v>
      </c>
      <c r="I869" s="432" t="s">
        <v>1912</v>
      </c>
      <c r="J869" s="432" t="s">
        <v>766</v>
      </c>
      <c r="K869" s="432" t="s">
        <v>1913</v>
      </c>
      <c r="L869" s="434">
        <v>132.25</v>
      </c>
      <c r="M869" s="434">
        <v>36</v>
      </c>
      <c r="N869" s="435">
        <v>4761</v>
      </c>
    </row>
    <row r="870" spans="1:14" ht="14.4" customHeight="1" x14ac:dyDescent="0.3">
      <c r="A870" s="430" t="s">
        <v>2515</v>
      </c>
      <c r="B870" s="431" t="s">
        <v>3329</v>
      </c>
      <c r="C870" s="432" t="s">
        <v>2516</v>
      </c>
      <c r="D870" s="433" t="s">
        <v>3347</v>
      </c>
      <c r="E870" s="432" t="s">
        <v>465</v>
      </c>
      <c r="F870" s="433" t="s">
        <v>3363</v>
      </c>
      <c r="G870" s="432" t="s">
        <v>466</v>
      </c>
      <c r="H870" s="432" t="s">
        <v>769</v>
      </c>
      <c r="I870" s="432" t="s">
        <v>769</v>
      </c>
      <c r="J870" s="432" t="s">
        <v>760</v>
      </c>
      <c r="K870" s="432" t="s">
        <v>770</v>
      </c>
      <c r="L870" s="434">
        <v>97.180000000000021</v>
      </c>
      <c r="M870" s="434">
        <v>110</v>
      </c>
      <c r="N870" s="435">
        <v>10689.800000000003</v>
      </c>
    </row>
    <row r="871" spans="1:14" ht="14.4" customHeight="1" x14ac:dyDescent="0.3">
      <c r="A871" s="430" t="s">
        <v>2515</v>
      </c>
      <c r="B871" s="431" t="s">
        <v>3329</v>
      </c>
      <c r="C871" s="432" t="s">
        <v>2516</v>
      </c>
      <c r="D871" s="433" t="s">
        <v>3347</v>
      </c>
      <c r="E871" s="432" t="s">
        <v>465</v>
      </c>
      <c r="F871" s="433" t="s">
        <v>3363</v>
      </c>
      <c r="G871" s="432" t="s">
        <v>466</v>
      </c>
      <c r="H871" s="432" t="s">
        <v>771</v>
      </c>
      <c r="I871" s="432" t="s">
        <v>771</v>
      </c>
      <c r="J871" s="432" t="s">
        <v>760</v>
      </c>
      <c r="K871" s="432" t="s">
        <v>772</v>
      </c>
      <c r="L871" s="434">
        <v>97.750238020697466</v>
      </c>
      <c r="M871" s="434">
        <v>110</v>
      </c>
      <c r="N871" s="435">
        <v>10752.526182276721</v>
      </c>
    </row>
    <row r="872" spans="1:14" ht="14.4" customHeight="1" x14ac:dyDescent="0.3">
      <c r="A872" s="430" t="s">
        <v>2515</v>
      </c>
      <c r="B872" s="431" t="s">
        <v>3329</v>
      </c>
      <c r="C872" s="432" t="s">
        <v>2516</v>
      </c>
      <c r="D872" s="433" t="s">
        <v>3347</v>
      </c>
      <c r="E872" s="432" t="s">
        <v>465</v>
      </c>
      <c r="F872" s="433" t="s">
        <v>3363</v>
      </c>
      <c r="G872" s="432" t="s">
        <v>466</v>
      </c>
      <c r="H872" s="432" t="s">
        <v>487</v>
      </c>
      <c r="I872" s="432" t="s">
        <v>488</v>
      </c>
      <c r="J872" s="432" t="s">
        <v>489</v>
      </c>
      <c r="K872" s="432" t="s">
        <v>490</v>
      </c>
      <c r="L872" s="434">
        <v>86.70991326034023</v>
      </c>
      <c r="M872" s="434">
        <v>18</v>
      </c>
      <c r="N872" s="435">
        <v>1560.7784386861242</v>
      </c>
    </row>
    <row r="873" spans="1:14" ht="14.4" customHeight="1" x14ac:dyDescent="0.3">
      <c r="A873" s="430" t="s">
        <v>2515</v>
      </c>
      <c r="B873" s="431" t="s">
        <v>3329</v>
      </c>
      <c r="C873" s="432" t="s">
        <v>2516</v>
      </c>
      <c r="D873" s="433" t="s">
        <v>3347</v>
      </c>
      <c r="E873" s="432" t="s">
        <v>465</v>
      </c>
      <c r="F873" s="433" t="s">
        <v>3363</v>
      </c>
      <c r="G873" s="432" t="s">
        <v>466</v>
      </c>
      <c r="H873" s="432" t="s">
        <v>2419</v>
      </c>
      <c r="I873" s="432" t="s">
        <v>2420</v>
      </c>
      <c r="J873" s="432" t="s">
        <v>779</v>
      </c>
      <c r="K873" s="432" t="s">
        <v>1315</v>
      </c>
      <c r="L873" s="434">
        <v>100.03701470734471</v>
      </c>
      <c r="M873" s="434">
        <v>223</v>
      </c>
      <c r="N873" s="435">
        <v>22308.25427973787</v>
      </c>
    </row>
    <row r="874" spans="1:14" ht="14.4" customHeight="1" x14ac:dyDescent="0.3">
      <c r="A874" s="430" t="s">
        <v>2515</v>
      </c>
      <c r="B874" s="431" t="s">
        <v>3329</v>
      </c>
      <c r="C874" s="432" t="s">
        <v>2516</v>
      </c>
      <c r="D874" s="433" t="s">
        <v>3347</v>
      </c>
      <c r="E874" s="432" t="s">
        <v>465</v>
      </c>
      <c r="F874" s="433" t="s">
        <v>3363</v>
      </c>
      <c r="G874" s="432" t="s">
        <v>466</v>
      </c>
      <c r="H874" s="432" t="s">
        <v>777</v>
      </c>
      <c r="I874" s="432" t="s">
        <v>778</v>
      </c>
      <c r="J874" s="432" t="s">
        <v>779</v>
      </c>
      <c r="K874" s="432" t="s">
        <v>780</v>
      </c>
      <c r="L874" s="434">
        <v>104.47217336918297</v>
      </c>
      <c r="M874" s="434">
        <v>18</v>
      </c>
      <c r="N874" s="435">
        <v>1880.4991206452935</v>
      </c>
    </row>
    <row r="875" spans="1:14" ht="14.4" customHeight="1" x14ac:dyDescent="0.3">
      <c r="A875" s="430" t="s">
        <v>2515</v>
      </c>
      <c r="B875" s="431" t="s">
        <v>3329</v>
      </c>
      <c r="C875" s="432" t="s">
        <v>2516</v>
      </c>
      <c r="D875" s="433" t="s">
        <v>3347</v>
      </c>
      <c r="E875" s="432" t="s">
        <v>465</v>
      </c>
      <c r="F875" s="433" t="s">
        <v>3363</v>
      </c>
      <c r="G875" s="432" t="s">
        <v>466</v>
      </c>
      <c r="H875" s="432" t="s">
        <v>491</v>
      </c>
      <c r="I875" s="432" t="s">
        <v>492</v>
      </c>
      <c r="J875" s="432" t="s">
        <v>493</v>
      </c>
      <c r="K875" s="432" t="s">
        <v>494</v>
      </c>
      <c r="L875" s="434">
        <v>170.16128543172024</v>
      </c>
      <c r="M875" s="434">
        <v>8</v>
      </c>
      <c r="N875" s="435">
        <v>1361.290283453762</v>
      </c>
    </row>
    <row r="876" spans="1:14" ht="14.4" customHeight="1" x14ac:dyDescent="0.3">
      <c r="A876" s="430" t="s">
        <v>2515</v>
      </c>
      <c r="B876" s="431" t="s">
        <v>3329</v>
      </c>
      <c r="C876" s="432" t="s">
        <v>2516</v>
      </c>
      <c r="D876" s="433" t="s">
        <v>3347</v>
      </c>
      <c r="E876" s="432" t="s">
        <v>465</v>
      </c>
      <c r="F876" s="433" t="s">
        <v>3363</v>
      </c>
      <c r="G876" s="432" t="s">
        <v>466</v>
      </c>
      <c r="H876" s="432" t="s">
        <v>781</v>
      </c>
      <c r="I876" s="432" t="s">
        <v>782</v>
      </c>
      <c r="J876" s="432" t="s">
        <v>783</v>
      </c>
      <c r="K876" s="432" t="s">
        <v>784</v>
      </c>
      <c r="L876" s="434">
        <v>67.060216733150085</v>
      </c>
      <c r="M876" s="434">
        <v>172</v>
      </c>
      <c r="N876" s="435">
        <v>11534.357278101814</v>
      </c>
    </row>
    <row r="877" spans="1:14" ht="14.4" customHeight="1" x14ac:dyDescent="0.3">
      <c r="A877" s="430" t="s">
        <v>2515</v>
      </c>
      <c r="B877" s="431" t="s">
        <v>3329</v>
      </c>
      <c r="C877" s="432" t="s">
        <v>2516</v>
      </c>
      <c r="D877" s="433" t="s">
        <v>3347</v>
      </c>
      <c r="E877" s="432" t="s">
        <v>465</v>
      </c>
      <c r="F877" s="433" t="s">
        <v>3363</v>
      </c>
      <c r="G877" s="432" t="s">
        <v>466</v>
      </c>
      <c r="H877" s="432" t="s">
        <v>793</v>
      </c>
      <c r="I877" s="432" t="s">
        <v>794</v>
      </c>
      <c r="J877" s="432" t="s">
        <v>795</v>
      </c>
      <c r="K877" s="432" t="s">
        <v>796</v>
      </c>
      <c r="L877" s="434">
        <v>56.208290509210848</v>
      </c>
      <c r="M877" s="434">
        <v>18</v>
      </c>
      <c r="N877" s="435">
        <v>1011.7492291657952</v>
      </c>
    </row>
    <row r="878" spans="1:14" ht="14.4" customHeight="1" x14ac:dyDescent="0.3">
      <c r="A878" s="430" t="s">
        <v>2515</v>
      </c>
      <c r="B878" s="431" t="s">
        <v>3329</v>
      </c>
      <c r="C878" s="432" t="s">
        <v>2516</v>
      </c>
      <c r="D878" s="433" t="s">
        <v>3347</v>
      </c>
      <c r="E878" s="432" t="s">
        <v>465</v>
      </c>
      <c r="F878" s="433" t="s">
        <v>3363</v>
      </c>
      <c r="G878" s="432" t="s">
        <v>466</v>
      </c>
      <c r="H878" s="432" t="s">
        <v>2536</v>
      </c>
      <c r="I878" s="432" t="s">
        <v>2537</v>
      </c>
      <c r="J878" s="432" t="s">
        <v>497</v>
      </c>
      <c r="K878" s="432" t="s">
        <v>579</v>
      </c>
      <c r="L878" s="434">
        <v>65.089823220265174</v>
      </c>
      <c r="M878" s="434">
        <v>16</v>
      </c>
      <c r="N878" s="435">
        <v>1041.4371715242428</v>
      </c>
    </row>
    <row r="879" spans="1:14" ht="14.4" customHeight="1" x14ac:dyDescent="0.3">
      <c r="A879" s="430" t="s">
        <v>2515</v>
      </c>
      <c r="B879" s="431" t="s">
        <v>3329</v>
      </c>
      <c r="C879" s="432" t="s">
        <v>2516</v>
      </c>
      <c r="D879" s="433" t="s">
        <v>3347</v>
      </c>
      <c r="E879" s="432" t="s">
        <v>465</v>
      </c>
      <c r="F879" s="433" t="s">
        <v>3363</v>
      </c>
      <c r="G879" s="432" t="s">
        <v>466</v>
      </c>
      <c r="H879" s="432" t="s">
        <v>797</v>
      </c>
      <c r="I879" s="432" t="s">
        <v>798</v>
      </c>
      <c r="J879" s="432" t="s">
        <v>799</v>
      </c>
      <c r="K879" s="432" t="s">
        <v>800</v>
      </c>
      <c r="L879" s="434">
        <v>84.32852655612993</v>
      </c>
      <c r="M879" s="434">
        <v>40</v>
      </c>
      <c r="N879" s="435">
        <v>3373.1410622451972</v>
      </c>
    </row>
    <row r="880" spans="1:14" ht="14.4" customHeight="1" x14ac:dyDescent="0.3">
      <c r="A880" s="430" t="s">
        <v>2515</v>
      </c>
      <c r="B880" s="431" t="s">
        <v>3329</v>
      </c>
      <c r="C880" s="432" t="s">
        <v>2516</v>
      </c>
      <c r="D880" s="433" t="s">
        <v>3347</v>
      </c>
      <c r="E880" s="432" t="s">
        <v>465</v>
      </c>
      <c r="F880" s="433" t="s">
        <v>3363</v>
      </c>
      <c r="G880" s="432" t="s">
        <v>466</v>
      </c>
      <c r="H880" s="432" t="s">
        <v>805</v>
      </c>
      <c r="I880" s="432" t="s">
        <v>806</v>
      </c>
      <c r="J880" s="432" t="s">
        <v>807</v>
      </c>
      <c r="K880" s="432" t="s">
        <v>808</v>
      </c>
      <c r="L880" s="434">
        <v>28.759645068420937</v>
      </c>
      <c r="M880" s="434">
        <v>560</v>
      </c>
      <c r="N880" s="435">
        <v>16105.401238315724</v>
      </c>
    </row>
    <row r="881" spans="1:14" ht="14.4" customHeight="1" x14ac:dyDescent="0.3">
      <c r="A881" s="430" t="s">
        <v>2515</v>
      </c>
      <c r="B881" s="431" t="s">
        <v>3329</v>
      </c>
      <c r="C881" s="432" t="s">
        <v>2516</v>
      </c>
      <c r="D881" s="433" t="s">
        <v>3347</v>
      </c>
      <c r="E881" s="432" t="s">
        <v>465</v>
      </c>
      <c r="F881" s="433" t="s">
        <v>3363</v>
      </c>
      <c r="G881" s="432" t="s">
        <v>466</v>
      </c>
      <c r="H881" s="432" t="s">
        <v>813</v>
      </c>
      <c r="I881" s="432" t="s">
        <v>814</v>
      </c>
      <c r="J881" s="432" t="s">
        <v>815</v>
      </c>
      <c r="K881" s="432" t="s">
        <v>816</v>
      </c>
      <c r="L881" s="434">
        <v>80.923333333333332</v>
      </c>
      <c r="M881" s="434">
        <v>3</v>
      </c>
      <c r="N881" s="435">
        <v>242.76999999999998</v>
      </c>
    </row>
    <row r="882" spans="1:14" ht="14.4" customHeight="1" x14ac:dyDescent="0.3">
      <c r="A882" s="430" t="s">
        <v>2515</v>
      </c>
      <c r="B882" s="431" t="s">
        <v>3329</v>
      </c>
      <c r="C882" s="432" t="s">
        <v>2516</v>
      </c>
      <c r="D882" s="433" t="s">
        <v>3347</v>
      </c>
      <c r="E882" s="432" t="s">
        <v>465</v>
      </c>
      <c r="F882" s="433" t="s">
        <v>3363</v>
      </c>
      <c r="G882" s="432" t="s">
        <v>466</v>
      </c>
      <c r="H882" s="432" t="s">
        <v>825</v>
      </c>
      <c r="I882" s="432" t="s">
        <v>826</v>
      </c>
      <c r="J882" s="432" t="s">
        <v>823</v>
      </c>
      <c r="K882" s="432" t="s">
        <v>827</v>
      </c>
      <c r="L882" s="434">
        <v>55.379947725928325</v>
      </c>
      <c r="M882" s="434">
        <v>28</v>
      </c>
      <c r="N882" s="435">
        <v>1550.6385363259931</v>
      </c>
    </row>
    <row r="883" spans="1:14" ht="14.4" customHeight="1" x14ac:dyDescent="0.3">
      <c r="A883" s="430" t="s">
        <v>2515</v>
      </c>
      <c r="B883" s="431" t="s">
        <v>3329</v>
      </c>
      <c r="C883" s="432" t="s">
        <v>2516</v>
      </c>
      <c r="D883" s="433" t="s">
        <v>3347</v>
      </c>
      <c r="E883" s="432" t="s">
        <v>465</v>
      </c>
      <c r="F883" s="433" t="s">
        <v>3363</v>
      </c>
      <c r="G883" s="432" t="s">
        <v>466</v>
      </c>
      <c r="H883" s="432" t="s">
        <v>832</v>
      </c>
      <c r="I883" s="432" t="s">
        <v>833</v>
      </c>
      <c r="J883" s="432" t="s">
        <v>834</v>
      </c>
      <c r="K883" s="432" t="s">
        <v>835</v>
      </c>
      <c r="L883" s="434">
        <v>52.950000000000017</v>
      </c>
      <c r="M883" s="434">
        <v>1</v>
      </c>
      <c r="N883" s="435">
        <v>52.950000000000017</v>
      </c>
    </row>
    <row r="884" spans="1:14" ht="14.4" customHeight="1" x14ac:dyDescent="0.3">
      <c r="A884" s="430" t="s">
        <v>2515</v>
      </c>
      <c r="B884" s="431" t="s">
        <v>3329</v>
      </c>
      <c r="C884" s="432" t="s">
        <v>2516</v>
      </c>
      <c r="D884" s="433" t="s">
        <v>3347</v>
      </c>
      <c r="E884" s="432" t="s">
        <v>465</v>
      </c>
      <c r="F884" s="433" t="s">
        <v>3363</v>
      </c>
      <c r="G884" s="432" t="s">
        <v>466</v>
      </c>
      <c r="H884" s="432" t="s">
        <v>836</v>
      </c>
      <c r="I884" s="432" t="s">
        <v>837</v>
      </c>
      <c r="J884" s="432" t="s">
        <v>838</v>
      </c>
      <c r="K884" s="432" t="s">
        <v>839</v>
      </c>
      <c r="L884" s="434">
        <v>37.189761712065675</v>
      </c>
      <c r="M884" s="434">
        <v>1</v>
      </c>
      <c r="N884" s="435">
        <v>37.189761712065675</v>
      </c>
    </row>
    <row r="885" spans="1:14" ht="14.4" customHeight="1" x14ac:dyDescent="0.3">
      <c r="A885" s="430" t="s">
        <v>2515</v>
      </c>
      <c r="B885" s="431" t="s">
        <v>3329</v>
      </c>
      <c r="C885" s="432" t="s">
        <v>2516</v>
      </c>
      <c r="D885" s="433" t="s">
        <v>3347</v>
      </c>
      <c r="E885" s="432" t="s">
        <v>465</v>
      </c>
      <c r="F885" s="433" t="s">
        <v>3363</v>
      </c>
      <c r="G885" s="432" t="s">
        <v>466</v>
      </c>
      <c r="H885" s="432" t="s">
        <v>840</v>
      </c>
      <c r="I885" s="432" t="s">
        <v>841</v>
      </c>
      <c r="J885" s="432" t="s">
        <v>842</v>
      </c>
      <c r="K885" s="432" t="s">
        <v>796</v>
      </c>
      <c r="L885" s="434">
        <v>67.336005182435358</v>
      </c>
      <c r="M885" s="434">
        <v>27</v>
      </c>
      <c r="N885" s="435">
        <v>1818.0721399257548</v>
      </c>
    </row>
    <row r="886" spans="1:14" ht="14.4" customHeight="1" x14ac:dyDescent="0.3">
      <c r="A886" s="430" t="s">
        <v>2515</v>
      </c>
      <c r="B886" s="431" t="s">
        <v>3329</v>
      </c>
      <c r="C886" s="432" t="s">
        <v>2516</v>
      </c>
      <c r="D886" s="433" t="s">
        <v>3347</v>
      </c>
      <c r="E886" s="432" t="s">
        <v>465</v>
      </c>
      <c r="F886" s="433" t="s">
        <v>3363</v>
      </c>
      <c r="G886" s="432" t="s">
        <v>466</v>
      </c>
      <c r="H886" s="432" t="s">
        <v>843</v>
      </c>
      <c r="I886" s="432" t="s">
        <v>844</v>
      </c>
      <c r="J886" s="432" t="s">
        <v>845</v>
      </c>
      <c r="K886" s="432" t="s">
        <v>846</v>
      </c>
      <c r="L886" s="434">
        <v>50.794285714285706</v>
      </c>
      <c r="M886" s="434">
        <v>21</v>
      </c>
      <c r="N886" s="435">
        <v>1066.6799999999998</v>
      </c>
    </row>
    <row r="887" spans="1:14" ht="14.4" customHeight="1" x14ac:dyDescent="0.3">
      <c r="A887" s="430" t="s">
        <v>2515</v>
      </c>
      <c r="B887" s="431" t="s">
        <v>3329</v>
      </c>
      <c r="C887" s="432" t="s">
        <v>2516</v>
      </c>
      <c r="D887" s="433" t="s">
        <v>3347</v>
      </c>
      <c r="E887" s="432" t="s">
        <v>465</v>
      </c>
      <c r="F887" s="433" t="s">
        <v>3363</v>
      </c>
      <c r="G887" s="432" t="s">
        <v>466</v>
      </c>
      <c r="H887" s="432" t="s">
        <v>851</v>
      </c>
      <c r="I887" s="432" t="s">
        <v>852</v>
      </c>
      <c r="J887" s="432" t="s">
        <v>853</v>
      </c>
      <c r="K887" s="432" t="s">
        <v>854</v>
      </c>
      <c r="L887" s="434">
        <v>29.889645380800868</v>
      </c>
      <c r="M887" s="434">
        <v>3</v>
      </c>
      <c r="N887" s="435">
        <v>89.6689361424026</v>
      </c>
    </row>
    <row r="888" spans="1:14" ht="14.4" customHeight="1" x14ac:dyDescent="0.3">
      <c r="A888" s="430" t="s">
        <v>2515</v>
      </c>
      <c r="B888" s="431" t="s">
        <v>3329</v>
      </c>
      <c r="C888" s="432" t="s">
        <v>2516</v>
      </c>
      <c r="D888" s="433" t="s">
        <v>3347</v>
      </c>
      <c r="E888" s="432" t="s">
        <v>465</v>
      </c>
      <c r="F888" s="433" t="s">
        <v>3363</v>
      </c>
      <c r="G888" s="432" t="s">
        <v>466</v>
      </c>
      <c r="H888" s="432" t="s">
        <v>855</v>
      </c>
      <c r="I888" s="432" t="s">
        <v>856</v>
      </c>
      <c r="J888" s="432" t="s">
        <v>857</v>
      </c>
      <c r="K888" s="432" t="s">
        <v>858</v>
      </c>
      <c r="L888" s="434">
        <v>60.350169603258998</v>
      </c>
      <c r="M888" s="434">
        <v>166</v>
      </c>
      <c r="N888" s="435">
        <v>10018.128154140994</v>
      </c>
    </row>
    <row r="889" spans="1:14" ht="14.4" customHeight="1" x14ac:dyDescent="0.3">
      <c r="A889" s="430" t="s">
        <v>2515</v>
      </c>
      <c r="B889" s="431" t="s">
        <v>3329</v>
      </c>
      <c r="C889" s="432" t="s">
        <v>2516</v>
      </c>
      <c r="D889" s="433" t="s">
        <v>3347</v>
      </c>
      <c r="E889" s="432" t="s">
        <v>465</v>
      </c>
      <c r="F889" s="433" t="s">
        <v>3363</v>
      </c>
      <c r="G889" s="432" t="s">
        <v>466</v>
      </c>
      <c r="H889" s="432" t="s">
        <v>859</v>
      </c>
      <c r="I889" s="432" t="s">
        <v>860</v>
      </c>
      <c r="J889" s="432" t="s">
        <v>861</v>
      </c>
      <c r="K889" s="432" t="s">
        <v>862</v>
      </c>
      <c r="L889" s="434">
        <v>111.12</v>
      </c>
      <c r="M889" s="434">
        <v>1</v>
      </c>
      <c r="N889" s="435">
        <v>111.12</v>
      </c>
    </row>
    <row r="890" spans="1:14" ht="14.4" customHeight="1" x14ac:dyDescent="0.3">
      <c r="A890" s="430" t="s">
        <v>2515</v>
      </c>
      <c r="B890" s="431" t="s">
        <v>3329</v>
      </c>
      <c r="C890" s="432" t="s">
        <v>2516</v>
      </c>
      <c r="D890" s="433" t="s">
        <v>3347</v>
      </c>
      <c r="E890" s="432" t="s">
        <v>465</v>
      </c>
      <c r="F890" s="433" t="s">
        <v>3363</v>
      </c>
      <c r="G890" s="432" t="s">
        <v>466</v>
      </c>
      <c r="H890" s="432" t="s">
        <v>863</v>
      </c>
      <c r="I890" s="432" t="s">
        <v>864</v>
      </c>
      <c r="J890" s="432" t="s">
        <v>865</v>
      </c>
      <c r="K890" s="432" t="s">
        <v>866</v>
      </c>
      <c r="L890" s="434">
        <v>64.347999999999985</v>
      </c>
      <c r="M890" s="434">
        <v>15</v>
      </c>
      <c r="N890" s="435">
        <v>965.2199999999998</v>
      </c>
    </row>
    <row r="891" spans="1:14" ht="14.4" customHeight="1" x14ac:dyDescent="0.3">
      <c r="A891" s="430" t="s">
        <v>2515</v>
      </c>
      <c r="B891" s="431" t="s">
        <v>3329</v>
      </c>
      <c r="C891" s="432" t="s">
        <v>2516</v>
      </c>
      <c r="D891" s="433" t="s">
        <v>3347</v>
      </c>
      <c r="E891" s="432" t="s">
        <v>465</v>
      </c>
      <c r="F891" s="433" t="s">
        <v>3363</v>
      </c>
      <c r="G891" s="432" t="s">
        <v>466</v>
      </c>
      <c r="H891" s="432" t="s">
        <v>867</v>
      </c>
      <c r="I891" s="432" t="s">
        <v>868</v>
      </c>
      <c r="J891" s="432" t="s">
        <v>869</v>
      </c>
      <c r="K891" s="432" t="s">
        <v>538</v>
      </c>
      <c r="L891" s="434">
        <v>260.00011131604674</v>
      </c>
      <c r="M891" s="434">
        <v>126</v>
      </c>
      <c r="N891" s="435">
        <v>32760.014025821893</v>
      </c>
    </row>
    <row r="892" spans="1:14" ht="14.4" customHeight="1" x14ac:dyDescent="0.3">
      <c r="A892" s="430" t="s">
        <v>2515</v>
      </c>
      <c r="B892" s="431" t="s">
        <v>3329</v>
      </c>
      <c r="C892" s="432" t="s">
        <v>2516</v>
      </c>
      <c r="D892" s="433" t="s">
        <v>3347</v>
      </c>
      <c r="E892" s="432" t="s">
        <v>465</v>
      </c>
      <c r="F892" s="433" t="s">
        <v>3363</v>
      </c>
      <c r="G892" s="432" t="s">
        <v>466</v>
      </c>
      <c r="H892" s="432" t="s">
        <v>2538</v>
      </c>
      <c r="I892" s="432" t="s">
        <v>2539</v>
      </c>
      <c r="J892" s="432" t="s">
        <v>2540</v>
      </c>
      <c r="K892" s="432" t="s">
        <v>538</v>
      </c>
      <c r="L892" s="434">
        <v>344.38999999999987</v>
      </c>
      <c r="M892" s="434">
        <v>95</v>
      </c>
      <c r="N892" s="435">
        <v>32717.049999999988</v>
      </c>
    </row>
    <row r="893" spans="1:14" ht="14.4" customHeight="1" x14ac:dyDescent="0.3">
      <c r="A893" s="430" t="s">
        <v>2515</v>
      </c>
      <c r="B893" s="431" t="s">
        <v>3329</v>
      </c>
      <c r="C893" s="432" t="s">
        <v>2516</v>
      </c>
      <c r="D893" s="433" t="s">
        <v>3347</v>
      </c>
      <c r="E893" s="432" t="s">
        <v>465</v>
      </c>
      <c r="F893" s="433" t="s">
        <v>3363</v>
      </c>
      <c r="G893" s="432" t="s">
        <v>466</v>
      </c>
      <c r="H893" s="432" t="s">
        <v>870</v>
      </c>
      <c r="I893" s="432" t="s">
        <v>871</v>
      </c>
      <c r="J893" s="432" t="s">
        <v>872</v>
      </c>
      <c r="K893" s="432" t="s">
        <v>873</v>
      </c>
      <c r="L893" s="434">
        <v>151.23667979834451</v>
      </c>
      <c r="M893" s="434">
        <v>3</v>
      </c>
      <c r="N893" s="435">
        <v>453.7100393950335</v>
      </c>
    </row>
    <row r="894" spans="1:14" ht="14.4" customHeight="1" x14ac:dyDescent="0.3">
      <c r="A894" s="430" t="s">
        <v>2515</v>
      </c>
      <c r="B894" s="431" t="s">
        <v>3329</v>
      </c>
      <c r="C894" s="432" t="s">
        <v>2516</v>
      </c>
      <c r="D894" s="433" t="s">
        <v>3347</v>
      </c>
      <c r="E894" s="432" t="s">
        <v>465</v>
      </c>
      <c r="F894" s="433" t="s">
        <v>3363</v>
      </c>
      <c r="G894" s="432" t="s">
        <v>466</v>
      </c>
      <c r="H894" s="432" t="s">
        <v>2541</v>
      </c>
      <c r="I894" s="432" t="s">
        <v>2542</v>
      </c>
      <c r="J894" s="432" t="s">
        <v>2543</v>
      </c>
      <c r="K894" s="432" t="s">
        <v>2544</v>
      </c>
      <c r="L894" s="434">
        <v>437.00080000000003</v>
      </c>
      <c r="M894" s="434">
        <v>1</v>
      </c>
      <c r="N894" s="435">
        <v>437.00080000000003</v>
      </c>
    </row>
    <row r="895" spans="1:14" ht="14.4" customHeight="1" x14ac:dyDescent="0.3">
      <c r="A895" s="430" t="s">
        <v>2515</v>
      </c>
      <c r="B895" s="431" t="s">
        <v>3329</v>
      </c>
      <c r="C895" s="432" t="s">
        <v>2516</v>
      </c>
      <c r="D895" s="433" t="s">
        <v>3347</v>
      </c>
      <c r="E895" s="432" t="s">
        <v>465</v>
      </c>
      <c r="F895" s="433" t="s">
        <v>3363</v>
      </c>
      <c r="G895" s="432" t="s">
        <v>466</v>
      </c>
      <c r="H895" s="432" t="s">
        <v>1917</v>
      </c>
      <c r="I895" s="432" t="s">
        <v>1918</v>
      </c>
      <c r="J895" s="432" t="s">
        <v>1919</v>
      </c>
      <c r="K895" s="432" t="s">
        <v>1920</v>
      </c>
      <c r="L895" s="434">
        <v>29.470000000000006</v>
      </c>
      <c r="M895" s="434">
        <v>20</v>
      </c>
      <c r="N895" s="435">
        <v>589.40000000000009</v>
      </c>
    </row>
    <row r="896" spans="1:14" ht="14.4" customHeight="1" x14ac:dyDescent="0.3">
      <c r="A896" s="430" t="s">
        <v>2515</v>
      </c>
      <c r="B896" s="431" t="s">
        <v>3329</v>
      </c>
      <c r="C896" s="432" t="s">
        <v>2516</v>
      </c>
      <c r="D896" s="433" t="s">
        <v>3347</v>
      </c>
      <c r="E896" s="432" t="s">
        <v>465</v>
      </c>
      <c r="F896" s="433" t="s">
        <v>3363</v>
      </c>
      <c r="G896" s="432" t="s">
        <v>466</v>
      </c>
      <c r="H896" s="432" t="s">
        <v>2545</v>
      </c>
      <c r="I896" s="432" t="s">
        <v>2546</v>
      </c>
      <c r="J896" s="432" t="s">
        <v>2547</v>
      </c>
      <c r="K896" s="432" t="s">
        <v>2548</v>
      </c>
      <c r="L896" s="434">
        <v>142.14958397523941</v>
      </c>
      <c r="M896" s="434">
        <v>1</v>
      </c>
      <c r="N896" s="435">
        <v>142.14958397523941</v>
      </c>
    </row>
    <row r="897" spans="1:14" ht="14.4" customHeight="1" x14ac:dyDescent="0.3">
      <c r="A897" s="430" t="s">
        <v>2515</v>
      </c>
      <c r="B897" s="431" t="s">
        <v>3329</v>
      </c>
      <c r="C897" s="432" t="s">
        <v>2516</v>
      </c>
      <c r="D897" s="433" t="s">
        <v>3347</v>
      </c>
      <c r="E897" s="432" t="s">
        <v>465</v>
      </c>
      <c r="F897" s="433" t="s">
        <v>3363</v>
      </c>
      <c r="G897" s="432" t="s">
        <v>466</v>
      </c>
      <c r="H897" s="432" t="s">
        <v>2549</v>
      </c>
      <c r="I897" s="432" t="s">
        <v>2550</v>
      </c>
      <c r="J897" s="432" t="s">
        <v>2551</v>
      </c>
      <c r="K897" s="432" t="s">
        <v>2552</v>
      </c>
      <c r="L897" s="434">
        <v>298.98</v>
      </c>
      <c r="M897" s="434">
        <v>1</v>
      </c>
      <c r="N897" s="435">
        <v>298.98</v>
      </c>
    </row>
    <row r="898" spans="1:14" ht="14.4" customHeight="1" x14ac:dyDescent="0.3">
      <c r="A898" s="430" t="s">
        <v>2515</v>
      </c>
      <c r="B898" s="431" t="s">
        <v>3329</v>
      </c>
      <c r="C898" s="432" t="s">
        <v>2516</v>
      </c>
      <c r="D898" s="433" t="s">
        <v>3347</v>
      </c>
      <c r="E898" s="432" t="s">
        <v>465</v>
      </c>
      <c r="F898" s="433" t="s">
        <v>3363</v>
      </c>
      <c r="G898" s="432" t="s">
        <v>466</v>
      </c>
      <c r="H898" s="432" t="s">
        <v>2553</v>
      </c>
      <c r="I898" s="432" t="s">
        <v>2554</v>
      </c>
      <c r="J898" s="432" t="s">
        <v>1219</v>
      </c>
      <c r="K898" s="432" t="s">
        <v>2555</v>
      </c>
      <c r="L898" s="434">
        <v>194.05</v>
      </c>
      <c r="M898" s="434">
        <v>69</v>
      </c>
      <c r="N898" s="435">
        <v>13389.45</v>
      </c>
    </row>
    <row r="899" spans="1:14" ht="14.4" customHeight="1" x14ac:dyDescent="0.3">
      <c r="A899" s="430" t="s">
        <v>2515</v>
      </c>
      <c r="B899" s="431" t="s">
        <v>3329</v>
      </c>
      <c r="C899" s="432" t="s">
        <v>2516</v>
      </c>
      <c r="D899" s="433" t="s">
        <v>3347</v>
      </c>
      <c r="E899" s="432" t="s">
        <v>465</v>
      </c>
      <c r="F899" s="433" t="s">
        <v>3363</v>
      </c>
      <c r="G899" s="432" t="s">
        <v>466</v>
      </c>
      <c r="H899" s="432" t="s">
        <v>890</v>
      </c>
      <c r="I899" s="432" t="s">
        <v>890</v>
      </c>
      <c r="J899" s="432" t="s">
        <v>891</v>
      </c>
      <c r="K899" s="432" t="s">
        <v>892</v>
      </c>
      <c r="L899" s="434">
        <v>38.192285512518033</v>
      </c>
      <c r="M899" s="434">
        <v>350</v>
      </c>
      <c r="N899" s="435">
        <v>13367.299929381312</v>
      </c>
    </row>
    <row r="900" spans="1:14" ht="14.4" customHeight="1" x14ac:dyDescent="0.3">
      <c r="A900" s="430" t="s">
        <v>2515</v>
      </c>
      <c r="B900" s="431" t="s">
        <v>3329</v>
      </c>
      <c r="C900" s="432" t="s">
        <v>2516</v>
      </c>
      <c r="D900" s="433" t="s">
        <v>3347</v>
      </c>
      <c r="E900" s="432" t="s">
        <v>465</v>
      </c>
      <c r="F900" s="433" t="s">
        <v>3363</v>
      </c>
      <c r="G900" s="432" t="s">
        <v>466</v>
      </c>
      <c r="H900" s="432" t="s">
        <v>2556</v>
      </c>
      <c r="I900" s="432" t="s">
        <v>2557</v>
      </c>
      <c r="J900" s="432" t="s">
        <v>895</v>
      </c>
      <c r="K900" s="432" t="s">
        <v>2558</v>
      </c>
      <c r="L900" s="434">
        <v>73.44</v>
      </c>
      <c r="M900" s="434">
        <v>2</v>
      </c>
      <c r="N900" s="435">
        <v>146.88</v>
      </c>
    </row>
    <row r="901" spans="1:14" ht="14.4" customHeight="1" x14ac:dyDescent="0.3">
      <c r="A901" s="430" t="s">
        <v>2515</v>
      </c>
      <c r="B901" s="431" t="s">
        <v>3329</v>
      </c>
      <c r="C901" s="432" t="s">
        <v>2516</v>
      </c>
      <c r="D901" s="433" t="s">
        <v>3347</v>
      </c>
      <c r="E901" s="432" t="s">
        <v>465</v>
      </c>
      <c r="F901" s="433" t="s">
        <v>3363</v>
      </c>
      <c r="G901" s="432" t="s">
        <v>466</v>
      </c>
      <c r="H901" s="432" t="s">
        <v>893</v>
      </c>
      <c r="I901" s="432" t="s">
        <v>894</v>
      </c>
      <c r="J901" s="432" t="s">
        <v>895</v>
      </c>
      <c r="K901" s="432" t="s">
        <v>896</v>
      </c>
      <c r="L901" s="434">
        <v>238.28992352020799</v>
      </c>
      <c r="M901" s="434">
        <v>2</v>
      </c>
      <c r="N901" s="435">
        <v>476.57984704041598</v>
      </c>
    </row>
    <row r="902" spans="1:14" ht="14.4" customHeight="1" x14ac:dyDescent="0.3">
      <c r="A902" s="430" t="s">
        <v>2515</v>
      </c>
      <c r="B902" s="431" t="s">
        <v>3329</v>
      </c>
      <c r="C902" s="432" t="s">
        <v>2516</v>
      </c>
      <c r="D902" s="433" t="s">
        <v>3347</v>
      </c>
      <c r="E902" s="432" t="s">
        <v>465</v>
      </c>
      <c r="F902" s="433" t="s">
        <v>3363</v>
      </c>
      <c r="G902" s="432" t="s">
        <v>466</v>
      </c>
      <c r="H902" s="432" t="s">
        <v>897</v>
      </c>
      <c r="I902" s="432" t="s">
        <v>898</v>
      </c>
      <c r="J902" s="432" t="s">
        <v>899</v>
      </c>
      <c r="K902" s="432" t="s">
        <v>900</v>
      </c>
      <c r="L902" s="434">
        <v>184.74</v>
      </c>
      <c r="M902" s="434">
        <v>1</v>
      </c>
      <c r="N902" s="435">
        <v>184.74</v>
      </c>
    </row>
    <row r="903" spans="1:14" ht="14.4" customHeight="1" x14ac:dyDescent="0.3">
      <c r="A903" s="430" t="s">
        <v>2515</v>
      </c>
      <c r="B903" s="431" t="s">
        <v>3329</v>
      </c>
      <c r="C903" s="432" t="s">
        <v>2516</v>
      </c>
      <c r="D903" s="433" t="s">
        <v>3347</v>
      </c>
      <c r="E903" s="432" t="s">
        <v>465</v>
      </c>
      <c r="F903" s="433" t="s">
        <v>3363</v>
      </c>
      <c r="G903" s="432" t="s">
        <v>466</v>
      </c>
      <c r="H903" s="432" t="s">
        <v>912</v>
      </c>
      <c r="I903" s="432" t="s">
        <v>913</v>
      </c>
      <c r="J903" s="432" t="s">
        <v>914</v>
      </c>
      <c r="K903" s="432" t="s">
        <v>915</v>
      </c>
      <c r="L903" s="434">
        <v>117.69965553208355</v>
      </c>
      <c r="M903" s="434">
        <v>1</v>
      </c>
      <c r="N903" s="435">
        <v>117.69965553208355</v>
      </c>
    </row>
    <row r="904" spans="1:14" ht="14.4" customHeight="1" x14ac:dyDescent="0.3">
      <c r="A904" s="430" t="s">
        <v>2515</v>
      </c>
      <c r="B904" s="431" t="s">
        <v>3329</v>
      </c>
      <c r="C904" s="432" t="s">
        <v>2516</v>
      </c>
      <c r="D904" s="433" t="s">
        <v>3347</v>
      </c>
      <c r="E904" s="432" t="s">
        <v>465</v>
      </c>
      <c r="F904" s="433" t="s">
        <v>3363</v>
      </c>
      <c r="G904" s="432" t="s">
        <v>466</v>
      </c>
      <c r="H904" s="432" t="s">
        <v>924</v>
      </c>
      <c r="I904" s="432" t="s">
        <v>925</v>
      </c>
      <c r="J904" s="432" t="s">
        <v>926</v>
      </c>
      <c r="K904" s="432" t="s">
        <v>927</v>
      </c>
      <c r="L904" s="434">
        <v>85.85</v>
      </c>
      <c r="M904" s="434">
        <v>1</v>
      </c>
      <c r="N904" s="435">
        <v>85.85</v>
      </c>
    </row>
    <row r="905" spans="1:14" ht="14.4" customHeight="1" x14ac:dyDescent="0.3">
      <c r="A905" s="430" t="s">
        <v>2515</v>
      </c>
      <c r="B905" s="431" t="s">
        <v>3329</v>
      </c>
      <c r="C905" s="432" t="s">
        <v>2516</v>
      </c>
      <c r="D905" s="433" t="s">
        <v>3347</v>
      </c>
      <c r="E905" s="432" t="s">
        <v>465</v>
      </c>
      <c r="F905" s="433" t="s">
        <v>3363</v>
      </c>
      <c r="G905" s="432" t="s">
        <v>466</v>
      </c>
      <c r="H905" s="432" t="s">
        <v>2559</v>
      </c>
      <c r="I905" s="432" t="s">
        <v>2560</v>
      </c>
      <c r="J905" s="432" t="s">
        <v>1156</v>
      </c>
      <c r="K905" s="432" t="s">
        <v>2561</v>
      </c>
      <c r="L905" s="434">
        <v>76.92</v>
      </c>
      <c r="M905" s="434">
        <v>1</v>
      </c>
      <c r="N905" s="435">
        <v>76.92</v>
      </c>
    </row>
    <row r="906" spans="1:14" ht="14.4" customHeight="1" x14ac:dyDescent="0.3">
      <c r="A906" s="430" t="s">
        <v>2515</v>
      </c>
      <c r="B906" s="431" t="s">
        <v>3329</v>
      </c>
      <c r="C906" s="432" t="s">
        <v>2516</v>
      </c>
      <c r="D906" s="433" t="s">
        <v>3347</v>
      </c>
      <c r="E906" s="432" t="s">
        <v>465</v>
      </c>
      <c r="F906" s="433" t="s">
        <v>3363</v>
      </c>
      <c r="G906" s="432" t="s">
        <v>466</v>
      </c>
      <c r="H906" s="432" t="s">
        <v>695</v>
      </c>
      <c r="I906" s="432" t="s">
        <v>696</v>
      </c>
      <c r="J906" s="432" t="s">
        <v>697</v>
      </c>
      <c r="K906" s="432" t="s">
        <v>698</v>
      </c>
      <c r="L906" s="434">
        <v>46</v>
      </c>
      <c r="M906" s="434">
        <v>2</v>
      </c>
      <c r="N906" s="435">
        <v>92</v>
      </c>
    </row>
    <row r="907" spans="1:14" ht="14.4" customHeight="1" x14ac:dyDescent="0.3">
      <c r="A907" s="430" t="s">
        <v>2515</v>
      </c>
      <c r="B907" s="431" t="s">
        <v>3329</v>
      </c>
      <c r="C907" s="432" t="s">
        <v>2516</v>
      </c>
      <c r="D907" s="433" t="s">
        <v>3347</v>
      </c>
      <c r="E907" s="432" t="s">
        <v>465</v>
      </c>
      <c r="F907" s="433" t="s">
        <v>3363</v>
      </c>
      <c r="G907" s="432" t="s">
        <v>466</v>
      </c>
      <c r="H907" s="432" t="s">
        <v>962</v>
      </c>
      <c r="I907" s="432" t="s">
        <v>963</v>
      </c>
      <c r="J907" s="432" t="s">
        <v>857</v>
      </c>
      <c r="K907" s="432" t="s">
        <v>964</v>
      </c>
      <c r="L907" s="434">
        <v>22.480057218416288</v>
      </c>
      <c r="M907" s="434">
        <v>5</v>
      </c>
      <c r="N907" s="435">
        <v>112.40028609208144</v>
      </c>
    </row>
    <row r="908" spans="1:14" ht="14.4" customHeight="1" x14ac:dyDescent="0.3">
      <c r="A908" s="430" t="s">
        <v>2515</v>
      </c>
      <c r="B908" s="431" t="s">
        <v>3329</v>
      </c>
      <c r="C908" s="432" t="s">
        <v>2516</v>
      </c>
      <c r="D908" s="433" t="s">
        <v>3347</v>
      </c>
      <c r="E908" s="432" t="s">
        <v>465</v>
      </c>
      <c r="F908" s="433" t="s">
        <v>3363</v>
      </c>
      <c r="G908" s="432" t="s">
        <v>466</v>
      </c>
      <c r="H908" s="432" t="s">
        <v>969</v>
      </c>
      <c r="I908" s="432" t="s">
        <v>970</v>
      </c>
      <c r="J908" s="432" t="s">
        <v>971</v>
      </c>
      <c r="K908" s="432" t="s">
        <v>972</v>
      </c>
      <c r="L908" s="434">
        <v>76.364855626432245</v>
      </c>
      <c r="M908" s="434">
        <v>2</v>
      </c>
      <c r="N908" s="435">
        <v>152.72971125286449</v>
      </c>
    </row>
    <row r="909" spans="1:14" ht="14.4" customHeight="1" x14ac:dyDescent="0.3">
      <c r="A909" s="430" t="s">
        <v>2515</v>
      </c>
      <c r="B909" s="431" t="s">
        <v>3329</v>
      </c>
      <c r="C909" s="432" t="s">
        <v>2516</v>
      </c>
      <c r="D909" s="433" t="s">
        <v>3347</v>
      </c>
      <c r="E909" s="432" t="s">
        <v>465</v>
      </c>
      <c r="F909" s="433" t="s">
        <v>3363</v>
      </c>
      <c r="G909" s="432" t="s">
        <v>466</v>
      </c>
      <c r="H909" s="432" t="s">
        <v>2562</v>
      </c>
      <c r="I909" s="432" t="s">
        <v>2563</v>
      </c>
      <c r="J909" s="432" t="s">
        <v>2564</v>
      </c>
      <c r="K909" s="432" t="s">
        <v>2565</v>
      </c>
      <c r="L909" s="434">
        <v>1119.6899999999998</v>
      </c>
      <c r="M909" s="434">
        <v>2</v>
      </c>
      <c r="N909" s="435">
        <v>2239.3799999999997</v>
      </c>
    </row>
    <row r="910" spans="1:14" ht="14.4" customHeight="1" x14ac:dyDescent="0.3">
      <c r="A910" s="430" t="s">
        <v>2515</v>
      </c>
      <c r="B910" s="431" t="s">
        <v>3329</v>
      </c>
      <c r="C910" s="432" t="s">
        <v>2516</v>
      </c>
      <c r="D910" s="433" t="s">
        <v>3347</v>
      </c>
      <c r="E910" s="432" t="s">
        <v>465</v>
      </c>
      <c r="F910" s="433" t="s">
        <v>3363</v>
      </c>
      <c r="G910" s="432" t="s">
        <v>466</v>
      </c>
      <c r="H910" s="432" t="s">
        <v>2566</v>
      </c>
      <c r="I910" s="432" t="s">
        <v>2567</v>
      </c>
      <c r="J910" s="432" t="s">
        <v>2568</v>
      </c>
      <c r="K910" s="432" t="s">
        <v>2569</v>
      </c>
      <c r="L910" s="434">
        <v>163.32999999999998</v>
      </c>
      <c r="M910" s="434">
        <v>1</v>
      </c>
      <c r="N910" s="435">
        <v>163.32999999999998</v>
      </c>
    </row>
    <row r="911" spans="1:14" ht="14.4" customHeight="1" x14ac:dyDescent="0.3">
      <c r="A911" s="430" t="s">
        <v>2515</v>
      </c>
      <c r="B911" s="431" t="s">
        <v>3329</v>
      </c>
      <c r="C911" s="432" t="s">
        <v>2516</v>
      </c>
      <c r="D911" s="433" t="s">
        <v>3347</v>
      </c>
      <c r="E911" s="432" t="s">
        <v>465</v>
      </c>
      <c r="F911" s="433" t="s">
        <v>3363</v>
      </c>
      <c r="G911" s="432" t="s">
        <v>466</v>
      </c>
      <c r="H911" s="432" t="s">
        <v>1937</v>
      </c>
      <c r="I911" s="432" t="s">
        <v>1938</v>
      </c>
      <c r="J911" s="432" t="s">
        <v>1939</v>
      </c>
      <c r="K911" s="432" t="s">
        <v>1940</v>
      </c>
      <c r="L911" s="434">
        <v>161.82</v>
      </c>
      <c r="M911" s="434">
        <v>4</v>
      </c>
      <c r="N911" s="435">
        <v>647.28</v>
      </c>
    </row>
    <row r="912" spans="1:14" ht="14.4" customHeight="1" x14ac:dyDescent="0.3">
      <c r="A912" s="430" t="s">
        <v>2515</v>
      </c>
      <c r="B912" s="431" t="s">
        <v>3329</v>
      </c>
      <c r="C912" s="432" t="s">
        <v>2516</v>
      </c>
      <c r="D912" s="433" t="s">
        <v>3347</v>
      </c>
      <c r="E912" s="432" t="s">
        <v>465</v>
      </c>
      <c r="F912" s="433" t="s">
        <v>3363</v>
      </c>
      <c r="G912" s="432" t="s">
        <v>466</v>
      </c>
      <c r="H912" s="432" t="s">
        <v>1941</v>
      </c>
      <c r="I912" s="432" t="s">
        <v>1942</v>
      </c>
      <c r="J912" s="432" t="s">
        <v>1943</v>
      </c>
      <c r="K912" s="432" t="s">
        <v>1944</v>
      </c>
      <c r="L912" s="434">
        <v>223.47</v>
      </c>
      <c r="M912" s="434">
        <v>1</v>
      </c>
      <c r="N912" s="435">
        <v>223.47</v>
      </c>
    </row>
    <row r="913" spans="1:14" ht="14.4" customHeight="1" x14ac:dyDescent="0.3">
      <c r="A913" s="430" t="s">
        <v>2515</v>
      </c>
      <c r="B913" s="431" t="s">
        <v>3329</v>
      </c>
      <c r="C913" s="432" t="s">
        <v>2516</v>
      </c>
      <c r="D913" s="433" t="s">
        <v>3347</v>
      </c>
      <c r="E913" s="432" t="s">
        <v>465</v>
      </c>
      <c r="F913" s="433" t="s">
        <v>3363</v>
      </c>
      <c r="G913" s="432" t="s">
        <v>466</v>
      </c>
      <c r="H913" s="432" t="s">
        <v>499</v>
      </c>
      <c r="I913" s="432" t="s">
        <v>500</v>
      </c>
      <c r="J913" s="432" t="s">
        <v>501</v>
      </c>
      <c r="K913" s="432" t="s">
        <v>502</v>
      </c>
      <c r="L913" s="434">
        <v>75.239999999999995</v>
      </c>
      <c r="M913" s="434">
        <v>2</v>
      </c>
      <c r="N913" s="435">
        <v>150.47999999999999</v>
      </c>
    </row>
    <row r="914" spans="1:14" ht="14.4" customHeight="1" x14ac:dyDescent="0.3">
      <c r="A914" s="430" t="s">
        <v>2515</v>
      </c>
      <c r="B914" s="431" t="s">
        <v>3329</v>
      </c>
      <c r="C914" s="432" t="s">
        <v>2516</v>
      </c>
      <c r="D914" s="433" t="s">
        <v>3347</v>
      </c>
      <c r="E914" s="432" t="s">
        <v>465</v>
      </c>
      <c r="F914" s="433" t="s">
        <v>3363</v>
      </c>
      <c r="G914" s="432" t="s">
        <v>466</v>
      </c>
      <c r="H914" s="432" t="s">
        <v>1945</v>
      </c>
      <c r="I914" s="432" t="s">
        <v>1946</v>
      </c>
      <c r="J914" s="432" t="s">
        <v>1947</v>
      </c>
      <c r="K914" s="432" t="s">
        <v>1948</v>
      </c>
      <c r="L914" s="434">
        <v>112.59500000000001</v>
      </c>
      <c r="M914" s="434">
        <v>2</v>
      </c>
      <c r="N914" s="435">
        <v>225.19000000000003</v>
      </c>
    </row>
    <row r="915" spans="1:14" ht="14.4" customHeight="1" x14ac:dyDescent="0.3">
      <c r="A915" s="430" t="s">
        <v>2515</v>
      </c>
      <c r="B915" s="431" t="s">
        <v>3329</v>
      </c>
      <c r="C915" s="432" t="s">
        <v>2516</v>
      </c>
      <c r="D915" s="433" t="s">
        <v>3347</v>
      </c>
      <c r="E915" s="432" t="s">
        <v>465</v>
      </c>
      <c r="F915" s="433" t="s">
        <v>3363</v>
      </c>
      <c r="G915" s="432" t="s">
        <v>466</v>
      </c>
      <c r="H915" s="432" t="s">
        <v>699</v>
      </c>
      <c r="I915" s="432" t="s">
        <v>700</v>
      </c>
      <c r="J915" s="432" t="s">
        <v>701</v>
      </c>
      <c r="K915" s="432" t="s">
        <v>702</v>
      </c>
      <c r="L915" s="434">
        <v>120.71999999999997</v>
      </c>
      <c r="M915" s="434">
        <v>1</v>
      </c>
      <c r="N915" s="435">
        <v>120.71999999999997</v>
      </c>
    </row>
    <row r="916" spans="1:14" ht="14.4" customHeight="1" x14ac:dyDescent="0.3">
      <c r="A916" s="430" t="s">
        <v>2515</v>
      </c>
      <c r="B916" s="431" t="s">
        <v>3329</v>
      </c>
      <c r="C916" s="432" t="s">
        <v>2516</v>
      </c>
      <c r="D916" s="433" t="s">
        <v>3347</v>
      </c>
      <c r="E916" s="432" t="s">
        <v>465</v>
      </c>
      <c r="F916" s="433" t="s">
        <v>3363</v>
      </c>
      <c r="G916" s="432" t="s">
        <v>466</v>
      </c>
      <c r="H916" s="432" t="s">
        <v>2570</v>
      </c>
      <c r="I916" s="432" t="s">
        <v>2571</v>
      </c>
      <c r="J916" s="432" t="s">
        <v>2572</v>
      </c>
      <c r="K916" s="432" t="s">
        <v>2573</v>
      </c>
      <c r="L916" s="434">
        <v>93.04000000000002</v>
      </c>
      <c r="M916" s="434">
        <v>1</v>
      </c>
      <c r="N916" s="435">
        <v>93.04000000000002</v>
      </c>
    </row>
    <row r="917" spans="1:14" ht="14.4" customHeight="1" x14ac:dyDescent="0.3">
      <c r="A917" s="430" t="s">
        <v>2515</v>
      </c>
      <c r="B917" s="431" t="s">
        <v>3329</v>
      </c>
      <c r="C917" s="432" t="s">
        <v>2516</v>
      </c>
      <c r="D917" s="433" t="s">
        <v>3347</v>
      </c>
      <c r="E917" s="432" t="s">
        <v>465</v>
      </c>
      <c r="F917" s="433" t="s">
        <v>3363</v>
      </c>
      <c r="G917" s="432" t="s">
        <v>466</v>
      </c>
      <c r="H917" s="432" t="s">
        <v>2574</v>
      </c>
      <c r="I917" s="432" t="s">
        <v>2575</v>
      </c>
      <c r="J917" s="432" t="s">
        <v>1947</v>
      </c>
      <c r="K917" s="432" t="s">
        <v>2576</v>
      </c>
      <c r="L917" s="434">
        <v>189.34000000000003</v>
      </c>
      <c r="M917" s="434">
        <v>1</v>
      </c>
      <c r="N917" s="435">
        <v>189.34000000000003</v>
      </c>
    </row>
    <row r="918" spans="1:14" ht="14.4" customHeight="1" x14ac:dyDescent="0.3">
      <c r="A918" s="430" t="s">
        <v>2515</v>
      </c>
      <c r="B918" s="431" t="s">
        <v>3329</v>
      </c>
      <c r="C918" s="432" t="s">
        <v>2516</v>
      </c>
      <c r="D918" s="433" t="s">
        <v>3347</v>
      </c>
      <c r="E918" s="432" t="s">
        <v>465</v>
      </c>
      <c r="F918" s="433" t="s">
        <v>3363</v>
      </c>
      <c r="G918" s="432" t="s">
        <v>466</v>
      </c>
      <c r="H918" s="432" t="s">
        <v>1001</v>
      </c>
      <c r="I918" s="432" t="s">
        <v>1002</v>
      </c>
      <c r="J918" s="432" t="s">
        <v>1003</v>
      </c>
      <c r="K918" s="432" t="s">
        <v>1004</v>
      </c>
      <c r="L918" s="434">
        <v>376.0292175885757</v>
      </c>
      <c r="M918" s="434">
        <v>16</v>
      </c>
      <c r="N918" s="435">
        <v>6016.4674814172113</v>
      </c>
    </row>
    <row r="919" spans="1:14" ht="14.4" customHeight="1" x14ac:dyDescent="0.3">
      <c r="A919" s="430" t="s">
        <v>2515</v>
      </c>
      <c r="B919" s="431" t="s">
        <v>3329</v>
      </c>
      <c r="C919" s="432" t="s">
        <v>2516</v>
      </c>
      <c r="D919" s="433" t="s">
        <v>3347</v>
      </c>
      <c r="E919" s="432" t="s">
        <v>465</v>
      </c>
      <c r="F919" s="433" t="s">
        <v>3363</v>
      </c>
      <c r="G919" s="432" t="s">
        <v>466</v>
      </c>
      <c r="H919" s="432" t="s">
        <v>1005</v>
      </c>
      <c r="I919" s="432" t="s">
        <v>1006</v>
      </c>
      <c r="J919" s="432" t="s">
        <v>1007</v>
      </c>
      <c r="K919" s="432" t="s">
        <v>1008</v>
      </c>
      <c r="L919" s="434">
        <v>67.001925045731113</v>
      </c>
      <c r="M919" s="434">
        <v>38</v>
      </c>
      <c r="N919" s="435">
        <v>2546.0731517377822</v>
      </c>
    </row>
    <row r="920" spans="1:14" ht="14.4" customHeight="1" x14ac:dyDescent="0.3">
      <c r="A920" s="430" t="s">
        <v>2515</v>
      </c>
      <c r="B920" s="431" t="s">
        <v>3329</v>
      </c>
      <c r="C920" s="432" t="s">
        <v>2516</v>
      </c>
      <c r="D920" s="433" t="s">
        <v>3347</v>
      </c>
      <c r="E920" s="432" t="s">
        <v>465</v>
      </c>
      <c r="F920" s="433" t="s">
        <v>3363</v>
      </c>
      <c r="G920" s="432" t="s">
        <v>466</v>
      </c>
      <c r="H920" s="432" t="s">
        <v>1957</v>
      </c>
      <c r="I920" s="432" t="s">
        <v>1958</v>
      </c>
      <c r="J920" s="432" t="s">
        <v>1023</v>
      </c>
      <c r="K920" s="432" t="s">
        <v>1959</v>
      </c>
      <c r="L920" s="434">
        <v>127.47394885616845</v>
      </c>
      <c r="M920" s="434">
        <v>16</v>
      </c>
      <c r="N920" s="435">
        <v>2039.5831816986952</v>
      </c>
    </row>
    <row r="921" spans="1:14" ht="14.4" customHeight="1" x14ac:dyDescent="0.3">
      <c r="A921" s="430" t="s">
        <v>2515</v>
      </c>
      <c r="B921" s="431" t="s">
        <v>3329</v>
      </c>
      <c r="C921" s="432" t="s">
        <v>2516</v>
      </c>
      <c r="D921" s="433" t="s">
        <v>3347</v>
      </c>
      <c r="E921" s="432" t="s">
        <v>465</v>
      </c>
      <c r="F921" s="433" t="s">
        <v>3363</v>
      </c>
      <c r="G921" s="432" t="s">
        <v>466</v>
      </c>
      <c r="H921" s="432" t="s">
        <v>1029</v>
      </c>
      <c r="I921" s="432" t="s">
        <v>1030</v>
      </c>
      <c r="J921" s="432" t="s">
        <v>1031</v>
      </c>
      <c r="K921" s="432" t="s">
        <v>1032</v>
      </c>
      <c r="L921" s="434">
        <v>76.680928259055577</v>
      </c>
      <c r="M921" s="434">
        <v>1</v>
      </c>
      <c r="N921" s="435">
        <v>76.680928259055577</v>
      </c>
    </row>
    <row r="922" spans="1:14" ht="14.4" customHeight="1" x14ac:dyDescent="0.3">
      <c r="A922" s="430" t="s">
        <v>2515</v>
      </c>
      <c r="B922" s="431" t="s">
        <v>3329</v>
      </c>
      <c r="C922" s="432" t="s">
        <v>2516</v>
      </c>
      <c r="D922" s="433" t="s">
        <v>3347</v>
      </c>
      <c r="E922" s="432" t="s">
        <v>465</v>
      </c>
      <c r="F922" s="433" t="s">
        <v>3363</v>
      </c>
      <c r="G922" s="432" t="s">
        <v>466</v>
      </c>
      <c r="H922" s="432" t="s">
        <v>1033</v>
      </c>
      <c r="I922" s="432" t="s">
        <v>1034</v>
      </c>
      <c r="J922" s="432" t="s">
        <v>1035</v>
      </c>
      <c r="K922" s="432" t="s">
        <v>1036</v>
      </c>
      <c r="L922" s="434">
        <v>46.026013234001155</v>
      </c>
      <c r="M922" s="434">
        <v>30</v>
      </c>
      <c r="N922" s="435">
        <v>1380.7803970200346</v>
      </c>
    </row>
    <row r="923" spans="1:14" ht="14.4" customHeight="1" x14ac:dyDescent="0.3">
      <c r="A923" s="430" t="s">
        <v>2515</v>
      </c>
      <c r="B923" s="431" t="s">
        <v>3329</v>
      </c>
      <c r="C923" s="432" t="s">
        <v>2516</v>
      </c>
      <c r="D923" s="433" t="s">
        <v>3347</v>
      </c>
      <c r="E923" s="432" t="s">
        <v>465</v>
      </c>
      <c r="F923" s="433" t="s">
        <v>3363</v>
      </c>
      <c r="G923" s="432" t="s">
        <v>466</v>
      </c>
      <c r="H923" s="432" t="s">
        <v>1041</v>
      </c>
      <c r="I923" s="432" t="s">
        <v>1042</v>
      </c>
      <c r="J923" s="432" t="s">
        <v>1043</v>
      </c>
      <c r="K923" s="432" t="s">
        <v>1044</v>
      </c>
      <c r="L923" s="434">
        <v>92.498029088557999</v>
      </c>
      <c r="M923" s="434">
        <v>21</v>
      </c>
      <c r="N923" s="435">
        <v>1942.458610859718</v>
      </c>
    </row>
    <row r="924" spans="1:14" ht="14.4" customHeight="1" x14ac:dyDescent="0.3">
      <c r="A924" s="430" t="s">
        <v>2515</v>
      </c>
      <c r="B924" s="431" t="s">
        <v>3329</v>
      </c>
      <c r="C924" s="432" t="s">
        <v>2516</v>
      </c>
      <c r="D924" s="433" t="s">
        <v>3347</v>
      </c>
      <c r="E924" s="432" t="s">
        <v>465</v>
      </c>
      <c r="F924" s="433" t="s">
        <v>3363</v>
      </c>
      <c r="G924" s="432" t="s">
        <v>466</v>
      </c>
      <c r="H924" s="432" t="s">
        <v>1960</v>
      </c>
      <c r="I924" s="432" t="s">
        <v>1961</v>
      </c>
      <c r="J924" s="432" t="s">
        <v>1962</v>
      </c>
      <c r="K924" s="432" t="s">
        <v>1963</v>
      </c>
      <c r="L924" s="434">
        <v>50.279671901097821</v>
      </c>
      <c r="M924" s="434">
        <v>66</v>
      </c>
      <c r="N924" s="435">
        <v>3318.4583454724561</v>
      </c>
    </row>
    <row r="925" spans="1:14" ht="14.4" customHeight="1" x14ac:dyDescent="0.3">
      <c r="A925" s="430" t="s">
        <v>2515</v>
      </c>
      <c r="B925" s="431" t="s">
        <v>3329</v>
      </c>
      <c r="C925" s="432" t="s">
        <v>2516</v>
      </c>
      <c r="D925" s="433" t="s">
        <v>3347</v>
      </c>
      <c r="E925" s="432" t="s">
        <v>465</v>
      </c>
      <c r="F925" s="433" t="s">
        <v>3363</v>
      </c>
      <c r="G925" s="432" t="s">
        <v>466</v>
      </c>
      <c r="H925" s="432" t="s">
        <v>1045</v>
      </c>
      <c r="I925" s="432" t="s">
        <v>1045</v>
      </c>
      <c r="J925" s="432" t="s">
        <v>865</v>
      </c>
      <c r="K925" s="432" t="s">
        <v>1046</v>
      </c>
      <c r="L925" s="434">
        <v>106.815</v>
      </c>
      <c r="M925" s="434">
        <v>2</v>
      </c>
      <c r="N925" s="435">
        <v>213.63</v>
      </c>
    </row>
    <row r="926" spans="1:14" ht="14.4" customHeight="1" x14ac:dyDescent="0.3">
      <c r="A926" s="430" t="s">
        <v>2515</v>
      </c>
      <c r="B926" s="431" t="s">
        <v>3329</v>
      </c>
      <c r="C926" s="432" t="s">
        <v>2516</v>
      </c>
      <c r="D926" s="433" t="s">
        <v>3347</v>
      </c>
      <c r="E926" s="432" t="s">
        <v>465</v>
      </c>
      <c r="F926" s="433" t="s">
        <v>3363</v>
      </c>
      <c r="G926" s="432" t="s">
        <v>466</v>
      </c>
      <c r="H926" s="432" t="s">
        <v>1051</v>
      </c>
      <c r="I926" s="432" t="s">
        <v>1052</v>
      </c>
      <c r="J926" s="432" t="s">
        <v>1049</v>
      </c>
      <c r="K926" s="432" t="s">
        <v>1053</v>
      </c>
      <c r="L926" s="434">
        <v>292.52648679629749</v>
      </c>
      <c r="M926" s="434">
        <v>89</v>
      </c>
      <c r="N926" s="435">
        <v>26034.857324870478</v>
      </c>
    </row>
    <row r="927" spans="1:14" ht="14.4" customHeight="1" x14ac:dyDescent="0.3">
      <c r="A927" s="430" t="s">
        <v>2515</v>
      </c>
      <c r="B927" s="431" t="s">
        <v>3329</v>
      </c>
      <c r="C927" s="432" t="s">
        <v>2516</v>
      </c>
      <c r="D927" s="433" t="s">
        <v>3347</v>
      </c>
      <c r="E927" s="432" t="s">
        <v>465</v>
      </c>
      <c r="F927" s="433" t="s">
        <v>3363</v>
      </c>
      <c r="G927" s="432" t="s">
        <v>466</v>
      </c>
      <c r="H927" s="432" t="s">
        <v>1054</v>
      </c>
      <c r="I927" s="432" t="s">
        <v>1055</v>
      </c>
      <c r="J927" s="432" t="s">
        <v>1056</v>
      </c>
      <c r="K927" s="432" t="s">
        <v>1057</v>
      </c>
      <c r="L927" s="434">
        <v>73.63</v>
      </c>
      <c r="M927" s="434">
        <v>2</v>
      </c>
      <c r="N927" s="435">
        <v>147.26</v>
      </c>
    </row>
    <row r="928" spans="1:14" ht="14.4" customHeight="1" x14ac:dyDescent="0.3">
      <c r="A928" s="430" t="s">
        <v>2515</v>
      </c>
      <c r="B928" s="431" t="s">
        <v>3329</v>
      </c>
      <c r="C928" s="432" t="s">
        <v>2516</v>
      </c>
      <c r="D928" s="433" t="s">
        <v>3347</v>
      </c>
      <c r="E928" s="432" t="s">
        <v>465</v>
      </c>
      <c r="F928" s="433" t="s">
        <v>3363</v>
      </c>
      <c r="G928" s="432" t="s">
        <v>466</v>
      </c>
      <c r="H928" s="432" t="s">
        <v>581</v>
      </c>
      <c r="I928" s="432" t="s">
        <v>582</v>
      </c>
      <c r="J928" s="432" t="s">
        <v>583</v>
      </c>
      <c r="K928" s="432" t="s">
        <v>584</v>
      </c>
      <c r="L928" s="434">
        <v>392.88953618439075</v>
      </c>
      <c r="M928" s="434">
        <v>17</v>
      </c>
      <c r="N928" s="435">
        <v>6679.1221151346426</v>
      </c>
    </row>
    <row r="929" spans="1:14" ht="14.4" customHeight="1" x14ac:dyDescent="0.3">
      <c r="A929" s="430" t="s">
        <v>2515</v>
      </c>
      <c r="B929" s="431" t="s">
        <v>3329</v>
      </c>
      <c r="C929" s="432" t="s">
        <v>2516</v>
      </c>
      <c r="D929" s="433" t="s">
        <v>3347</v>
      </c>
      <c r="E929" s="432" t="s">
        <v>465</v>
      </c>
      <c r="F929" s="433" t="s">
        <v>3363</v>
      </c>
      <c r="G929" s="432" t="s">
        <v>466</v>
      </c>
      <c r="H929" s="432" t="s">
        <v>2577</v>
      </c>
      <c r="I929" s="432" t="s">
        <v>2578</v>
      </c>
      <c r="J929" s="432" t="s">
        <v>1966</v>
      </c>
      <c r="K929" s="432" t="s">
        <v>2579</v>
      </c>
      <c r="L929" s="434">
        <v>49.51166851379292</v>
      </c>
      <c r="M929" s="434">
        <v>7</v>
      </c>
      <c r="N929" s="435">
        <v>346.58167959655043</v>
      </c>
    </row>
    <row r="930" spans="1:14" ht="14.4" customHeight="1" x14ac:dyDescent="0.3">
      <c r="A930" s="430" t="s">
        <v>2515</v>
      </c>
      <c r="B930" s="431" t="s">
        <v>3329</v>
      </c>
      <c r="C930" s="432" t="s">
        <v>2516</v>
      </c>
      <c r="D930" s="433" t="s">
        <v>3347</v>
      </c>
      <c r="E930" s="432" t="s">
        <v>465</v>
      </c>
      <c r="F930" s="433" t="s">
        <v>3363</v>
      </c>
      <c r="G930" s="432" t="s">
        <v>466</v>
      </c>
      <c r="H930" s="432" t="s">
        <v>2580</v>
      </c>
      <c r="I930" s="432" t="s">
        <v>2581</v>
      </c>
      <c r="J930" s="432" t="s">
        <v>2582</v>
      </c>
      <c r="K930" s="432" t="s">
        <v>2583</v>
      </c>
      <c r="L930" s="434">
        <v>55.45</v>
      </c>
      <c r="M930" s="434">
        <v>1</v>
      </c>
      <c r="N930" s="435">
        <v>55.45</v>
      </c>
    </row>
    <row r="931" spans="1:14" ht="14.4" customHeight="1" x14ac:dyDescent="0.3">
      <c r="A931" s="430" t="s">
        <v>2515</v>
      </c>
      <c r="B931" s="431" t="s">
        <v>3329</v>
      </c>
      <c r="C931" s="432" t="s">
        <v>2516</v>
      </c>
      <c r="D931" s="433" t="s">
        <v>3347</v>
      </c>
      <c r="E931" s="432" t="s">
        <v>465</v>
      </c>
      <c r="F931" s="433" t="s">
        <v>3363</v>
      </c>
      <c r="G931" s="432" t="s">
        <v>466</v>
      </c>
      <c r="H931" s="432" t="s">
        <v>1081</v>
      </c>
      <c r="I931" s="432" t="s">
        <v>1082</v>
      </c>
      <c r="J931" s="432" t="s">
        <v>1083</v>
      </c>
      <c r="K931" s="432" t="s">
        <v>1084</v>
      </c>
      <c r="L931" s="434">
        <v>227.68864950778163</v>
      </c>
      <c r="M931" s="434">
        <v>96</v>
      </c>
      <c r="N931" s="435">
        <v>21858.110352747037</v>
      </c>
    </row>
    <row r="932" spans="1:14" ht="14.4" customHeight="1" x14ac:dyDescent="0.3">
      <c r="A932" s="430" t="s">
        <v>2515</v>
      </c>
      <c r="B932" s="431" t="s">
        <v>3329</v>
      </c>
      <c r="C932" s="432" t="s">
        <v>2516</v>
      </c>
      <c r="D932" s="433" t="s">
        <v>3347</v>
      </c>
      <c r="E932" s="432" t="s">
        <v>465</v>
      </c>
      <c r="F932" s="433" t="s">
        <v>3363</v>
      </c>
      <c r="G932" s="432" t="s">
        <v>466</v>
      </c>
      <c r="H932" s="432" t="s">
        <v>1092</v>
      </c>
      <c r="I932" s="432" t="s">
        <v>177</v>
      </c>
      <c r="J932" s="432" t="s">
        <v>1093</v>
      </c>
      <c r="K932" s="432"/>
      <c r="L932" s="434">
        <v>97.320303744073655</v>
      </c>
      <c r="M932" s="434">
        <v>71</v>
      </c>
      <c r="N932" s="435">
        <v>6909.7415658292293</v>
      </c>
    </row>
    <row r="933" spans="1:14" ht="14.4" customHeight="1" x14ac:dyDescent="0.3">
      <c r="A933" s="430" t="s">
        <v>2515</v>
      </c>
      <c r="B933" s="431" t="s">
        <v>3329</v>
      </c>
      <c r="C933" s="432" t="s">
        <v>2516</v>
      </c>
      <c r="D933" s="433" t="s">
        <v>3347</v>
      </c>
      <c r="E933" s="432" t="s">
        <v>465</v>
      </c>
      <c r="F933" s="433" t="s">
        <v>3363</v>
      </c>
      <c r="G933" s="432" t="s">
        <v>466</v>
      </c>
      <c r="H933" s="432" t="s">
        <v>1094</v>
      </c>
      <c r="I933" s="432" t="s">
        <v>177</v>
      </c>
      <c r="J933" s="432" t="s">
        <v>1095</v>
      </c>
      <c r="K933" s="432"/>
      <c r="L933" s="434">
        <v>193.4977427177763</v>
      </c>
      <c r="M933" s="434">
        <v>6</v>
      </c>
      <c r="N933" s="435">
        <v>1160.9864563066578</v>
      </c>
    </row>
    <row r="934" spans="1:14" ht="14.4" customHeight="1" x14ac:dyDescent="0.3">
      <c r="A934" s="430" t="s">
        <v>2515</v>
      </c>
      <c r="B934" s="431" t="s">
        <v>3329</v>
      </c>
      <c r="C934" s="432" t="s">
        <v>2516</v>
      </c>
      <c r="D934" s="433" t="s">
        <v>3347</v>
      </c>
      <c r="E934" s="432" t="s">
        <v>465</v>
      </c>
      <c r="F934" s="433" t="s">
        <v>3363</v>
      </c>
      <c r="G934" s="432" t="s">
        <v>466</v>
      </c>
      <c r="H934" s="432" t="s">
        <v>1975</v>
      </c>
      <c r="I934" s="432" t="s">
        <v>177</v>
      </c>
      <c r="J934" s="432" t="s">
        <v>1976</v>
      </c>
      <c r="K934" s="432"/>
      <c r="L934" s="434">
        <v>144.6404889288174</v>
      </c>
      <c r="M934" s="434">
        <v>7</v>
      </c>
      <c r="N934" s="435">
        <v>1012.4834225017217</v>
      </c>
    </row>
    <row r="935" spans="1:14" ht="14.4" customHeight="1" x14ac:dyDescent="0.3">
      <c r="A935" s="430" t="s">
        <v>2515</v>
      </c>
      <c r="B935" s="431" t="s">
        <v>3329</v>
      </c>
      <c r="C935" s="432" t="s">
        <v>2516</v>
      </c>
      <c r="D935" s="433" t="s">
        <v>3347</v>
      </c>
      <c r="E935" s="432" t="s">
        <v>465</v>
      </c>
      <c r="F935" s="433" t="s">
        <v>3363</v>
      </c>
      <c r="G935" s="432" t="s">
        <v>466</v>
      </c>
      <c r="H935" s="432" t="s">
        <v>1096</v>
      </c>
      <c r="I935" s="432" t="s">
        <v>177</v>
      </c>
      <c r="J935" s="432" t="s">
        <v>1097</v>
      </c>
      <c r="K935" s="432"/>
      <c r="L935" s="434">
        <v>99.425424459217808</v>
      </c>
      <c r="M935" s="434">
        <v>51</v>
      </c>
      <c r="N935" s="435">
        <v>5070.6966474201081</v>
      </c>
    </row>
    <row r="936" spans="1:14" ht="14.4" customHeight="1" x14ac:dyDescent="0.3">
      <c r="A936" s="430" t="s">
        <v>2515</v>
      </c>
      <c r="B936" s="431" t="s">
        <v>3329</v>
      </c>
      <c r="C936" s="432" t="s">
        <v>2516</v>
      </c>
      <c r="D936" s="433" t="s">
        <v>3347</v>
      </c>
      <c r="E936" s="432" t="s">
        <v>465</v>
      </c>
      <c r="F936" s="433" t="s">
        <v>3363</v>
      </c>
      <c r="G936" s="432" t="s">
        <v>466</v>
      </c>
      <c r="H936" s="432" t="s">
        <v>2584</v>
      </c>
      <c r="I936" s="432" t="s">
        <v>177</v>
      </c>
      <c r="J936" s="432" t="s">
        <v>2585</v>
      </c>
      <c r="K936" s="432"/>
      <c r="L936" s="434">
        <v>39.76</v>
      </c>
      <c r="M936" s="434">
        <v>2</v>
      </c>
      <c r="N936" s="435">
        <v>79.52</v>
      </c>
    </row>
    <row r="937" spans="1:14" ht="14.4" customHeight="1" x14ac:dyDescent="0.3">
      <c r="A937" s="430" t="s">
        <v>2515</v>
      </c>
      <c r="B937" s="431" t="s">
        <v>3329</v>
      </c>
      <c r="C937" s="432" t="s">
        <v>2516</v>
      </c>
      <c r="D937" s="433" t="s">
        <v>3347</v>
      </c>
      <c r="E937" s="432" t="s">
        <v>465</v>
      </c>
      <c r="F937" s="433" t="s">
        <v>3363</v>
      </c>
      <c r="G937" s="432" t="s">
        <v>466</v>
      </c>
      <c r="H937" s="432" t="s">
        <v>1977</v>
      </c>
      <c r="I937" s="432" t="s">
        <v>1978</v>
      </c>
      <c r="J937" s="432" t="s">
        <v>1979</v>
      </c>
      <c r="K937" s="432" t="s">
        <v>1980</v>
      </c>
      <c r="L937" s="434">
        <v>70.409101417399484</v>
      </c>
      <c r="M937" s="434">
        <v>28</v>
      </c>
      <c r="N937" s="435">
        <v>1971.4548396871855</v>
      </c>
    </row>
    <row r="938" spans="1:14" ht="14.4" customHeight="1" x14ac:dyDescent="0.3">
      <c r="A938" s="430" t="s">
        <v>2515</v>
      </c>
      <c r="B938" s="431" t="s">
        <v>3329</v>
      </c>
      <c r="C938" s="432" t="s">
        <v>2516</v>
      </c>
      <c r="D938" s="433" t="s">
        <v>3347</v>
      </c>
      <c r="E938" s="432" t="s">
        <v>465</v>
      </c>
      <c r="F938" s="433" t="s">
        <v>3363</v>
      </c>
      <c r="G938" s="432" t="s">
        <v>466</v>
      </c>
      <c r="H938" s="432" t="s">
        <v>1110</v>
      </c>
      <c r="I938" s="432" t="s">
        <v>177</v>
      </c>
      <c r="J938" s="432" t="s">
        <v>1111</v>
      </c>
      <c r="K938" s="432" t="s">
        <v>1112</v>
      </c>
      <c r="L938" s="434">
        <v>1440.12</v>
      </c>
      <c r="M938" s="434">
        <v>3</v>
      </c>
      <c r="N938" s="435">
        <v>4320.3599999999997</v>
      </c>
    </row>
    <row r="939" spans="1:14" ht="14.4" customHeight="1" x14ac:dyDescent="0.3">
      <c r="A939" s="430" t="s">
        <v>2515</v>
      </c>
      <c r="B939" s="431" t="s">
        <v>3329</v>
      </c>
      <c r="C939" s="432" t="s">
        <v>2516</v>
      </c>
      <c r="D939" s="433" t="s">
        <v>3347</v>
      </c>
      <c r="E939" s="432" t="s">
        <v>465</v>
      </c>
      <c r="F939" s="433" t="s">
        <v>3363</v>
      </c>
      <c r="G939" s="432" t="s">
        <v>466</v>
      </c>
      <c r="H939" s="432" t="s">
        <v>1113</v>
      </c>
      <c r="I939" s="432" t="s">
        <v>1114</v>
      </c>
      <c r="J939" s="432" t="s">
        <v>1079</v>
      </c>
      <c r="K939" s="432" t="s">
        <v>1115</v>
      </c>
      <c r="L939" s="434">
        <v>59.46</v>
      </c>
      <c r="M939" s="434">
        <v>1</v>
      </c>
      <c r="N939" s="435">
        <v>59.46</v>
      </c>
    </row>
    <row r="940" spans="1:14" ht="14.4" customHeight="1" x14ac:dyDescent="0.3">
      <c r="A940" s="430" t="s">
        <v>2515</v>
      </c>
      <c r="B940" s="431" t="s">
        <v>3329</v>
      </c>
      <c r="C940" s="432" t="s">
        <v>2516</v>
      </c>
      <c r="D940" s="433" t="s">
        <v>3347</v>
      </c>
      <c r="E940" s="432" t="s">
        <v>465</v>
      </c>
      <c r="F940" s="433" t="s">
        <v>3363</v>
      </c>
      <c r="G940" s="432" t="s">
        <v>466</v>
      </c>
      <c r="H940" s="432" t="s">
        <v>2586</v>
      </c>
      <c r="I940" s="432" t="s">
        <v>2587</v>
      </c>
      <c r="J940" s="432" t="s">
        <v>2588</v>
      </c>
      <c r="K940" s="432" t="s">
        <v>1647</v>
      </c>
      <c r="L940" s="434">
        <v>64.654254920890679</v>
      </c>
      <c r="M940" s="434">
        <v>8</v>
      </c>
      <c r="N940" s="435">
        <v>517.23403936712543</v>
      </c>
    </row>
    <row r="941" spans="1:14" ht="14.4" customHeight="1" x14ac:dyDescent="0.3">
      <c r="A941" s="430" t="s">
        <v>2515</v>
      </c>
      <c r="B941" s="431" t="s">
        <v>3329</v>
      </c>
      <c r="C941" s="432" t="s">
        <v>2516</v>
      </c>
      <c r="D941" s="433" t="s">
        <v>3347</v>
      </c>
      <c r="E941" s="432" t="s">
        <v>465</v>
      </c>
      <c r="F941" s="433" t="s">
        <v>3363</v>
      </c>
      <c r="G941" s="432" t="s">
        <v>466</v>
      </c>
      <c r="H941" s="432" t="s">
        <v>1131</v>
      </c>
      <c r="I941" s="432" t="s">
        <v>1132</v>
      </c>
      <c r="J941" s="432" t="s">
        <v>1133</v>
      </c>
      <c r="K941" s="432"/>
      <c r="L941" s="434">
        <v>140.1996393708904</v>
      </c>
      <c r="M941" s="434">
        <v>30</v>
      </c>
      <c r="N941" s="435">
        <v>4205.9891811267116</v>
      </c>
    </row>
    <row r="942" spans="1:14" ht="14.4" customHeight="1" x14ac:dyDescent="0.3">
      <c r="A942" s="430" t="s">
        <v>2515</v>
      </c>
      <c r="B942" s="431" t="s">
        <v>3329</v>
      </c>
      <c r="C942" s="432" t="s">
        <v>2516</v>
      </c>
      <c r="D942" s="433" t="s">
        <v>3347</v>
      </c>
      <c r="E942" s="432" t="s">
        <v>465</v>
      </c>
      <c r="F942" s="433" t="s">
        <v>3363</v>
      </c>
      <c r="G942" s="432" t="s">
        <v>466</v>
      </c>
      <c r="H942" s="432" t="s">
        <v>637</v>
      </c>
      <c r="I942" s="432" t="s">
        <v>638</v>
      </c>
      <c r="J942" s="432" t="s">
        <v>639</v>
      </c>
      <c r="K942" s="432" t="s">
        <v>640</v>
      </c>
      <c r="L942" s="434">
        <v>37.56</v>
      </c>
      <c r="M942" s="434">
        <v>2</v>
      </c>
      <c r="N942" s="435">
        <v>75.12</v>
      </c>
    </row>
    <row r="943" spans="1:14" ht="14.4" customHeight="1" x14ac:dyDescent="0.3">
      <c r="A943" s="430" t="s">
        <v>2515</v>
      </c>
      <c r="B943" s="431" t="s">
        <v>3329</v>
      </c>
      <c r="C943" s="432" t="s">
        <v>2516</v>
      </c>
      <c r="D943" s="433" t="s">
        <v>3347</v>
      </c>
      <c r="E943" s="432" t="s">
        <v>465</v>
      </c>
      <c r="F943" s="433" t="s">
        <v>3363</v>
      </c>
      <c r="G943" s="432" t="s">
        <v>466</v>
      </c>
      <c r="H943" s="432" t="s">
        <v>1134</v>
      </c>
      <c r="I943" s="432" t="s">
        <v>1135</v>
      </c>
      <c r="J943" s="432" t="s">
        <v>1136</v>
      </c>
      <c r="K943" s="432" t="s">
        <v>1137</v>
      </c>
      <c r="L943" s="434">
        <v>42.440379270470828</v>
      </c>
      <c r="M943" s="434">
        <v>251</v>
      </c>
      <c r="N943" s="435">
        <v>10652.535196888179</v>
      </c>
    </row>
    <row r="944" spans="1:14" ht="14.4" customHeight="1" x14ac:dyDescent="0.3">
      <c r="A944" s="430" t="s">
        <v>2515</v>
      </c>
      <c r="B944" s="431" t="s">
        <v>3329</v>
      </c>
      <c r="C944" s="432" t="s">
        <v>2516</v>
      </c>
      <c r="D944" s="433" t="s">
        <v>3347</v>
      </c>
      <c r="E944" s="432" t="s">
        <v>465</v>
      </c>
      <c r="F944" s="433" t="s">
        <v>3363</v>
      </c>
      <c r="G944" s="432" t="s">
        <v>466</v>
      </c>
      <c r="H944" s="432" t="s">
        <v>641</v>
      </c>
      <c r="I944" s="432" t="s">
        <v>642</v>
      </c>
      <c r="J944" s="432" t="s">
        <v>643</v>
      </c>
      <c r="K944" s="432" t="s">
        <v>644</v>
      </c>
      <c r="L944" s="434">
        <v>79.32083333333334</v>
      </c>
      <c r="M944" s="434">
        <v>6</v>
      </c>
      <c r="N944" s="435">
        <v>475.92500000000001</v>
      </c>
    </row>
    <row r="945" spans="1:14" ht="14.4" customHeight="1" x14ac:dyDescent="0.3">
      <c r="A945" s="430" t="s">
        <v>2515</v>
      </c>
      <c r="B945" s="431" t="s">
        <v>3329</v>
      </c>
      <c r="C945" s="432" t="s">
        <v>2516</v>
      </c>
      <c r="D945" s="433" t="s">
        <v>3347</v>
      </c>
      <c r="E945" s="432" t="s">
        <v>465</v>
      </c>
      <c r="F945" s="433" t="s">
        <v>3363</v>
      </c>
      <c r="G945" s="432" t="s">
        <v>466</v>
      </c>
      <c r="H945" s="432" t="s">
        <v>2589</v>
      </c>
      <c r="I945" s="432" t="s">
        <v>2590</v>
      </c>
      <c r="J945" s="432" t="s">
        <v>643</v>
      </c>
      <c r="K945" s="432" t="s">
        <v>2591</v>
      </c>
      <c r="L945" s="434">
        <v>29.52</v>
      </c>
      <c r="M945" s="434">
        <v>2</v>
      </c>
      <c r="N945" s="435">
        <v>59.04</v>
      </c>
    </row>
    <row r="946" spans="1:14" ht="14.4" customHeight="1" x14ac:dyDescent="0.3">
      <c r="A946" s="430" t="s">
        <v>2515</v>
      </c>
      <c r="B946" s="431" t="s">
        <v>3329</v>
      </c>
      <c r="C946" s="432" t="s">
        <v>2516</v>
      </c>
      <c r="D946" s="433" t="s">
        <v>3347</v>
      </c>
      <c r="E946" s="432" t="s">
        <v>465</v>
      </c>
      <c r="F946" s="433" t="s">
        <v>3363</v>
      </c>
      <c r="G946" s="432" t="s">
        <v>466</v>
      </c>
      <c r="H946" s="432" t="s">
        <v>2592</v>
      </c>
      <c r="I946" s="432" t="s">
        <v>2593</v>
      </c>
      <c r="J946" s="432" t="s">
        <v>2594</v>
      </c>
      <c r="K946" s="432" t="s">
        <v>2595</v>
      </c>
      <c r="L946" s="434">
        <v>890.83523495802933</v>
      </c>
      <c r="M946" s="434">
        <v>2</v>
      </c>
      <c r="N946" s="435">
        <v>1781.6704699160587</v>
      </c>
    </row>
    <row r="947" spans="1:14" ht="14.4" customHeight="1" x14ac:dyDescent="0.3">
      <c r="A947" s="430" t="s">
        <v>2515</v>
      </c>
      <c r="B947" s="431" t="s">
        <v>3329</v>
      </c>
      <c r="C947" s="432" t="s">
        <v>2516</v>
      </c>
      <c r="D947" s="433" t="s">
        <v>3347</v>
      </c>
      <c r="E947" s="432" t="s">
        <v>465</v>
      </c>
      <c r="F947" s="433" t="s">
        <v>3363</v>
      </c>
      <c r="G947" s="432" t="s">
        <v>466</v>
      </c>
      <c r="H947" s="432" t="s">
        <v>1158</v>
      </c>
      <c r="I947" s="432" t="s">
        <v>1159</v>
      </c>
      <c r="J947" s="432" t="s">
        <v>1160</v>
      </c>
      <c r="K947" s="432" t="s">
        <v>1161</v>
      </c>
      <c r="L947" s="434">
        <v>180.14999999999998</v>
      </c>
      <c r="M947" s="434">
        <v>1</v>
      </c>
      <c r="N947" s="435">
        <v>180.14999999999998</v>
      </c>
    </row>
    <row r="948" spans="1:14" ht="14.4" customHeight="1" x14ac:dyDescent="0.3">
      <c r="A948" s="430" t="s">
        <v>2515</v>
      </c>
      <c r="B948" s="431" t="s">
        <v>3329</v>
      </c>
      <c r="C948" s="432" t="s">
        <v>2516</v>
      </c>
      <c r="D948" s="433" t="s">
        <v>3347</v>
      </c>
      <c r="E948" s="432" t="s">
        <v>465</v>
      </c>
      <c r="F948" s="433" t="s">
        <v>3363</v>
      </c>
      <c r="G948" s="432" t="s">
        <v>466</v>
      </c>
      <c r="H948" s="432" t="s">
        <v>1162</v>
      </c>
      <c r="I948" s="432" t="s">
        <v>1163</v>
      </c>
      <c r="J948" s="432" t="s">
        <v>1152</v>
      </c>
      <c r="K948" s="432" t="s">
        <v>941</v>
      </c>
      <c r="L948" s="434">
        <v>26.77</v>
      </c>
      <c r="M948" s="434">
        <v>1</v>
      </c>
      <c r="N948" s="435">
        <v>26.77</v>
      </c>
    </row>
    <row r="949" spans="1:14" ht="14.4" customHeight="1" x14ac:dyDescent="0.3">
      <c r="A949" s="430" t="s">
        <v>2515</v>
      </c>
      <c r="B949" s="431" t="s">
        <v>3329</v>
      </c>
      <c r="C949" s="432" t="s">
        <v>2516</v>
      </c>
      <c r="D949" s="433" t="s">
        <v>3347</v>
      </c>
      <c r="E949" s="432" t="s">
        <v>465</v>
      </c>
      <c r="F949" s="433" t="s">
        <v>3363</v>
      </c>
      <c r="G949" s="432" t="s">
        <v>466</v>
      </c>
      <c r="H949" s="432" t="s">
        <v>1981</v>
      </c>
      <c r="I949" s="432" t="s">
        <v>1982</v>
      </c>
      <c r="J949" s="432" t="s">
        <v>1168</v>
      </c>
      <c r="K949" s="432" t="s">
        <v>1983</v>
      </c>
      <c r="L949" s="434">
        <v>150.97500000000002</v>
      </c>
      <c r="M949" s="434">
        <v>2</v>
      </c>
      <c r="N949" s="435">
        <v>301.95000000000005</v>
      </c>
    </row>
    <row r="950" spans="1:14" ht="14.4" customHeight="1" x14ac:dyDescent="0.3">
      <c r="A950" s="430" t="s">
        <v>2515</v>
      </c>
      <c r="B950" s="431" t="s">
        <v>3329</v>
      </c>
      <c r="C950" s="432" t="s">
        <v>2516</v>
      </c>
      <c r="D950" s="433" t="s">
        <v>3347</v>
      </c>
      <c r="E950" s="432" t="s">
        <v>465</v>
      </c>
      <c r="F950" s="433" t="s">
        <v>3363</v>
      </c>
      <c r="G950" s="432" t="s">
        <v>466</v>
      </c>
      <c r="H950" s="432" t="s">
        <v>1169</v>
      </c>
      <c r="I950" s="432" t="s">
        <v>1170</v>
      </c>
      <c r="J950" s="432" t="s">
        <v>1171</v>
      </c>
      <c r="K950" s="432" t="s">
        <v>1172</v>
      </c>
      <c r="L950" s="434">
        <v>64.540000000000006</v>
      </c>
      <c r="M950" s="434">
        <v>1</v>
      </c>
      <c r="N950" s="435">
        <v>64.540000000000006</v>
      </c>
    </row>
    <row r="951" spans="1:14" ht="14.4" customHeight="1" x14ac:dyDescent="0.3">
      <c r="A951" s="430" t="s">
        <v>2515</v>
      </c>
      <c r="B951" s="431" t="s">
        <v>3329</v>
      </c>
      <c r="C951" s="432" t="s">
        <v>2516</v>
      </c>
      <c r="D951" s="433" t="s">
        <v>3347</v>
      </c>
      <c r="E951" s="432" t="s">
        <v>465</v>
      </c>
      <c r="F951" s="433" t="s">
        <v>3363</v>
      </c>
      <c r="G951" s="432" t="s">
        <v>466</v>
      </c>
      <c r="H951" s="432" t="s">
        <v>1177</v>
      </c>
      <c r="I951" s="432" t="s">
        <v>1178</v>
      </c>
      <c r="J951" s="432" t="s">
        <v>469</v>
      </c>
      <c r="K951" s="432" t="s">
        <v>1179</v>
      </c>
      <c r="L951" s="434">
        <v>28.219999999999988</v>
      </c>
      <c r="M951" s="434">
        <v>2</v>
      </c>
      <c r="N951" s="435">
        <v>56.439999999999976</v>
      </c>
    </row>
    <row r="952" spans="1:14" ht="14.4" customHeight="1" x14ac:dyDescent="0.3">
      <c r="A952" s="430" t="s">
        <v>2515</v>
      </c>
      <c r="B952" s="431" t="s">
        <v>3329</v>
      </c>
      <c r="C952" s="432" t="s">
        <v>2516</v>
      </c>
      <c r="D952" s="433" t="s">
        <v>3347</v>
      </c>
      <c r="E952" s="432" t="s">
        <v>465</v>
      </c>
      <c r="F952" s="433" t="s">
        <v>3363</v>
      </c>
      <c r="G952" s="432" t="s">
        <v>466</v>
      </c>
      <c r="H952" s="432" t="s">
        <v>1180</v>
      </c>
      <c r="I952" s="432" t="s">
        <v>1181</v>
      </c>
      <c r="J952" s="432" t="s">
        <v>1182</v>
      </c>
      <c r="K952" s="432" t="s">
        <v>1183</v>
      </c>
      <c r="L952" s="434">
        <v>235.12999999999997</v>
      </c>
      <c r="M952" s="434">
        <v>1</v>
      </c>
      <c r="N952" s="435">
        <v>235.12999999999997</v>
      </c>
    </row>
    <row r="953" spans="1:14" ht="14.4" customHeight="1" x14ac:dyDescent="0.3">
      <c r="A953" s="430" t="s">
        <v>2515</v>
      </c>
      <c r="B953" s="431" t="s">
        <v>3329</v>
      </c>
      <c r="C953" s="432" t="s">
        <v>2516</v>
      </c>
      <c r="D953" s="433" t="s">
        <v>3347</v>
      </c>
      <c r="E953" s="432" t="s">
        <v>465</v>
      </c>
      <c r="F953" s="433" t="s">
        <v>3363</v>
      </c>
      <c r="G953" s="432" t="s">
        <v>466</v>
      </c>
      <c r="H953" s="432" t="s">
        <v>2596</v>
      </c>
      <c r="I953" s="432" t="s">
        <v>2597</v>
      </c>
      <c r="J953" s="432" t="s">
        <v>2598</v>
      </c>
      <c r="K953" s="432" t="s">
        <v>900</v>
      </c>
      <c r="L953" s="434">
        <v>274.08999999999997</v>
      </c>
      <c r="M953" s="434">
        <v>1</v>
      </c>
      <c r="N953" s="435">
        <v>274.08999999999997</v>
      </c>
    </row>
    <row r="954" spans="1:14" ht="14.4" customHeight="1" x14ac:dyDescent="0.3">
      <c r="A954" s="430" t="s">
        <v>2515</v>
      </c>
      <c r="B954" s="431" t="s">
        <v>3329</v>
      </c>
      <c r="C954" s="432" t="s">
        <v>2516</v>
      </c>
      <c r="D954" s="433" t="s">
        <v>3347</v>
      </c>
      <c r="E954" s="432" t="s">
        <v>465</v>
      </c>
      <c r="F954" s="433" t="s">
        <v>3363</v>
      </c>
      <c r="G954" s="432" t="s">
        <v>466</v>
      </c>
      <c r="H954" s="432" t="s">
        <v>508</v>
      </c>
      <c r="I954" s="432" t="s">
        <v>509</v>
      </c>
      <c r="J954" s="432" t="s">
        <v>510</v>
      </c>
      <c r="K954" s="432"/>
      <c r="L954" s="434">
        <v>527.85008231205416</v>
      </c>
      <c r="M954" s="434">
        <v>7</v>
      </c>
      <c r="N954" s="435">
        <v>3694.9505761843789</v>
      </c>
    </row>
    <row r="955" spans="1:14" ht="14.4" customHeight="1" x14ac:dyDescent="0.3">
      <c r="A955" s="430" t="s">
        <v>2515</v>
      </c>
      <c r="B955" s="431" t="s">
        <v>3329</v>
      </c>
      <c r="C955" s="432" t="s">
        <v>2516</v>
      </c>
      <c r="D955" s="433" t="s">
        <v>3347</v>
      </c>
      <c r="E955" s="432" t="s">
        <v>465</v>
      </c>
      <c r="F955" s="433" t="s">
        <v>3363</v>
      </c>
      <c r="G955" s="432" t="s">
        <v>466</v>
      </c>
      <c r="H955" s="432" t="s">
        <v>1184</v>
      </c>
      <c r="I955" s="432" t="s">
        <v>177</v>
      </c>
      <c r="J955" s="432" t="s">
        <v>1185</v>
      </c>
      <c r="K955" s="432"/>
      <c r="L955" s="434">
        <v>191.71632128831334</v>
      </c>
      <c r="M955" s="434">
        <v>57</v>
      </c>
      <c r="N955" s="435">
        <v>10927.83031343386</v>
      </c>
    </row>
    <row r="956" spans="1:14" ht="14.4" customHeight="1" x14ac:dyDescent="0.3">
      <c r="A956" s="430" t="s">
        <v>2515</v>
      </c>
      <c r="B956" s="431" t="s">
        <v>3329</v>
      </c>
      <c r="C956" s="432" t="s">
        <v>2516</v>
      </c>
      <c r="D956" s="433" t="s">
        <v>3347</v>
      </c>
      <c r="E956" s="432" t="s">
        <v>465</v>
      </c>
      <c r="F956" s="433" t="s">
        <v>3363</v>
      </c>
      <c r="G956" s="432" t="s">
        <v>466</v>
      </c>
      <c r="H956" s="432" t="s">
        <v>1992</v>
      </c>
      <c r="I956" s="432" t="s">
        <v>177</v>
      </c>
      <c r="J956" s="432" t="s">
        <v>1993</v>
      </c>
      <c r="K956" s="432"/>
      <c r="L956" s="434">
        <v>160.80084112880712</v>
      </c>
      <c r="M956" s="434">
        <v>14</v>
      </c>
      <c r="N956" s="435">
        <v>2251.2117758032996</v>
      </c>
    </row>
    <row r="957" spans="1:14" ht="14.4" customHeight="1" x14ac:dyDescent="0.3">
      <c r="A957" s="430" t="s">
        <v>2515</v>
      </c>
      <c r="B957" s="431" t="s">
        <v>3329</v>
      </c>
      <c r="C957" s="432" t="s">
        <v>2516</v>
      </c>
      <c r="D957" s="433" t="s">
        <v>3347</v>
      </c>
      <c r="E957" s="432" t="s">
        <v>465</v>
      </c>
      <c r="F957" s="433" t="s">
        <v>3363</v>
      </c>
      <c r="G957" s="432" t="s">
        <v>466</v>
      </c>
      <c r="H957" s="432" t="s">
        <v>1994</v>
      </c>
      <c r="I957" s="432" t="s">
        <v>177</v>
      </c>
      <c r="J957" s="432" t="s">
        <v>1995</v>
      </c>
      <c r="K957" s="432"/>
      <c r="L957" s="434">
        <v>98.58207064215037</v>
      </c>
      <c r="M957" s="434">
        <v>19</v>
      </c>
      <c r="N957" s="435">
        <v>1873.0593422008571</v>
      </c>
    </row>
    <row r="958" spans="1:14" ht="14.4" customHeight="1" x14ac:dyDescent="0.3">
      <c r="A958" s="430" t="s">
        <v>2515</v>
      </c>
      <c r="B958" s="431" t="s">
        <v>3329</v>
      </c>
      <c r="C958" s="432" t="s">
        <v>2516</v>
      </c>
      <c r="D958" s="433" t="s">
        <v>3347</v>
      </c>
      <c r="E958" s="432" t="s">
        <v>465</v>
      </c>
      <c r="F958" s="433" t="s">
        <v>3363</v>
      </c>
      <c r="G958" s="432" t="s">
        <v>466</v>
      </c>
      <c r="H958" s="432" t="s">
        <v>1186</v>
      </c>
      <c r="I958" s="432" t="s">
        <v>1186</v>
      </c>
      <c r="J958" s="432" t="s">
        <v>760</v>
      </c>
      <c r="K958" s="432" t="s">
        <v>1187</v>
      </c>
      <c r="L958" s="434">
        <v>201.25</v>
      </c>
      <c r="M958" s="434">
        <v>27</v>
      </c>
      <c r="N958" s="435">
        <v>5433.75</v>
      </c>
    </row>
    <row r="959" spans="1:14" ht="14.4" customHeight="1" x14ac:dyDescent="0.3">
      <c r="A959" s="430" t="s">
        <v>2515</v>
      </c>
      <c r="B959" s="431" t="s">
        <v>3329</v>
      </c>
      <c r="C959" s="432" t="s">
        <v>2516</v>
      </c>
      <c r="D959" s="433" t="s">
        <v>3347</v>
      </c>
      <c r="E959" s="432" t="s">
        <v>465</v>
      </c>
      <c r="F959" s="433" t="s">
        <v>3363</v>
      </c>
      <c r="G959" s="432" t="s">
        <v>466</v>
      </c>
      <c r="H959" s="432" t="s">
        <v>1188</v>
      </c>
      <c r="I959" s="432" t="s">
        <v>1188</v>
      </c>
      <c r="J959" s="432" t="s">
        <v>1189</v>
      </c>
      <c r="K959" s="432" t="s">
        <v>1190</v>
      </c>
      <c r="L959" s="434">
        <v>103.90004235010906</v>
      </c>
      <c r="M959" s="434">
        <v>1</v>
      </c>
      <c r="N959" s="435">
        <v>103.90004235010906</v>
      </c>
    </row>
    <row r="960" spans="1:14" ht="14.4" customHeight="1" x14ac:dyDescent="0.3">
      <c r="A960" s="430" t="s">
        <v>2515</v>
      </c>
      <c r="B960" s="431" t="s">
        <v>3329</v>
      </c>
      <c r="C960" s="432" t="s">
        <v>2516</v>
      </c>
      <c r="D960" s="433" t="s">
        <v>3347</v>
      </c>
      <c r="E960" s="432" t="s">
        <v>465</v>
      </c>
      <c r="F960" s="433" t="s">
        <v>3363</v>
      </c>
      <c r="G960" s="432" t="s">
        <v>466</v>
      </c>
      <c r="H960" s="432" t="s">
        <v>1195</v>
      </c>
      <c r="I960" s="432" t="s">
        <v>1196</v>
      </c>
      <c r="J960" s="432" t="s">
        <v>791</v>
      </c>
      <c r="K960" s="432" t="s">
        <v>1197</v>
      </c>
      <c r="L960" s="434">
        <v>44.324208171186086</v>
      </c>
      <c r="M960" s="434">
        <v>59</v>
      </c>
      <c r="N960" s="435">
        <v>2615.1282820999791</v>
      </c>
    </row>
    <row r="961" spans="1:14" ht="14.4" customHeight="1" x14ac:dyDescent="0.3">
      <c r="A961" s="430" t="s">
        <v>2515</v>
      </c>
      <c r="B961" s="431" t="s">
        <v>3329</v>
      </c>
      <c r="C961" s="432" t="s">
        <v>2516</v>
      </c>
      <c r="D961" s="433" t="s">
        <v>3347</v>
      </c>
      <c r="E961" s="432" t="s">
        <v>465</v>
      </c>
      <c r="F961" s="433" t="s">
        <v>3363</v>
      </c>
      <c r="G961" s="432" t="s">
        <v>466</v>
      </c>
      <c r="H961" s="432" t="s">
        <v>2599</v>
      </c>
      <c r="I961" s="432" t="s">
        <v>2600</v>
      </c>
      <c r="J961" s="432" t="s">
        <v>2601</v>
      </c>
      <c r="K961" s="432" t="s">
        <v>1315</v>
      </c>
      <c r="L961" s="434">
        <v>60.88</v>
      </c>
      <c r="M961" s="434">
        <v>3</v>
      </c>
      <c r="N961" s="435">
        <v>182.64000000000001</v>
      </c>
    </row>
    <row r="962" spans="1:14" ht="14.4" customHeight="1" x14ac:dyDescent="0.3">
      <c r="A962" s="430" t="s">
        <v>2515</v>
      </c>
      <c r="B962" s="431" t="s">
        <v>3329</v>
      </c>
      <c r="C962" s="432" t="s">
        <v>2516</v>
      </c>
      <c r="D962" s="433" t="s">
        <v>3347</v>
      </c>
      <c r="E962" s="432" t="s">
        <v>465</v>
      </c>
      <c r="F962" s="433" t="s">
        <v>3363</v>
      </c>
      <c r="G962" s="432" t="s">
        <v>466</v>
      </c>
      <c r="H962" s="432" t="s">
        <v>1198</v>
      </c>
      <c r="I962" s="432" t="s">
        <v>1199</v>
      </c>
      <c r="J962" s="432" t="s">
        <v>1200</v>
      </c>
      <c r="K962" s="432" t="s">
        <v>490</v>
      </c>
      <c r="L962" s="434">
        <v>122.53200569228331</v>
      </c>
      <c r="M962" s="434">
        <v>1360</v>
      </c>
      <c r="N962" s="435">
        <v>166643.5277415053</v>
      </c>
    </row>
    <row r="963" spans="1:14" ht="14.4" customHeight="1" x14ac:dyDescent="0.3">
      <c r="A963" s="430" t="s">
        <v>2515</v>
      </c>
      <c r="B963" s="431" t="s">
        <v>3329</v>
      </c>
      <c r="C963" s="432" t="s">
        <v>2516</v>
      </c>
      <c r="D963" s="433" t="s">
        <v>3347</v>
      </c>
      <c r="E963" s="432" t="s">
        <v>465</v>
      </c>
      <c r="F963" s="433" t="s">
        <v>3363</v>
      </c>
      <c r="G963" s="432" t="s">
        <v>466</v>
      </c>
      <c r="H963" s="432" t="s">
        <v>1201</v>
      </c>
      <c r="I963" s="432" t="s">
        <v>1202</v>
      </c>
      <c r="J963" s="432" t="s">
        <v>1203</v>
      </c>
      <c r="K963" s="432" t="s">
        <v>1204</v>
      </c>
      <c r="L963" s="434">
        <v>62.239393060968197</v>
      </c>
      <c r="M963" s="434">
        <v>110</v>
      </c>
      <c r="N963" s="435">
        <v>6846.3332367065013</v>
      </c>
    </row>
    <row r="964" spans="1:14" ht="14.4" customHeight="1" x14ac:dyDescent="0.3">
      <c r="A964" s="430" t="s">
        <v>2515</v>
      </c>
      <c r="B964" s="431" t="s">
        <v>3329</v>
      </c>
      <c r="C964" s="432" t="s">
        <v>2516</v>
      </c>
      <c r="D964" s="433" t="s">
        <v>3347</v>
      </c>
      <c r="E964" s="432" t="s">
        <v>465</v>
      </c>
      <c r="F964" s="433" t="s">
        <v>3363</v>
      </c>
      <c r="G964" s="432" t="s">
        <v>466</v>
      </c>
      <c r="H964" s="432" t="s">
        <v>1209</v>
      </c>
      <c r="I964" s="432" t="s">
        <v>1210</v>
      </c>
      <c r="J964" s="432" t="s">
        <v>1211</v>
      </c>
      <c r="K964" s="432" t="s">
        <v>1212</v>
      </c>
      <c r="L964" s="434">
        <v>1665.2000000000003</v>
      </c>
      <c r="M964" s="434">
        <v>32</v>
      </c>
      <c r="N964" s="435">
        <v>53286.400000000009</v>
      </c>
    </row>
    <row r="965" spans="1:14" ht="14.4" customHeight="1" x14ac:dyDescent="0.3">
      <c r="A965" s="430" t="s">
        <v>2515</v>
      </c>
      <c r="B965" s="431" t="s">
        <v>3329</v>
      </c>
      <c r="C965" s="432" t="s">
        <v>2516</v>
      </c>
      <c r="D965" s="433" t="s">
        <v>3347</v>
      </c>
      <c r="E965" s="432" t="s">
        <v>465</v>
      </c>
      <c r="F965" s="433" t="s">
        <v>3363</v>
      </c>
      <c r="G965" s="432" t="s">
        <v>466</v>
      </c>
      <c r="H965" s="432" t="s">
        <v>2602</v>
      </c>
      <c r="I965" s="432" t="s">
        <v>2603</v>
      </c>
      <c r="J965" s="432" t="s">
        <v>2151</v>
      </c>
      <c r="K965" s="432" t="s">
        <v>2604</v>
      </c>
      <c r="L965" s="434">
        <v>119.39</v>
      </c>
      <c r="M965" s="434">
        <v>1</v>
      </c>
      <c r="N965" s="435">
        <v>119.39</v>
      </c>
    </row>
    <row r="966" spans="1:14" ht="14.4" customHeight="1" x14ac:dyDescent="0.3">
      <c r="A966" s="430" t="s">
        <v>2515</v>
      </c>
      <c r="B966" s="431" t="s">
        <v>3329</v>
      </c>
      <c r="C966" s="432" t="s">
        <v>2516</v>
      </c>
      <c r="D966" s="433" t="s">
        <v>3347</v>
      </c>
      <c r="E966" s="432" t="s">
        <v>465</v>
      </c>
      <c r="F966" s="433" t="s">
        <v>3363</v>
      </c>
      <c r="G966" s="432" t="s">
        <v>466</v>
      </c>
      <c r="H966" s="432" t="s">
        <v>1213</v>
      </c>
      <c r="I966" s="432" t="s">
        <v>1214</v>
      </c>
      <c r="J966" s="432" t="s">
        <v>1215</v>
      </c>
      <c r="K966" s="432" t="s">
        <v>1216</v>
      </c>
      <c r="L966" s="434">
        <v>78.584571714514937</v>
      </c>
      <c r="M966" s="434">
        <v>68</v>
      </c>
      <c r="N966" s="435">
        <v>5343.7508765870152</v>
      </c>
    </row>
    <row r="967" spans="1:14" ht="14.4" customHeight="1" x14ac:dyDescent="0.3">
      <c r="A967" s="430" t="s">
        <v>2515</v>
      </c>
      <c r="B967" s="431" t="s">
        <v>3329</v>
      </c>
      <c r="C967" s="432" t="s">
        <v>2516</v>
      </c>
      <c r="D967" s="433" t="s">
        <v>3347</v>
      </c>
      <c r="E967" s="432" t="s">
        <v>465</v>
      </c>
      <c r="F967" s="433" t="s">
        <v>3363</v>
      </c>
      <c r="G967" s="432" t="s">
        <v>466</v>
      </c>
      <c r="H967" s="432" t="s">
        <v>1217</v>
      </c>
      <c r="I967" s="432" t="s">
        <v>1218</v>
      </c>
      <c r="J967" s="432" t="s">
        <v>1219</v>
      </c>
      <c r="K967" s="432" t="s">
        <v>1220</v>
      </c>
      <c r="L967" s="434">
        <v>260.00114792590659</v>
      </c>
      <c r="M967" s="434">
        <v>91</v>
      </c>
      <c r="N967" s="435">
        <v>23660.104461257499</v>
      </c>
    </row>
    <row r="968" spans="1:14" ht="14.4" customHeight="1" x14ac:dyDescent="0.3">
      <c r="A968" s="430" t="s">
        <v>2515</v>
      </c>
      <c r="B968" s="431" t="s">
        <v>3329</v>
      </c>
      <c r="C968" s="432" t="s">
        <v>2516</v>
      </c>
      <c r="D968" s="433" t="s">
        <v>3347</v>
      </c>
      <c r="E968" s="432" t="s">
        <v>465</v>
      </c>
      <c r="F968" s="433" t="s">
        <v>3363</v>
      </c>
      <c r="G968" s="432" t="s">
        <v>466</v>
      </c>
      <c r="H968" s="432" t="s">
        <v>2605</v>
      </c>
      <c r="I968" s="432" t="s">
        <v>2606</v>
      </c>
      <c r="J968" s="432" t="s">
        <v>2607</v>
      </c>
      <c r="K968" s="432" t="s">
        <v>2608</v>
      </c>
      <c r="L968" s="434">
        <v>104.09988550020928</v>
      </c>
      <c r="M968" s="434">
        <v>6</v>
      </c>
      <c r="N968" s="435">
        <v>624.59931300125572</v>
      </c>
    </row>
    <row r="969" spans="1:14" ht="14.4" customHeight="1" x14ac:dyDescent="0.3">
      <c r="A969" s="430" t="s">
        <v>2515</v>
      </c>
      <c r="B969" s="431" t="s">
        <v>3329</v>
      </c>
      <c r="C969" s="432" t="s">
        <v>2516</v>
      </c>
      <c r="D969" s="433" t="s">
        <v>3347</v>
      </c>
      <c r="E969" s="432" t="s">
        <v>465</v>
      </c>
      <c r="F969" s="433" t="s">
        <v>3363</v>
      </c>
      <c r="G969" s="432" t="s">
        <v>466</v>
      </c>
      <c r="H969" s="432" t="s">
        <v>2006</v>
      </c>
      <c r="I969" s="432" t="s">
        <v>2007</v>
      </c>
      <c r="J969" s="432" t="s">
        <v>2008</v>
      </c>
      <c r="K969" s="432" t="s">
        <v>2009</v>
      </c>
      <c r="L969" s="434">
        <v>1713.5</v>
      </c>
      <c r="M969" s="434">
        <v>29</v>
      </c>
      <c r="N969" s="435">
        <v>49691.5</v>
      </c>
    </row>
    <row r="970" spans="1:14" ht="14.4" customHeight="1" x14ac:dyDescent="0.3">
      <c r="A970" s="430" t="s">
        <v>2515</v>
      </c>
      <c r="B970" s="431" t="s">
        <v>3329</v>
      </c>
      <c r="C970" s="432" t="s">
        <v>2516</v>
      </c>
      <c r="D970" s="433" t="s">
        <v>3347</v>
      </c>
      <c r="E970" s="432" t="s">
        <v>465</v>
      </c>
      <c r="F970" s="433" t="s">
        <v>3363</v>
      </c>
      <c r="G970" s="432" t="s">
        <v>466</v>
      </c>
      <c r="H970" s="432" t="s">
        <v>2609</v>
      </c>
      <c r="I970" s="432" t="s">
        <v>2610</v>
      </c>
      <c r="J970" s="432" t="s">
        <v>2611</v>
      </c>
      <c r="K970" s="432" t="s">
        <v>2612</v>
      </c>
      <c r="L970" s="434">
        <v>1121.31</v>
      </c>
      <c r="M970" s="434">
        <v>7</v>
      </c>
      <c r="N970" s="435">
        <v>7849.17</v>
      </c>
    </row>
    <row r="971" spans="1:14" ht="14.4" customHeight="1" x14ac:dyDescent="0.3">
      <c r="A971" s="430" t="s">
        <v>2515</v>
      </c>
      <c r="B971" s="431" t="s">
        <v>3329</v>
      </c>
      <c r="C971" s="432" t="s">
        <v>2516</v>
      </c>
      <c r="D971" s="433" t="s">
        <v>3347</v>
      </c>
      <c r="E971" s="432" t="s">
        <v>465</v>
      </c>
      <c r="F971" s="433" t="s">
        <v>3363</v>
      </c>
      <c r="G971" s="432" t="s">
        <v>466</v>
      </c>
      <c r="H971" s="432" t="s">
        <v>1231</v>
      </c>
      <c r="I971" s="432" t="s">
        <v>1232</v>
      </c>
      <c r="J971" s="432" t="s">
        <v>1233</v>
      </c>
      <c r="K971" s="432" t="s">
        <v>1234</v>
      </c>
      <c r="L971" s="434">
        <v>197.4720936151235</v>
      </c>
      <c r="M971" s="434">
        <v>20</v>
      </c>
      <c r="N971" s="435">
        <v>3949.4418723024701</v>
      </c>
    </row>
    <row r="972" spans="1:14" ht="14.4" customHeight="1" x14ac:dyDescent="0.3">
      <c r="A972" s="430" t="s">
        <v>2515</v>
      </c>
      <c r="B972" s="431" t="s">
        <v>3329</v>
      </c>
      <c r="C972" s="432" t="s">
        <v>2516</v>
      </c>
      <c r="D972" s="433" t="s">
        <v>3347</v>
      </c>
      <c r="E972" s="432" t="s">
        <v>465</v>
      </c>
      <c r="F972" s="433" t="s">
        <v>3363</v>
      </c>
      <c r="G972" s="432" t="s">
        <v>466</v>
      </c>
      <c r="H972" s="432" t="s">
        <v>2613</v>
      </c>
      <c r="I972" s="432" t="s">
        <v>2614</v>
      </c>
      <c r="J972" s="432" t="s">
        <v>2615</v>
      </c>
      <c r="K972" s="432" t="s">
        <v>2616</v>
      </c>
      <c r="L972" s="434">
        <v>342.9264926174132</v>
      </c>
      <c r="M972" s="434">
        <v>15</v>
      </c>
      <c r="N972" s="435">
        <v>5143.8973892611984</v>
      </c>
    </row>
    <row r="973" spans="1:14" ht="14.4" customHeight="1" x14ac:dyDescent="0.3">
      <c r="A973" s="430" t="s">
        <v>2515</v>
      </c>
      <c r="B973" s="431" t="s">
        <v>3329</v>
      </c>
      <c r="C973" s="432" t="s">
        <v>2516</v>
      </c>
      <c r="D973" s="433" t="s">
        <v>3347</v>
      </c>
      <c r="E973" s="432" t="s">
        <v>465</v>
      </c>
      <c r="F973" s="433" t="s">
        <v>3363</v>
      </c>
      <c r="G973" s="432" t="s">
        <v>466</v>
      </c>
      <c r="H973" s="432" t="s">
        <v>1244</v>
      </c>
      <c r="I973" s="432" t="s">
        <v>1245</v>
      </c>
      <c r="J973" s="432" t="s">
        <v>1246</v>
      </c>
      <c r="K973" s="432" t="s">
        <v>1247</v>
      </c>
      <c r="L973" s="434">
        <v>592.20000000000005</v>
      </c>
      <c r="M973" s="434">
        <v>4</v>
      </c>
      <c r="N973" s="435">
        <v>2368.8000000000002</v>
      </c>
    </row>
    <row r="974" spans="1:14" ht="14.4" customHeight="1" x14ac:dyDescent="0.3">
      <c r="A974" s="430" t="s">
        <v>2515</v>
      </c>
      <c r="B974" s="431" t="s">
        <v>3329</v>
      </c>
      <c r="C974" s="432" t="s">
        <v>2516</v>
      </c>
      <c r="D974" s="433" t="s">
        <v>3347</v>
      </c>
      <c r="E974" s="432" t="s">
        <v>465</v>
      </c>
      <c r="F974" s="433" t="s">
        <v>3363</v>
      </c>
      <c r="G974" s="432" t="s">
        <v>466</v>
      </c>
      <c r="H974" s="432" t="s">
        <v>1248</v>
      </c>
      <c r="I974" s="432" t="s">
        <v>1249</v>
      </c>
      <c r="J974" s="432" t="s">
        <v>513</v>
      </c>
      <c r="K974" s="432" t="s">
        <v>1250</v>
      </c>
      <c r="L974" s="434">
        <v>21.89838090852485</v>
      </c>
      <c r="M974" s="434">
        <v>160</v>
      </c>
      <c r="N974" s="435">
        <v>3503.7409453639762</v>
      </c>
    </row>
    <row r="975" spans="1:14" ht="14.4" customHeight="1" x14ac:dyDescent="0.3">
      <c r="A975" s="430" t="s">
        <v>2515</v>
      </c>
      <c r="B975" s="431" t="s">
        <v>3329</v>
      </c>
      <c r="C975" s="432" t="s">
        <v>2516</v>
      </c>
      <c r="D975" s="433" t="s">
        <v>3347</v>
      </c>
      <c r="E975" s="432" t="s">
        <v>465</v>
      </c>
      <c r="F975" s="433" t="s">
        <v>3363</v>
      </c>
      <c r="G975" s="432" t="s">
        <v>466</v>
      </c>
      <c r="H975" s="432" t="s">
        <v>1254</v>
      </c>
      <c r="I975" s="432" t="s">
        <v>1255</v>
      </c>
      <c r="J975" s="432" t="s">
        <v>1256</v>
      </c>
      <c r="K975" s="432" t="s">
        <v>1257</v>
      </c>
      <c r="L975" s="434">
        <v>72.069999999999993</v>
      </c>
      <c r="M975" s="434">
        <v>3</v>
      </c>
      <c r="N975" s="435">
        <v>216.20999999999998</v>
      </c>
    </row>
    <row r="976" spans="1:14" ht="14.4" customHeight="1" x14ac:dyDescent="0.3">
      <c r="A976" s="430" t="s">
        <v>2515</v>
      </c>
      <c r="B976" s="431" t="s">
        <v>3329</v>
      </c>
      <c r="C976" s="432" t="s">
        <v>2516</v>
      </c>
      <c r="D976" s="433" t="s">
        <v>3347</v>
      </c>
      <c r="E976" s="432" t="s">
        <v>465</v>
      </c>
      <c r="F976" s="433" t="s">
        <v>3363</v>
      </c>
      <c r="G976" s="432" t="s">
        <v>466</v>
      </c>
      <c r="H976" s="432" t="s">
        <v>1258</v>
      </c>
      <c r="I976" s="432" t="s">
        <v>1259</v>
      </c>
      <c r="J976" s="432" t="s">
        <v>1260</v>
      </c>
      <c r="K976" s="432" t="s">
        <v>1261</v>
      </c>
      <c r="L976" s="434">
        <v>37.474599042167419</v>
      </c>
      <c r="M976" s="434">
        <v>89</v>
      </c>
      <c r="N976" s="435">
        <v>3335.2393147529001</v>
      </c>
    </row>
    <row r="977" spans="1:14" ht="14.4" customHeight="1" x14ac:dyDescent="0.3">
      <c r="A977" s="430" t="s">
        <v>2515</v>
      </c>
      <c r="B977" s="431" t="s">
        <v>3329</v>
      </c>
      <c r="C977" s="432" t="s">
        <v>2516</v>
      </c>
      <c r="D977" s="433" t="s">
        <v>3347</v>
      </c>
      <c r="E977" s="432" t="s">
        <v>465</v>
      </c>
      <c r="F977" s="433" t="s">
        <v>3363</v>
      </c>
      <c r="G977" s="432" t="s">
        <v>466</v>
      </c>
      <c r="H977" s="432" t="s">
        <v>2617</v>
      </c>
      <c r="I977" s="432" t="s">
        <v>2618</v>
      </c>
      <c r="J977" s="432" t="s">
        <v>1260</v>
      </c>
      <c r="K977" s="432" t="s">
        <v>2619</v>
      </c>
      <c r="L977" s="434">
        <v>65.482943270170537</v>
      </c>
      <c r="M977" s="434">
        <v>3</v>
      </c>
      <c r="N977" s="435">
        <v>196.4488298105116</v>
      </c>
    </row>
    <row r="978" spans="1:14" ht="14.4" customHeight="1" x14ac:dyDescent="0.3">
      <c r="A978" s="430" t="s">
        <v>2515</v>
      </c>
      <c r="B978" s="431" t="s">
        <v>3329</v>
      </c>
      <c r="C978" s="432" t="s">
        <v>2516</v>
      </c>
      <c r="D978" s="433" t="s">
        <v>3347</v>
      </c>
      <c r="E978" s="432" t="s">
        <v>465</v>
      </c>
      <c r="F978" s="433" t="s">
        <v>3363</v>
      </c>
      <c r="G978" s="432" t="s">
        <v>466</v>
      </c>
      <c r="H978" s="432" t="s">
        <v>1262</v>
      </c>
      <c r="I978" s="432" t="s">
        <v>1263</v>
      </c>
      <c r="J978" s="432" t="s">
        <v>1264</v>
      </c>
      <c r="K978" s="432" t="s">
        <v>1265</v>
      </c>
      <c r="L978" s="434">
        <v>54.411081671662018</v>
      </c>
      <c r="M978" s="434">
        <v>29</v>
      </c>
      <c r="N978" s="435">
        <v>1577.9213684781985</v>
      </c>
    </row>
    <row r="979" spans="1:14" ht="14.4" customHeight="1" x14ac:dyDescent="0.3">
      <c r="A979" s="430" t="s">
        <v>2515</v>
      </c>
      <c r="B979" s="431" t="s">
        <v>3329</v>
      </c>
      <c r="C979" s="432" t="s">
        <v>2516</v>
      </c>
      <c r="D979" s="433" t="s">
        <v>3347</v>
      </c>
      <c r="E979" s="432" t="s">
        <v>465</v>
      </c>
      <c r="F979" s="433" t="s">
        <v>3363</v>
      </c>
      <c r="G979" s="432" t="s">
        <v>466</v>
      </c>
      <c r="H979" s="432" t="s">
        <v>1274</v>
      </c>
      <c r="I979" s="432" t="s">
        <v>177</v>
      </c>
      <c r="J979" s="432" t="s">
        <v>1275</v>
      </c>
      <c r="K979" s="432"/>
      <c r="L979" s="434">
        <v>109.03703499765338</v>
      </c>
      <c r="M979" s="434">
        <v>31</v>
      </c>
      <c r="N979" s="435">
        <v>3380.1480849272548</v>
      </c>
    </row>
    <row r="980" spans="1:14" ht="14.4" customHeight="1" x14ac:dyDescent="0.3">
      <c r="A980" s="430" t="s">
        <v>2515</v>
      </c>
      <c r="B980" s="431" t="s">
        <v>3329</v>
      </c>
      <c r="C980" s="432" t="s">
        <v>2516</v>
      </c>
      <c r="D980" s="433" t="s">
        <v>3347</v>
      </c>
      <c r="E980" s="432" t="s">
        <v>465</v>
      </c>
      <c r="F980" s="433" t="s">
        <v>3363</v>
      </c>
      <c r="G980" s="432" t="s">
        <v>466</v>
      </c>
      <c r="H980" s="432" t="s">
        <v>2620</v>
      </c>
      <c r="I980" s="432" t="s">
        <v>2621</v>
      </c>
      <c r="J980" s="432" t="s">
        <v>2622</v>
      </c>
      <c r="K980" s="432" t="s">
        <v>2623</v>
      </c>
      <c r="L980" s="434">
        <v>178.04</v>
      </c>
      <c r="M980" s="434">
        <v>1</v>
      </c>
      <c r="N980" s="435">
        <v>178.04</v>
      </c>
    </row>
    <row r="981" spans="1:14" ht="14.4" customHeight="1" x14ac:dyDescent="0.3">
      <c r="A981" s="430" t="s">
        <v>2515</v>
      </c>
      <c r="B981" s="431" t="s">
        <v>3329</v>
      </c>
      <c r="C981" s="432" t="s">
        <v>2516</v>
      </c>
      <c r="D981" s="433" t="s">
        <v>3347</v>
      </c>
      <c r="E981" s="432" t="s">
        <v>465</v>
      </c>
      <c r="F981" s="433" t="s">
        <v>3363</v>
      </c>
      <c r="G981" s="432" t="s">
        <v>466</v>
      </c>
      <c r="H981" s="432" t="s">
        <v>2026</v>
      </c>
      <c r="I981" s="432" t="s">
        <v>177</v>
      </c>
      <c r="J981" s="432" t="s">
        <v>2027</v>
      </c>
      <c r="K981" s="432"/>
      <c r="L981" s="434">
        <v>64.650130134660742</v>
      </c>
      <c r="M981" s="434">
        <v>5</v>
      </c>
      <c r="N981" s="435">
        <v>323.25065067330371</v>
      </c>
    </row>
    <row r="982" spans="1:14" ht="14.4" customHeight="1" x14ac:dyDescent="0.3">
      <c r="A982" s="430" t="s">
        <v>2515</v>
      </c>
      <c r="B982" s="431" t="s">
        <v>3329</v>
      </c>
      <c r="C982" s="432" t="s">
        <v>2516</v>
      </c>
      <c r="D982" s="433" t="s">
        <v>3347</v>
      </c>
      <c r="E982" s="432" t="s">
        <v>465</v>
      </c>
      <c r="F982" s="433" t="s">
        <v>3363</v>
      </c>
      <c r="G982" s="432" t="s">
        <v>466</v>
      </c>
      <c r="H982" s="432" t="s">
        <v>2028</v>
      </c>
      <c r="I982" s="432" t="s">
        <v>2029</v>
      </c>
      <c r="J982" s="432" t="s">
        <v>2030</v>
      </c>
      <c r="K982" s="432" t="s">
        <v>2031</v>
      </c>
      <c r="L982" s="434">
        <v>49.88736224242863</v>
      </c>
      <c r="M982" s="434">
        <v>58</v>
      </c>
      <c r="N982" s="435">
        <v>2893.4670100608605</v>
      </c>
    </row>
    <row r="983" spans="1:14" ht="14.4" customHeight="1" x14ac:dyDescent="0.3">
      <c r="A983" s="430" t="s">
        <v>2515</v>
      </c>
      <c r="B983" s="431" t="s">
        <v>3329</v>
      </c>
      <c r="C983" s="432" t="s">
        <v>2516</v>
      </c>
      <c r="D983" s="433" t="s">
        <v>3347</v>
      </c>
      <c r="E983" s="432" t="s">
        <v>465</v>
      </c>
      <c r="F983" s="433" t="s">
        <v>3363</v>
      </c>
      <c r="G983" s="432" t="s">
        <v>466</v>
      </c>
      <c r="H983" s="432" t="s">
        <v>1302</v>
      </c>
      <c r="I983" s="432" t="s">
        <v>1303</v>
      </c>
      <c r="J983" s="432" t="s">
        <v>493</v>
      </c>
      <c r="K983" s="432" t="s">
        <v>1304</v>
      </c>
      <c r="L983" s="434">
        <v>49.651220393168494</v>
      </c>
      <c r="M983" s="434">
        <v>43</v>
      </c>
      <c r="N983" s="435">
        <v>2135.0024769062452</v>
      </c>
    </row>
    <row r="984" spans="1:14" ht="14.4" customHeight="1" x14ac:dyDescent="0.3">
      <c r="A984" s="430" t="s">
        <v>2515</v>
      </c>
      <c r="B984" s="431" t="s">
        <v>3329</v>
      </c>
      <c r="C984" s="432" t="s">
        <v>2516</v>
      </c>
      <c r="D984" s="433" t="s">
        <v>3347</v>
      </c>
      <c r="E984" s="432" t="s">
        <v>465</v>
      </c>
      <c r="F984" s="433" t="s">
        <v>3363</v>
      </c>
      <c r="G984" s="432" t="s">
        <v>466</v>
      </c>
      <c r="H984" s="432" t="s">
        <v>2425</v>
      </c>
      <c r="I984" s="432" t="s">
        <v>2426</v>
      </c>
      <c r="J984" s="432" t="s">
        <v>819</v>
      </c>
      <c r="K984" s="432" t="s">
        <v>2427</v>
      </c>
      <c r="L984" s="434">
        <v>147.99235218601225</v>
      </c>
      <c r="M984" s="434">
        <v>4</v>
      </c>
      <c r="N984" s="435">
        <v>591.96940874404902</v>
      </c>
    </row>
    <row r="985" spans="1:14" ht="14.4" customHeight="1" x14ac:dyDescent="0.3">
      <c r="A985" s="430" t="s">
        <v>2515</v>
      </c>
      <c r="B985" s="431" t="s">
        <v>3329</v>
      </c>
      <c r="C985" s="432" t="s">
        <v>2516</v>
      </c>
      <c r="D985" s="433" t="s">
        <v>3347</v>
      </c>
      <c r="E985" s="432" t="s">
        <v>465</v>
      </c>
      <c r="F985" s="433" t="s">
        <v>3363</v>
      </c>
      <c r="G985" s="432" t="s">
        <v>466</v>
      </c>
      <c r="H985" s="432" t="s">
        <v>1305</v>
      </c>
      <c r="I985" s="432" t="s">
        <v>1306</v>
      </c>
      <c r="J985" s="432" t="s">
        <v>1307</v>
      </c>
      <c r="K985" s="432" t="s">
        <v>1308</v>
      </c>
      <c r="L985" s="434">
        <v>177.80000000000004</v>
      </c>
      <c r="M985" s="434">
        <v>1</v>
      </c>
      <c r="N985" s="435">
        <v>177.80000000000004</v>
      </c>
    </row>
    <row r="986" spans="1:14" ht="14.4" customHeight="1" x14ac:dyDescent="0.3">
      <c r="A986" s="430" t="s">
        <v>2515</v>
      </c>
      <c r="B986" s="431" t="s">
        <v>3329</v>
      </c>
      <c r="C986" s="432" t="s">
        <v>2516</v>
      </c>
      <c r="D986" s="433" t="s">
        <v>3347</v>
      </c>
      <c r="E986" s="432" t="s">
        <v>465</v>
      </c>
      <c r="F986" s="433" t="s">
        <v>3363</v>
      </c>
      <c r="G986" s="432" t="s">
        <v>466</v>
      </c>
      <c r="H986" s="432" t="s">
        <v>2624</v>
      </c>
      <c r="I986" s="432" t="s">
        <v>2625</v>
      </c>
      <c r="J986" s="432" t="s">
        <v>2626</v>
      </c>
      <c r="K986" s="432" t="s">
        <v>2627</v>
      </c>
      <c r="L986" s="434">
        <v>2663.16</v>
      </c>
      <c r="M986" s="434">
        <v>9</v>
      </c>
      <c r="N986" s="435">
        <v>23968.44</v>
      </c>
    </row>
    <row r="987" spans="1:14" ht="14.4" customHeight="1" x14ac:dyDescent="0.3">
      <c r="A987" s="430" t="s">
        <v>2515</v>
      </c>
      <c r="B987" s="431" t="s">
        <v>3329</v>
      </c>
      <c r="C987" s="432" t="s">
        <v>2516</v>
      </c>
      <c r="D987" s="433" t="s">
        <v>3347</v>
      </c>
      <c r="E987" s="432" t="s">
        <v>465</v>
      </c>
      <c r="F987" s="433" t="s">
        <v>3363</v>
      </c>
      <c r="G987" s="432" t="s">
        <v>466</v>
      </c>
      <c r="H987" s="432" t="s">
        <v>2628</v>
      </c>
      <c r="I987" s="432" t="s">
        <v>2628</v>
      </c>
      <c r="J987" s="432" t="s">
        <v>2629</v>
      </c>
      <c r="K987" s="432" t="s">
        <v>764</v>
      </c>
      <c r="L987" s="434">
        <v>301.64999999999998</v>
      </c>
      <c r="M987" s="434">
        <v>9</v>
      </c>
      <c r="N987" s="435">
        <v>2714.85</v>
      </c>
    </row>
    <row r="988" spans="1:14" ht="14.4" customHeight="1" x14ac:dyDescent="0.3">
      <c r="A988" s="430" t="s">
        <v>2515</v>
      </c>
      <c r="B988" s="431" t="s">
        <v>3329</v>
      </c>
      <c r="C988" s="432" t="s">
        <v>2516</v>
      </c>
      <c r="D988" s="433" t="s">
        <v>3347</v>
      </c>
      <c r="E988" s="432" t="s">
        <v>465</v>
      </c>
      <c r="F988" s="433" t="s">
        <v>3363</v>
      </c>
      <c r="G988" s="432" t="s">
        <v>466</v>
      </c>
      <c r="H988" s="432" t="s">
        <v>2630</v>
      </c>
      <c r="I988" s="432" t="s">
        <v>2630</v>
      </c>
      <c r="J988" s="432" t="s">
        <v>2631</v>
      </c>
      <c r="K988" s="432" t="s">
        <v>2632</v>
      </c>
      <c r="L988" s="434">
        <v>67.540000000000006</v>
      </c>
      <c r="M988" s="434">
        <v>10</v>
      </c>
      <c r="N988" s="435">
        <v>675.40000000000009</v>
      </c>
    </row>
    <row r="989" spans="1:14" ht="14.4" customHeight="1" x14ac:dyDescent="0.3">
      <c r="A989" s="430" t="s">
        <v>2515</v>
      </c>
      <c r="B989" s="431" t="s">
        <v>3329</v>
      </c>
      <c r="C989" s="432" t="s">
        <v>2516</v>
      </c>
      <c r="D989" s="433" t="s">
        <v>3347</v>
      </c>
      <c r="E989" s="432" t="s">
        <v>465</v>
      </c>
      <c r="F989" s="433" t="s">
        <v>3363</v>
      </c>
      <c r="G989" s="432" t="s">
        <v>466</v>
      </c>
      <c r="H989" s="432" t="s">
        <v>1312</v>
      </c>
      <c r="I989" s="432" t="s">
        <v>1313</v>
      </c>
      <c r="J989" s="432" t="s">
        <v>1314</v>
      </c>
      <c r="K989" s="432" t="s">
        <v>1315</v>
      </c>
      <c r="L989" s="434">
        <v>71.978306885148442</v>
      </c>
      <c r="M989" s="434">
        <v>13</v>
      </c>
      <c r="N989" s="435">
        <v>935.71798950692983</v>
      </c>
    </row>
    <row r="990" spans="1:14" ht="14.4" customHeight="1" x14ac:dyDescent="0.3">
      <c r="A990" s="430" t="s">
        <v>2515</v>
      </c>
      <c r="B990" s="431" t="s">
        <v>3329</v>
      </c>
      <c r="C990" s="432" t="s">
        <v>2516</v>
      </c>
      <c r="D990" s="433" t="s">
        <v>3347</v>
      </c>
      <c r="E990" s="432" t="s">
        <v>465</v>
      </c>
      <c r="F990" s="433" t="s">
        <v>3363</v>
      </c>
      <c r="G990" s="432" t="s">
        <v>466</v>
      </c>
      <c r="H990" s="432" t="s">
        <v>2034</v>
      </c>
      <c r="I990" s="432" t="s">
        <v>2035</v>
      </c>
      <c r="J990" s="432" t="s">
        <v>2036</v>
      </c>
      <c r="K990" s="432" t="s">
        <v>579</v>
      </c>
      <c r="L990" s="434">
        <v>41.511577087783017</v>
      </c>
      <c r="M990" s="434">
        <v>26</v>
      </c>
      <c r="N990" s="435">
        <v>1079.3010042823585</v>
      </c>
    </row>
    <row r="991" spans="1:14" ht="14.4" customHeight="1" x14ac:dyDescent="0.3">
      <c r="A991" s="430" t="s">
        <v>2515</v>
      </c>
      <c r="B991" s="431" t="s">
        <v>3329</v>
      </c>
      <c r="C991" s="432" t="s">
        <v>2516</v>
      </c>
      <c r="D991" s="433" t="s">
        <v>3347</v>
      </c>
      <c r="E991" s="432" t="s">
        <v>465</v>
      </c>
      <c r="F991" s="433" t="s">
        <v>3363</v>
      </c>
      <c r="G991" s="432" t="s">
        <v>466</v>
      </c>
      <c r="H991" s="432" t="s">
        <v>2432</v>
      </c>
      <c r="I991" s="432" t="s">
        <v>2433</v>
      </c>
      <c r="J991" s="432" t="s">
        <v>2434</v>
      </c>
      <c r="K991" s="432" t="s">
        <v>2435</v>
      </c>
      <c r="L991" s="434">
        <v>98.820000000000022</v>
      </c>
      <c r="M991" s="434">
        <v>1</v>
      </c>
      <c r="N991" s="435">
        <v>98.820000000000022</v>
      </c>
    </row>
    <row r="992" spans="1:14" ht="14.4" customHeight="1" x14ac:dyDescent="0.3">
      <c r="A992" s="430" t="s">
        <v>2515</v>
      </c>
      <c r="B992" s="431" t="s">
        <v>3329</v>
      </c>
      <c r="C992" s="432" t="s">
        <v>2516</v>
      </c>
      <c r="D992" s="433" t="s">
        <v>3347</v>
      </c>
      <c r="E992" s="432" t="s">
        <v>465</v>
      </c>
      <c r="F992" s="433" t="s">
        <v>3363</v>
      </c>
      <c r="G992" s="432" t="s">
        <v>466</v>
      </c>
      <c r="H992" s="432" t="s">
        <v>2037</v>
      </c>
      <c r="I992" s="432" t="s">
        <v>2038</v>
      </c>
      <c r="J992" s="432" t="s">
        <v>2039</v>
      </c>
      <c r="K992" s="432" t="s">
        <v>2040</v>
      </c>
      <c r="L992" s="434">
        <v>389.2899655122888</v>
      </c>
      <c r="M992" s="434">
        <v>45</v>
      </c>
      <c r="N992" s="435">
        <v>17518.048448052996</v>
      </c>
    </row>
    <row r="993" spans="1:14" ht="14.4" customHeight="1" x14ac:dyDescent="0.3">
      <c r="A993" s="430" t="s">
        <v>2515</v>
      </c>
      <c r="B993" s="431" t="s">
        <v>3329</v>
      </c>
      <c r="C993" s="432" t="s">
        <v>2516</v>
      </c>
      <c r="D993" s="433" t="s">
        <v>3347</v>
      </c>
      <c r="E993" s="432" t="s">
        <v>465</v>
      </c>
      <c r="F993" s="433" t="s">
        <v>3363</v>
      </c>
      <c r="G993" s="432" t="s">
        <v>466</v>
      </c>
      <c r="H993" s="432" t="s">
        <v>2041</v>
      </c>
      <c r="I993" s="432" t="s">
        <v>2042</v>
      </c>
      <c r="J993" s="432" t="s">
        <v>2043</v>
      </c>
      <c r="K993" s="432" t="s">
        <v>2044</v>
      </c>
      <c r="L993" s="434">
        <v>1006.9599268234555</v>
      </c>
      <c r="M993" s="434">
        <v>21</v>
      </c>
      <c r="N993" s="435">
        <v>21146.158463292566</v>
      </c>
    </row>
    <row r="994" spans="1:14" ht="14.4" customHeight="1" x14ac:dyDescent="0.3">
      <c r="A994" s="430" t="s">
        <v>2515</v>
      </c>
      <c r="B994" s="431" t="s">
        <v>3329</v>
      </c>
      <c r="C994" s="432" t="s">
        <v>2516</v>
      </c>
      <c r="D994" s="433" t="s">
        <v>3347</v>
      </c>
      <c r="E994" s="432" t="s">
        <v>465</v>
      </c>
      <c r="F994" s="433" t="s">
        <v>3363</v>
      </c>
      <c r="G994" s="432" t="s">
        <v>466</v>
      </c>
      <c r="H994" s="432" t="s">
        <v>2045</v>
      </c>
      <c r="I994" s="432" t="s">
        <v>2046</v>
      </c>
      <c r="J994" s="432" t="s">
        <v>2047</v>
      </c>
      <c r="K994" s="432" t="s">
        <v>2048</v>
      </c>
      <c r="L994" s="434">
        <v>273.6928159775216</v>
      </c>
      <c r="M994" s="434">
        <v>17</v>
      </c>
      <c r="N994" s="435">
        <v>4652.7778716178673</v>
      </c>
    </row>
    <row r="995" spans="1:14" ht="14.4" customHeight="1" x14ac:dyDescent="0.3">
      <c r="A995" s="430" t="s">
        <v>2515</v>
      </c>
      <c r="B995" s="431" t="s">
        <v>3329</v>
      </c>
      <c r="C995" s="432" t="s">
        <v>2516</v>
      </c>
      <c r="D995" s="433" t="s">
        <v>3347</v>
      </c>
      <c r="E995" s="432" t="s">
        <v>465</v>
      </c>
      <c r="F995" s="433" t="s">
        <v>3363</v>
      </c>
      <c r="G995" s="432" t="s">
        <v>466</v>
      </c>
      <c r="H995" s="432" t="s">
        <v>1316</v>
      </c>
      <c r="I995" s="432" t="s">
        <v>1317</v>
      </c>
      <c r="J995" s="432" t="s">
        <v>1318</v>
      </c>
      <c r="K995" s="432" t="s">
        <v>1319</v>
      </c>
      <c r="L995" s="434">
        <v>79.93982913172843</v>
      </c>
      <c r="M995" s="434">
        <v>2</v>
      </c>
      <c r="N995" s="435">
        <v>159.87965826345686</v>
      </c>
    </row>
    <row r="996" spans="1:14" ht="14.4" customHeight="1" x14ac:dyDescent="0.3">
      <c r="A996" s="430" t="s">
        <v>2515</v>
      </c>
      <c r="B996" s="431" t="s">
        <v>3329</v>
      </c>
      <c r="C996" s="432" t="s">
        <v>2516</v>
      </c>
      <c r="D996" s="433" t="s">
        <v>3347</v>
      </c>
      <c r="E996" s="432" t="s">
        <v>465</v>
      </c>
      <c r="F996" s="433" t="s">
        <v>3363</v>
      </c>
      <c r="G996" s="432" t="s">
        <v>466</v>
      </c>
      <c r="H996" s="432" t="s">
        <v>2052</v>
      </c>
      <c r="I996" s="432" t="s">
        <v>2052</v>
      </c>
      <c r="J996" s="432" t="s">
        <v>2053</v>
      </c>
      <c r="K996" s="432" t="s">
        <v>892</v>
      </c>
      <c r="L996" s="434">
        <v>56.43</v>
      </c>
      <c r="M996" s="434">
        <v>2</v>
      </c>
      <c r="N996" s="435">
        <v>112.86</v>
      </c>
    </row>
    <row r="997" spans="1:14" ht="14.4" customHeight="1" x14ac:dyDescent="0.3">
      <c r="A997" s="430" t="s">
        <v>2515</v>
      </c>
      <c r="B997" s="431" t="s">
        <v>3329</v>
      </c>
      <c r="C997" s="432" t="s">
        <v>2516</v>
      </c>
      <c r="D997" s="433" t="s">
        <v>3347</v>
      </c>
      <c r="E997" s="432" t="s">
        <v>465</v>
      </c>
      <c r="F997" s="433" t="s">
        <v>3363</v>
      </c>
      <c r="G997" s="432" t="s">
        <v>466</v>
      </c>
      <c r="H997" s="432" t="s">
        <v>2054</v>
      </c>
      <c r="I997" s="432" t="s">
        <v>2055</v>
      </c>
      <c r="J997" s="432" t="s">
        <v>2056</v>
      </c>
      <c r="K997" s="432" t="s">
        <v>2057</v>
      </c>
      <c r="L997" s="434">
        <v>1102.7900000000004</v>
      </c>
      <c r="M997" s="434">
        <v>1</v>
      </c>
      <c r="N997" s="435">
        <v>1102.7900000000004</v>
      </c>
    </row>
    <row r="998" spans="1:14" ht="14.4" customHeight="1" x14ac:dyDescent="0.3">
      <c r="A998" s="430" t="s">
        <v>2515</v>
      </c>
      <c r="B998" s="431" t="s">
        <v>3329</v>
      </c>
      <c r="C998" s="432" t="s">
        <v>2516</v>
      </c>
      <c r="D998" s="433" t="s">
        <v>3347</v>
      </c>
      <c r="E998" s="432" t="s">
        <v>465</v>
      </c>
      <c r="F998" s="433" t="s">
        <v>3363</v>
      </c>
      <c r="G998" s="432" t="s">
        <v>466</v>
      </c>
      <c r="H998" s="432" t="s">
        <v>2058</v>
      </c>
      <c r="I998" s="432" t="s">
        <v>2059</v>
      </c>
      <c r="J998" s="432" t="s">
        <v>2060</v>
      </c>
      <c r="K998" s="432" t="s">
        <v>2061</v>
      </c>
      <c r="L998" s="434">
        <v>334.64166955740842</v>
      </c>
      <c r="M998" s="434">
        <v>12</v>
      </c>
      <c r="N998" s="435">
        <v>4015.7000346889013</v>
      </c>
    </row>
    <row r="999" spans="1:14" ht="14.4" customHeight="1" x14ac:dyDescent="0.3">
      <c r="A999" s="430" t="s">
        <v>2515</v>
      </c>
      <c r="B999" s="431" t="s">
        <v>3329</v>
      </c>
      <c r="C999" s="432" t="s">
        <v>2516</v>
      </c>
      <c r="D999" s="433" t="s">
        <v>3347</v>
      </c>
      <c r="E999" s="432" t="s">
        <v>465</v>
      </c>
      <c r="F999" s="433" t="s">
        <v>3363</v>
      </c>
      <c r="G999" s="432" t="s">
        <v>466</v>
      </c>
      <c r="H999" s="432" t="s">
        <v>1324</v>
      </c>
      <c r="I999" s="432" t="s">
        <v>1325</v>
      </c>
      <c r="J999" s="432" t="s">
        <v>1326</v>
      </c>
      <c r="K999" s="432" t="s">
        <v>1327</v>
      </c>
      <c r="L999" s="434">
        <v>1099.0911959433179</v>
      </c>
      <c r="M999" s="434">
        <v>29</v>
      </c>
      <c r="N999" s="435">
        <v>31873.644682356218</v>
      </c>
    </row>
    <row r="1000" spans="1:14" ht="14.4" customHeight="1" x14ac:dyDescent="0.3">
      <c r="A1000" s="430" t="s">
        <v>2515</v>
      </c>
      <c r="B1000" s="431" t="s">
        <v>3329</v>
      </c>
      <c r="C1000" s="432" t="s">
        <v>2516</v>
      </c>
      <c r="D1000" s="433" t="s">
        <v>3347</v>
      </c>
      <c r="E1000" s="432" t="s">
        <v>465</v>
      </c>
      <c r="F1000" s="433" t="s">
        <v>3363</v>
      </c>
      <c r="G1000" s="432" t="s">
        <v>466</v>
      </c>
      <c r="H1000" s="432" t="s">
        <v>2633</v>
      </c>
      <c r="I1000" s="432" t="s">
        <v>177</v>
      </c>
      <c r="J1000" s="432" t="s">
        <v>2634</v>
      </c>
      <c r="K1000" s="432"/>
      <c r="L1000" s="434">
        <v>23.466005547497225</v>
      </c>
      <c r="M1000" s="434">
        <v>5</v>
      </c>
      <c r="N1000" s="435">
        <v>117.33002773748612</v>
      </c>
    </row>
    <row r="1001" spans="1:14" ht="14.4" customHeight="1" x14ac:dyDescent="0.3">
      <c r="A1001" s="430" t="s">
        <v>2515</v>
      </c>
      <c r="B1001" s="431" t="s">
        <v>3329</v>
      </c>
      <c r="C1001" s="432" t="s">
        <v>2516</v>
      </c>
      <c r="D1001" s="433" t="s">
        <v>3347</v>
      </c>
      <c r="E1001" s="432" t="s">
        <v>465</v>
      </c>
      <c r="F1001" s="433" t="s">
        <v>3363</v>
      </c>
      <c r="G1001" s="432" t="s">
        <v>466</v>
      </c>
      <c r="H1001" s="432" t="s">
        <v>2635</v>
      </c>
      <c r="I1001" s="432" t="s">
        <v>177</v>
      </c>
      <c r="J1001" s="432" t="s">
        <v>2636</v>
      </c>
      <c r="K1001" s="432"/>
      <c r="L1001" s="434">
        <v>64.035726187308342</v>
      </c>
      <c r="M1001" s="434">
        <v>21</v>
      </c>
      <c r="N1001" s="435">
        <v>1344.7502499334753</v>
      </c>
    </row>
    <row r="1002" spans="1:14" ht="14.4" customHeight="1" x14ac:dyDescent="0.3">
      <c r="A1002" s="430" t="s">
        <v>2515</v>
      </c>
      <c r="B1002" s="431" t="s">
        <v>3329</v>
      </c>
      <c r="C1002" s="432" t="s">
        <v>2516</v>
      </c>
      <c r="D1002" s="433" t="s">
        <v>3347</v>
      </c>
      <c r="E1002" s="432" t="s">
        <v>465</v>
      </c>
      <c r="F1002" s="433" t="s">
        <v>3363</v>
      </c>
      <c r="G1002" s="432" t="s">
        <v>466</v>
      </c>
      <c r="H1002" s="432" t="s">
        <v>515</v>
      </c>
      <c r="I1002" s="432" t="s">
        <v>177</v>
      </c>
      <c r="J1002" s="432" t="s">
        <v>516</v>
      </c>
      <c r="K1002" s="432"/>
      <c r="L1002" s="434">
        <v>102.85547708379156</v>
      </c>
      <c r="M1002" s="434">
        <v>10</v>
      </c>
      <c r="N1002" s="435">
        <v>1028.5547708379156</v>
      </c>
    </row>
    <row r="1003" spans="1:14" ht="14.4" customHeight="1" x14ac:dyDescent="0.3">
      <c r="A1003" s="430" t="s">
        <v>2515</v>
      </c>
      <c r="B1003" s="431" t="s">
        <v>3329</v>
      </c>
      <c r="C1003" s="432" t="s">
        <v>2516</v>
      </c>
      <c r="D1003" s="433" t="s">
        <v>3347</v>
      </c>
      <c r="E1003" s="432" t="s">
        <v>465</v>
      </c>
      <c r="F1003" s="433" t="s">
        <v>3363</v>
      </c>
      <c r="G1003" s="432" t="s">
        <v>466</v>
      </c>
      <c r="H1003" s="432" t="s">
        <v>2074</v>
      </c>
      <c r="I1003" s="432" t="s">
        <v>2075</v>
      </c>
      <c r="J1003" s="432" t="s">
        <v>2076</v>
      </c>
      <c r="K1003" s="432" t="s">
        <v>1204</v>
      </c>
      <c r="L1003" s="434">
        <v>52.409999999999989</v>
      </c>
      <c r="M1003" s="434">
        <v>3</v>
      </c>
      <c r="N1003" s="435">
        <v>157.22999999999996</v>
      </c>
    </row>
    <row r="1004" spans="1:14" ht="14.4" customHeight="1" x14ac:dyDescent="0.3">
      <c r="A1004" s="430" t="s">
        <v>2515</v>
      </c>
      <c r="B1004" s="431" t="s">
        <v>3329</v>
      </c>
      <c r="C1004" s="432" t="s">
        <v>2516</v>
      </c>
      <c r="D1004" s="433" t="s">
        <v>3347</v>
      </c>
      <c r="E1004" s="432" t="s">
        <v>465</v>
      </c>
      <c r="F1004" s="433" t="s">
        <v>3363</v>
      </c>
      <c r="G1004" s="432" t="s">
        <v>466</v>
      </c>
      <c r="H1004" s="432" t="s">
        <v>2077</v>
      </c>
      <c r="I1004" s="432" t="s">
        <v>2078</v>
      </c>
      <c r="J1004" s="432" t="s">
        <v>2079</v>
      </c>
      <c r="K1004" s="432" t="s">
        <v>2080</v>
      </c>
      <c r="L1004" s="434">
        <v>269.62</v>
      </c>
      <c r="M1004" s="434">
        <v>2</v>
      </c>
      <c r="N1004" s="435">
        <v>539.24</v>
      </c>
    </row>
    <row r="1005" spans="1:14" ht="14.4" customHeight="1" x14ac:dyDescent="0.3">
      <c r="A1005" s="430" t="s">
        <v>2515</v>
      </c>
      <c r="B1005" s="431" t="s">
        <v>3329</v>
      </c>
      <c r="C1005" s="432" t="s">
        <v>2516</v>
      </c>
      <c r="D1005" s="433" t="s">
        <v>3347</v>
      </c>
      <c r="E1005" s="432" t="s">
        <v>465</v>
      </c>
      <c r="F1005" s="433" t="s">
        <v>3363</v>
      </c>
      <c r="G1005" s="432" t="s">
        <v>466</v>
      </c>
      <c r="H1005" s="432" t="s">
        <v>2436</v>
      </c>
      <c r="I1005" s="432" t="s">
        <v>2437</v>
      </c>
      <c r="J1005" s="432" t="s">
        <v>2438</v>
      </c>
      <c r="K1005" s="432" t="s">
        <v>2439</v>
      </c>
      <c r="L1005" s="434">
        <v>298.99999999999983</v>
      </c>
      <c r="M1005" s="434">
        <v>3</v>
      </c>
      <c r="N1005" s="435">
        <v>896.99999999999955</v>
      </c>
    </row>
    <row r="1006" spans="1:14" ht="14.4" customHeight="1" x14ac:dyDescent="0.3">
      <c r="A1006" s="430" t="s">
        <v>2515</v>
      </c>
      <c r="B1006" s="431" t="s">
        <v>3329</v>
      </c>
      <c r="C1006" s="432" t="s">
        <v>2516</v>
      </c>
      <c r="D1006" s="433" t="s">
        <v>3347</v>
      </c>
      <c r="E1006" s="432" t="s">
        <v>465</v>
      </c>
      <c r="F1006" s="433" t="s">
        <v>3363</v>
      </c>
      <c r="G1006" s="432" t="s">
        <v>466</v>
      </c>
      <c r="H1006" s="432" t="s">
        <v>2081</v>
      </c>
      <c r="I1006" s="432" t="s">
        <v>2082</v>
      </c>
      <c r="J1006" s="432" t="s">
        <v>2083</v>
      </c>
      <c r="K1006" s="432" t="s">
        <v>2084</v>
      </c>
      <c r="L1006" s="434">
        <v>61.550072617706064</v>
      </c>
      <c r="M1006" s="434">
        <v>2</v>
      </c>
      <c r="N1006" s="435">
        <v>123.10014523541213</v>
      </c>
    </row>
    <row r="1007" spans="1:14" ht="14.4" customHeight="1" x14ac:dyDescent="0.3">
      <c r="A1007" s="430" t="s">
        <v>2515</v>
      </c>
      <c r="B1007" s="431" t="s">
        <v>3329</v>
      </c>
      <c r="C1007" s="432" t="s">
        <v>2516</v>
      </c>
      <c r="D1007" s="433" t="s">
        <v>3347</v>
      </c>
      <c r="E1007" s="432" t="s">
        <v>465</v>
      </c>
      <c r="F1007" s="433" t="s">
        <v>3363</v>
      </c>
      <c r="G1007" s="432" t="s">
        <v>466</v>
      </c>
      <c r="H1007" s="432" t="s">
        <v>1335</v>
      </c>
      <c r="I1007" s="432" t="s">
        <v>1336</v>
      </c>
      <c r="J1007" s="432" t="s">
        <v>1337</v>
      </c>
      <c r="K1007" s="432" t="s">
        <v>1338</v>
      </c>
      <c r="L1007" s="434">
        <v>190.56617383567973</v>
      </c>
      <c r="M1007" s="434">
        <v>31</v>
      </c>
      <c r="N1007" s="435">
        <v>5907.5513889060721</v>
      </c>
    </row>
    <row r="1008" spans="1:14" ht="14.4" customHeight="1" x14ac:dyDescent="0.3">
      <c r="A1008" s="430" t="s">
        <v>2515</v>
      </c>
      <c r="B1008" s="431" t="s">
        <v>3329</v>
      </c>
      <c r="C1008" s="432" t="s">
        <v>2516</v>
      </c>
      <c r="D1008" s="433" t="s">
        <v>3347</v>
      </c>
      <c r="E1008" s="432" t="s">
        <v>465</v>
      </c>
      <c r="F1008" s="433" t="s">
        <v>3363</v>
      </c>
      <c r="G1008" s="432" t="s">
        <v>466</v>
      </c>
      <c r="H1008" s="432" t="s">
        <v>1339</v>
      </c>
      <c r="I1008" s="432" t="s">
        <v>1340</v>
      </c>
      <c r="J1008" s="432" t="s">
        <v>1341</v>
      </c>
      <c r="K1008" s="432" t="s">
        <v>1342</v>
      </c>
      <c r="L1008" s="434">
        <v>128.41</v>
      </c>
      <c r="M1008" s="434">
        <v>1</v>
      </c>
      <c r="N1008" s="435">
        <v>128.41</v>
      </c>
    </row>
    <row r="1009" spans="1:14" ht="14.4" customHeight="1" x14ac:dyDescent="0.3">
      <c r="A1009" s="430" t="s">
        <v>2515</v>
      </c>
      <c r="B1009" s="431" t="s">
        <v>3329</v>
      </c>
      <c r="C1009" s="432" t="s">
        <v>2516</v>
      </c>
      <c r="D1009" s="433" t="s">
        <v>3347</v>
      </c>
      <c r="E1009" s="432" t="s">
        <v>465</v>
      </c>
      <c r="F1009" s="433" t="s">
        <v>3363</v>
      </c>
      <c r="G1009" s="432" t="s">
        <v>466</v>
      </c>
      <c r="H1009" s="432" t="s">
        <v>2637</v>
      </c>
      <c r="I1009" s="432" t="s">
        <v>2637</v>
      </c>
      <c r="J1009" s="432" t="s">
        <v>2638</v>
      </c>
      <c r="K1009" s="432" t="s">
        <v>1692</v>
      </c>
      <c r="L1009" s="434">
        <v>175.03</v>
      </c>
      <c r="M1009" s="434">
        <v>1</v>
      </c>
      <c r="N1009" s="435">
        <v>175.03</v>
      </c>
    </row>
    <row r="1010" spans="1:14" ht="14.4" customHeight="1" x14ac:dyDescent="0.3">
      <c r="A1010" s="430" t="s">
        <v>2515</v>
      </c>
      <c r="B1010" s="431" t="s">
        <v>3329</v>
      </c>
      <c r="C1010" s="432" t="s">
        <v>2516</v>
      </c>
      <c r="D1010" s="433" t="s">
        <v>3347</v>
      </c>
      <c r="E1010" s="432" t="s">
        <v>465</v>
      </c>
      <c r="F1010" s="433" t="s">
        <v>3363</v>
      </c>
      <c r="G1010" s="432" t="s">
        <v>466</v>
      </c>
      <c r="H1010" s="432" t="s">
        <v>2442</v>
      </c>
      <c r="I1010" s="432" t="s">
        <v>177</v>
      </c>
      <c r="J1010" s="432" t="s">
        <v>2443</v>
      </c>
      <c r="K1010" s="432"/>
      <c r="L1010" s="434">
        <v>410.23551942742864</v>
      </c>
      <c r="M1010" s="434">
        <v>13</v>
      </c>
      <c r="N1010" s="435">
        <v>5333.0617525565722</v>
      </c>
    </row>
    <row r="1011" spans="1:14" ht="14.4" customHeight="1" x14ac:dyDescent="0.3">
      <c r="A1011" s="430" t="s">
        <v>2515</v>
      </c>
      <c r="B1011" s="431" t="s">
        <v>3329</v>
      </c>
      <c r="C1011" s="432" t="s">
        <v>2516</v>
      </c>
      <c r="D1011" s="433" t="s">
        <v>3347</v>
      </c>
      <c r="E1011" s="432" t="s">
        <v>465</v>
      </c>
      <c r="F1011" s="433" t="s">
        <v>3363</v>
      </c>
      <c r="G1011" s="432" t="s">
        <v>466</v>
      </c>
      <c r="H1011" s="432" t="s">
        <v>2639</v>
      </c>
      <c r="I1011" s="432" t="s">
        <v>2640</v>
      </c>
      <c r="J1011" s="432" t="s">
        <v>2601</v>
      </c>
      <c r="K1011" s="432" t="s">
        <v>2641</v>
      </c>
      <c r="L1011" s="434">
        <v>59.730120231141292</v>
      </c>
      <c r="M1011" s="434">
        <v>3</v>
      </c>
      <c r="N1011" s="435">
        <v>179.19036069342388</v>
      </c>
    </row>
    <row r="1012" spans="1:14" ht="14.4" customHeight="1" x14ac:dyDescent="0.3">
      <c r="A1012" s="430" t="s">
        <v>2515</v>
      </c>
      <c r="B1012" s="431" t="s">
        <v>3329</v>
      </c>
      <c r="C1012" s="432" t="s">
        <v>2516</v>
      </c>
      <c r="D1012" s="433" t="s">
        <v>3347</v>
      </c>
      <c r="E1012" s="432" t="s">
        <v>465</v>
      </c>
      <c r="F1012" s="433" t="s">
        <v>3363</v>
      </c>
      <c r="G1012" s="432" t="s">
        <v>466</v>
      </c>
      <c r="H1012" s="432" t="s">
        <v>2642</v>
      </c>
      <c r="I1012" s="432" t="s">
        <v>2643</v>
      </c>
      <c r="J1012" s="432" t="s">
        <v>799</v>
      </c>
      <c r="K1012" s="432" t="s">
        <v>2644</v>
      </c>
      <c r="L1012" s="434">
        <v>98.00047054223559</v>
      </c>
      <c r="M1012" s="434">
        <v>195</v>
      </c>
      <c r="N1012" s="435">
        <v>19110.091755735939</v>
      </c>
    </row>
    <row r="1013" spans="1:14" ht="14.4" customHeight="1" x14ac:dyDescent="0.3">
      <c r="A1013" s="430" t="s">
        <v>2515</v>
      </c>
      <c r="B1013" s="431" t="s">
        <v>3329</v>
      </c>
      <c r="C1013" s="432" t="s">
        <v>2516</v>
      </c>
      <c r="D1013" s="433" t="s">
        <v>3347</v>
      </c>
      <c r="E1013" s="432" t="s">
        <v>465</v>
      </c>
      <c r="F1013" s="433" t="s">
        <v>3363</v>
      </c>
      <c r="G1013" s="432" t="s">
        <v>466</v>
      </c>
      <c r="H1013" s="432" t="s">
        <v>2645</v>
      </c>
      <c r="I1013" s="432" t="s">
        <v>2646</v>
      </c>
      <c r="J1013" s="432" t="s">
        <v>2647</v>
      </c>
      <c r="K1013" s="432" t="s">
        <v>2648</v>
      </c>
      <c r="L1013" s="434">
        <v>25.52999968072843</v>
      </c>
      <c r="M1013" s="434">
        <v>5</v>
      </c>
      <c r="N1013" s="435">
        <v>127.64999840364216</v>
      </c>
    </row>
    <row r="1014" spans="1:14" ht="14.4" customHeight="1" x14ac:dyDescent="0.3">
      <c r="A1014" s="430" t="s">
        <v>2515</v>
      </c>
      <c r="B1014" s="431" t="s">
        <v>3329</v>
      </c>
      <c r="C1014" s="432" t="s">
        <v>2516</v>
      </c>
      <c r="D1014" s="433" t="s">
        <v>3347</v>
      </c>
      <c r="E1014" s="432" t="s">
        <v>465</v>
      </c>
      <c r="F1014" s="433" t="s">
        <v>3363</v>
      </c>
      <c r="G1014" s="432" t="s">
        <v>466</v>
      </c>
      <c r="H1014" s="432" t="s">
        <v>2649</v>
      </c>
      <c r="I1014" s="432" t="s">
        <v>2650</v>
      </c>
      <c r="J1014" s="432" t="s">
        <v>2651</v>
      </c>
      <c r="K1014" s="432" t="s">
        <v>2652</v>
      </c>
      <c r="L1014" s="434">
        <v>306.31</v>
      </c>
      <c r="M1014" s="434">
        <v>1</v>
      </c>
      <c r="N1014" s="435">
        <v>306.31</v>
      </c>
    </row>
    <row r="1015" spans="1:14" ht="14.4" customHeight="1" x14ac:dyDescent="0.3">
      <c r="A1015" s="430" t="s">
        <v>2515</v>
      </c>
      <c r="B1015" s="431" t="s">
        <v>3329</v>
      </c>
      <c r="C1015" s="432" t="s">
        <v>2516</v>
      </c>
      <c r="D1015" s="433" t="s">
        <v>3347</v>
      </c>
      <c r="E1015" s="432" t="s">
        <v>465</v>
      </c>
      <c r="F1015" s="433" t="s">
        <v>3363</v>
      </c>
      <c r="G1015" s="432" t="s">
        <v>466</v>
      </c>
      <c r="H1015" s="432" t="s">
        <v>517</v>
      </c>
      <c r="I1015" s="432" t="s">
        <v>518</v>
      </c>
      <c r="J1015" s="432" t="s">
        <v>519</v>
      </c>
      <c r="K1015" s="432" t="s">
        <v>520</v>
      </c>
      <c r="L1015" s="434">
        <v>109.14113590353263</v>
      </c>
      <c r="M1015" s="434">
        <v>258</v>
      </c>
      <c r="N1015" s="435">
        <v>28158.413063111417</v>
      </c>
    </row>
    <row r="1016" spans="1:14" ht="14.4" customHeight="1" x14ac:dyDescent="0.3">
      <c r="A1016" s="430" t="s">
        <v>2515</v>
      </c>
      <c r="B1016" s="431" t="s">
        <v>3329</v>
      </c>
      <c r="C1016" s="432" t="s">
        <v>2516</v>
      </c>
      <c r="D1016" s="433" t="s">
        <v>3347</v>
      </c>
      <c r="E1016" s="432" t="s">
        <v>465</v>
      </c>
      <c r="F1016" s="433" t="s">
        <v>3363</v>
      </c>
      <c r="G1016" s="432" t="s">
        <v>466</v>
      </c>
      <c r="H1016" s="432" t="s">
        <v>2085</v>
      </c>
      <c r="I1016" s="432" t="s">
        <v>2086</v>
      </c>
      <c r="J1016" s="432" t="s">
        <v>2087</v>
      </c>
      <c r="K1016" s="432" t="s">
        <v>2088</v>
      </c>
      <c r="L1016" s="434">
        <v>3779.357484204912</v>
      </c>
      <c r="M1016" s="434">
        <v>10</v>
      </c>
      <c r="N1016" s="435">
        <v>37793.574842049122</v>
      </c>
    </row>
    <row r="1017" spans="1:14" ht="14.4" customHeight="1" x14ac:dyDescent="0.3">
      <c r="A1017" s="430" t="s">
        <v>2515</v>
      </c>
      <c r="B1017" s="431" t="s">
        <v>3329</v>
      </c>
      <c r="C1017" s="432" t="s">
        <v>2516</v>
      </c>
      <c r="D1017" s="433" t="s">
        <v>3347</v>
      </c>
      <c r="E1017" s="432" t="s">
        <v>465</v>
      </c>
      <c r="F1017" s="433" t="s">
        <v>3363</v>
      </c>
      <c r="G1017" s="432" t="s">
        <v>466</v>
      </c>
      <c r="H1017" s="432" t="s">
        <v>2653</v>
      </c>
      <c r="I1017" s="432" t="s">
        <v>2654</v>
      </c>
      <c r="J1017" s="432" t="s">
        <v>2655</v>
      </c>
      <c r="K1017" s="432" t="s">
        <v>2656</v>
      </c>
      <c r="L1017" s="434">
        <v>431.41</v>
      </c>
      <c r="M1017" s="434">
        <v>1</v>
      </c>
      <c r="N1017" s="435">
        <v>431.41</v>
      </c>
    </row>
    <row r="1018" spans="1:14" ht="14.4" customHeight="1" x14ac:dyDescent="0.3">
      <c r="A1018" s="430" t="s">
        <v>2515</v>
      </c>
      <c r="B1018" s="431" t="s">
        <v>3329</v>
      </c>
      <c r="C1018" s="432" t="s">
        <v>2516</v>
      </c>
      <c r="D1018" s="433" t="s">
        <v>3347</v>
      </c>
      <c r="E1018" s="432" t="s">
        <v>465</v>
      </c>
      <c r="F1018" s="433" t="s">
        <v>3363</v>
      </c>
      <c r="G1018" s="432" t="s">
        <v>466</v>
      </c>
      <c r="H1018" s="432" t="s">
        <v>2657</v>
      </c>
      <c r="I1018" s="432" t="s">
        <v>2658</v>
      </c>
      <c r="J1018" s="432" t="s">
        <v>2659</v>
      </c>
      <c r="K1018" s="432" t="s">
        <v>2660</v>
      </c>
      <c r="L1018" s="434">
        <v>303.69935085446491</v>
      </c>
      <c r="M1018" s="434">
        <v>1</v>
      </c>
      <c r="N1018" s="435">
        <v>303.69935085446491</v>
      </c>
    </row>
    <row r="1019" spans="1:14" ht="14.4" customHeight="1" x14ac:dyDescent="0.3">
      <c r="A1019" s="430" t="s">
        <v>2515</v>
      </c>
      <c r="B1019" s="431" t="s">
        <v>3329</v>
      </c>
      <c r="C1019" s="432" t="s">
        <v>2516</v>
      </c>
      <c r="D1019" s="433" t="s">
        <v>3347</v>
      </c>
      <c r="E1019" s="432" t="s">
        <v>465</v>
      </c>
      <c r="F1019" s="433" t="s">
        <v>3363</v>
      </c>
      <c r="G1019" s="432" t="s">
        <v>466</v>
      </c>
      <c r="H1019" s="432" t="s">
        <v>2661</v>
      </c>
      <c r="I1019" s="432" t="s">
        <v>2662</v>
      </c>
      <c r="J1019" s="432" t="s">
        <v>2663</v>
      </c>
      <c r="K1019" s="432" t="s">
        <v>1461</v>
      </c>
      <c r="L1019" s="434">
        <v>49.726666666666659</v>
      </c>
      <c r="M1019" s="434">
        <v>6</v>
      </c>
      <c r="N1019" s="435">
        <v>298.35999999999996</v>
      </c>
    </row>
    <row r="1020" spans="1:14" ht="14.4" customHeight="1" x14ac:dyDescent="0.3">
      <c r="A1020" s="430" t="s">
        <v>2515</v>
      </c>
      <c r="B1020" s="431" t="s">
        <v>3329</v>
      </c>
      <c r="C1020" s="432" t="s">
        <v>2516</v>
      </c>
      <c r="D1020" s="433" t="s">
        <v>3347</v>
      </c>
      <c r="E1020" s="432" t="s">
        <v>465</v>
      </c>
      <c r="F1020" s="433" t="s">
        <v>3363</v>
      </c>
      <c r="G1020" s="432" t="s">
        <v>466</v>
      </c>
      <c r="H1020" s="432" t="s">
        <v>1347</v>
      </c>
      <c r="I1020" s="432" t="s">
        <v>1348</v>
      </c>
      <c r="J1020" s="432" t="s">
        <v>1349</v>
      </c>
      <c r="K1020" s="432" t="s">
        <v>1350</v>
      </c>
      <c r="L1020" s="434">
        <v>56.965999999999994</v>
      </c>
      <c r="M1020" s="434">
        <v>10</v>
      </c>
      <c r="N1020" s="435">
        <v>569.66</v>
      </c>
    </row>
    <row r="1021" spans="1:14" ht="14.4" customHeight="1" x14ac:dyDescent="0.3">
      <c r="A1021" s="430" t="s">
        <v>2515</v>
      </c>
      <c r="B1021" s="431" t="s">
        <v>3329</v>
      </c>
      <c r="C1021" s="432" t="s">
        <v>2516</v>
      </c>
      <c r="D1021" s="433" t="s">
        <v>3347</v>
      </c>
      <c r="E1021" s="432" t="s">
        <v>465</v>
      </c>
      <c r="F1021" s="433" t="s">
        <v>3363</v>
      </c>
      <c r="G1021" s="432" t="s">
        <v>466</v>
      </c>
      <c r="H1021" s="432" t="s">
        <v>2089</v>
      </c>
      <c r="I1021" s="432" t="s">
        <v>2090</v>
      </c>
      <c r="J1021" s="432" t="s">
        <v>2091</v>
      </c>
      <c r="K1021" s="432" t="s">
        <v>2092</v>
      </c>
      <c r="L1021" s="434">
        <v>111.58</v>
      </c>
      <c r="M1021" s="434">
        <v>24</v>
      </c>
      <c r="N1021" s="435">
        <v>2677.92</v>
      </c>
    </row>
    <row r="1022" spans="1:14" ht="14.4" customHeight="1" x14ac:dyDescent="0.3">
      <c r="A1022" s="430" t="s">
        <v>2515</v>
      </c>
      <c r="B1022" s="431" t="s">
        <v>3329</v>
      </c>
      <c r="C1022" s="432" t="s">
        <v>2516</v>
      </c>
      <c r="D1022" s="433" t="s">
        <v>3347</v>
      </c>
      <c r="E1022" s="432" t="s">
        <v>465</v>
      </c>
      <c r="F1022" s="433" t="s">
        <v>3363</v>
      </c>
      <c r="G1022" s="432" t="s">
        <v>466</v>
      </c>
      <c r="H1022" s="432" t="s">
        <v>2664</v>
      </c>
      <c r="I1022" s="432" t="s">
        <v>177</v>
      </c>
      <c r="J1022" s="432" t="s">
        <v>2665</v>
      </c>
      <c r="K1022" s="432"/>
      <c r="L1022" s="434">
        <v>146.75433913883586</v>
      </c>
      <c r="M1022" s="434">
        <v>36</v>
      </c>
      <c r="N1022" s="435">
        <v>5283.1562089980907</v>
      </c>
    </row>
    <row r="1023" spans="1:14" ht="14.4" customHeight="1" x14ac:dyDescent="0.3">
      <c r="A1023" s="430" t="s">
        <v>2515</v>
      </c>
      <c r="B1023" s="431" t="s">
        <v>3329</v>
      </c>
      <c r="C1023" s="432" t="s">
        <v>2516</v>
      </c>
      <c r="D1023" s="433" t="s">
        <v>3347</v>
      </c>
      <c r="E1023" s="432" t="s">
        <v>465</v>
      </c>
      <c r="F1023" s="433" t="s">
        <v>3363</v>
      </c>
      <c r="G1023" s="432" t="s">
        <v>466</v>
      </c>
      <c r="H1023" s="432" t="s">
        <v>1357</v>
      </c>
      <c r="I1023" s="432" t="s">
        <v>177</v>
      </c>
      <c r="J1023" s="432" t="s">
        <v>1358</v>
      </c>
      <c r="K1023" s="432"/>
      <c r="L1023" s="434">
        <v>77.467815667066901</v>
      </c>
      <c r="M1023" s="434">
        <v>32</v>
      </c>
      <c r="N1023" s="435">
        <v>2478.9701013461408</v>
      </c>
    </row>
    <row r="1024" spans="1:14" ht="14.4" customHeight="1" x14ac:dyDescent="0.3">
      <c r="A1024" s="430" t="s">
        <v>2515</v>
      </c>
      <c r="B1024" s="431" t="s">
        <v>3329</v>
      </c>
      <c r="C1024" s="432" t="s">
        <v>2516</v>
      </c>
      <c r="D1024" s="433" t="s">
        <v>3347</v>
      </c>
      <c r="E1024" s="432" t="s">
        <v>465</v>
      </c>
      <c r="F1024" s="433" t="s">
        <v>3363</v>
      </c>
      <c r="G1024" s="432" t="s">
        <v>466</v>
      </c>
      <c r="H1024" s="432" t="s">
        <v>2093</v>
      </c>
      <c r="I1024" s="432" t="s">
        <v>177</v>
      </c>
      <c r="J1024" s="432" t="s">
        <v>2094</v>
      </c>
      <c r="K1024" s="432"/>
      <c r="L1024" s="434">
        <v>222.98042120530241</v>
      </c>
      <c r="M1024" s="434">
        <v>5</v>
      </c>
      <c r="N1024" s="435">
        <v>1114.902106026512</v>
      </c>
    </row>
    <row r="1025" spans="1:14" ht="14.4" customHeight="1" x14ac:dyDescent="0.3">
      <c r="A1025" s="430" t="s">
        <v>2515</v>
      </c>
      <c r="B1025" s="431" t="s">
        <v>3329</v>
      </c>
      <c r="C1025" s="432" t="s">
        <v>2516</v>
      </c>
      <c r="D1025" s="433" t="s">
        <v>3347</v>
      </c>
      <c r="E1025" s="432" t="s">
        <v>465</v>
      </c>
      <c r="F1025" s="433" t="s">
        <v>3363</v>
      </c>
      <c r="G1025" s="432" t="s">
        <v>466</v>
      </c>
      <c r="H1025" s="432" t="s">
        <v>2095</v>
      </c>
      <c r="I1025" s="432" t="s">
        <v>177</v>
      </c>
      <c r="J1025" s="432" t="s">
        <v>2096</v>
      </c>
      <c r="K1025" s="432"/>
      <c r="L1025" s="434">
        <v>216.83999661297227</v>
      </c>
      <c r="M1025" s="434">
        <v>4</v>
      </c>
      <c r="N1025" s="435">
        <v>867.35998645188909</v>
      </c>
    </row>
    <row r="1026" spans="1:14" ht="14.4" customHeight="1" x14ac:dyDescent="0.3">
      <c r="A1026" s="430" t="s">
        <v>2515</v>
      </c>
      <c r="B1026" s="431" t="s">
        <v>3329</v>
      </c>
      <c r="C1026" s="432" t="s">
        <v>2516</v>
      </c>
      <c r="D1026" s="433" t="s">
        <v>3347</v>
      </c>
      <c r="E1026" s="432" t="s">
        <v>465</v>
      </c>
      <c r="F1026" s="433" t="s">
        <v>3363</v>
      </c>
      <c r="G1026" s="432" t="s">
        <v>466</v>
      </c>
      <c r="H1026" s="432" t="s">
        <v>1359</v>
      </c>
      <c r="I1026" s="432" t="s">
        <v>177</v>
      </c>
      <c r="J1026" s="432" t="s">
        <v>1360</v>
      </c>
      <c r="K1026" s="432"/>
      <c r="L1026" s="434">
        <v>217.80425159952622</v>
      </c>
      <c r="M1026" s="434">
        <v>6</v>
      </c>
      <c r="N1026" s="435">
        <v>1306.8255095971574</v>
      </c>
    </row>
    <row r="1027" spans="1:14" ht="14.4" customHeight="1" x14ac:dyDescent="0.3">
      <c r="A1027" s="430" t="s">
        <v>2515</v>
      </c>
      <c r="B1027" s="431" t="s">
        <v>3329</v>
      </c>
      <c r="C1027" s="432" t="s">
        <v>2516</v>
      </c>
      <c r="D1027" s="433" t="s">
        <v>3347</v>
      </c>
      <c r="E1027" s="432" t="s">
        <v>465</v>
      </c>
      <c r="F1027" s="433" t="s">
        <v>3363</v>
      </c>
      <c r="G1027" s="432" t="s">
        <v>466</v>
      </c>
      <c r="H1027" s="432" t="s">
        <v>521</v>
      </c>
      <c r="I1027" s="432" t="s">
        <v>521</v>
      </c>
      <c r="J1027" s="432" t="s">
        <v>522</v>
      </c>
      <c r="K1027" s="432" t="s">
        <v>523</v>
      </c>
      <c r="L1027" s="434">
        <v>235.32000000000002</v>
      </c>
      <c r="M1027" s="434">
        <v>3</v>
      </c>
      <c r="N1027" s="435">
        <v>705.96</v>
      </c>
    </row>
    <row r="1028" spans="1:14" ht="14.4" customHeight="1" x14ac:dyDescent="0.3">
      <c r="A1028" s="430" t="s">
        <v>2515</v>
      </c>
      <c r="B1028" s="431" t="s">
        <v>3329</v>
      </c>
      <c r="C1028" s="432" t="s">
        <v>2516</v>
      </c>
      <c r="D1028" s="433" t="s">
        <v>3347</v>
      </c>
      <c r="E1028" s="432" t="s">
        <v>465</v>
      </c>
      <c r="F1028" s="433" t="s">
        <v>3363</v>
      </c>
      <c r="G1028" s="432" t="s">
        <v>466</v>
      </c>
      <c r="H1028" s="432" t="s">
        <v>2666</v>
      </c>
      <c r="I1028" s="432" t="s">
        <v>2667</v>
      </c>
      <c r="J1028" s="432" t="s">
        <v>2668</v>
      </c>
      <c r="K1028" s="432" t="s">
        <v>502</v>
      </c>
      <c r="L1028" s="434">
        <v>41.12</v>
      </c>
      <c r="M1028" s="434">
        <v>1</v>
      </c>
      <c r="N1028" s="435">
        <v>41.12</v>
      </c>
    </row>
    <row r="1029" spans="1:14" ht="14.4" customHeight="1" x14ac:dyDescent="0.3">
      <c r="A1029" s="430" t="s">
        <v>2515</v>
      </c>
      <c r="B1029" s="431" t="s">
        <v>3329</v>
      </c>
      <c r="C1029" s="432" t="s">
        <v>2516</v>
      </c>
      <c r="D1029" s="433" t="s">
        <v>3347</v>
      </c>
      <c r="E1029" s="432" t="s">
        <v>465</v>
      </c>
      <c r="F1029" s="433" t="s">
        <v>3363</v>
      </c>
      <c r="G1029" s="432" t="s">
        <v>466</v>
      </c>
      <c r="H1029" s="432" t="s">
        <v>1361</v>
      </c>
      <c r="I1029" s="432" t="s">
        <v>1362</v>
      </c>
      <c r="J1029" s="432" t="s">
        <v>1363</v>
      </c>
      <c r="K1029" s="432" t="s">
        <v>1364</v>
      </c>
      <c r="L1029" s="434">
        <v>117.73979481160821</v>
      </c>
      <c r="M1029" s="434">
        <v>180</v>
      </c>
      <c r="N1029" s="435">
        <v>21193.163066089477</v>
      </c>
    </row>
    <row r="1030" spans="1:14" ht="14.4" customHeight="1" x14ac:dyDescent="0.3">
      <c r="A1030" s="430" t="s">
        <v>2515</v>
      </c>
      <c r="B1030" s="431" t="s">
        <v>3329</v>
      </c>
      <c r="C1030" s="432" t="s">
        <v>2516</v>
      </c>
      <c r="D1030" s="433" t="s">
        <v>3347</v>
      </c>
      <c r="E1030" s="432" t="s">
        <v>465</v>
      </c>
      <c r="F1030" s="433" t="s">
        <v>3363</v>
      </c>
      <c r="G1030" s="432" t="s">
        <v>466</v>
      </c>
      <c r="H1030" s="432" t="s">
        <v>2448</v>
      </c>
      <c r="I1030" s="432" t="s">
        <v>2449</v>
      </c>
      <c r="J1030" s="432" t="s">
        <v>1233</v>
      </c>
      <c r="K1030" s="432" t="s">
        <v>2450</v>
      </c>
      <c r="L1030" s="434">
        <v>326.32</v>
      </c>
      <c r="M1030" s="434">
        <v>3</v>
      </c>
      <c r="N1030" s="435">
        <v>978.96</v>
      </c>
    </row>
    <row r="1031" spans="1:14" ht="14.4" customHeight="1" x14ac:dyDescent="0.3">
      <c r="A1031" s="430" t="s">
        <v>2515</v>
      </c>
      <c r="B1031" s="431" t="s">
        <v>3329</v>
      </c>
      <c r="C1031" s="432" t="s">
        <v>2516</v>
      </c>
      <c r="D1031" s="433" t="s">
        <v>3347</v>
      </c>
      <c r="E1031" s="432" t="s">
        <v>465</v>
      </c>
      <c r="F1031" s="433" t="s">
        <v>3363</v>
      </c>
      <c r="G1031" s="432" t="s">
        <v>466</v>
      </c>
      <c r="H1031" s="432" t="s">
        <v>2669</v>
      </c>
      <c r="I1031" s="432" t="s">
        <v>2670</v>
      </c>
      <c r="J1031" s="432" t="s">
        <v>2671</v>
      </c>
      <c r="K1031" s="432" t="s">
        <v>2672</v>
      </c>
      <c r="L1031" s="434">
        <v>102.93001232066463</v>
      </c>
      <c r="M1031" s="434">
        <v>1</v>
      </c>
      <c r="N1031" s="435">
        <v>102.93001232066463</v>
      </c>
    </row>
    <row r="1032" spans="1:14" ht="14.4" customHeight="1" x14ac:dyDescent="0.3">
      <c r="A1032" s="430" t="s">
        <v>2515</v>
      </c>
      <c r="B1032" s="431" t="s">
        <v>3329</v>
      </c>
      <c r="C1032" s="432" t="s">
        <v>2516</v>
      </c>
      <c r="D1032" s="433" t="s">
        <v>3347</v>
      </c>
      <c r="E1032" s="432" t="s">
        <v>465</v>
      </c>
      <c r="F1032" s="433" t="s">
        <v>3363</v>
      </c>
      <c r="G1032" s="432" t="s">
        <v>466</v>
      </c>
      <c r="H1032" s="432" t="s">
        <v>2673</v>
      </c>
      <c r="I1032" s="432" t="s">
        <v>2674</v>
      </c>
      <c r="J1032" s="432" t="s">
        <v>2675</v>
      </c>
      <c r="K1032" s="432" t="s">
        <v>2676</v>
      </c>
      <c r="L1032" s="434">
        <v>1015.7061263310968</v>
      </c>
      <c r="M1032" s="434">
        <v>10</v>
      </c>
      <c r="N1032" s="435">
        <v>10157.061263310969</v>
      </c>
    </row>
    <row r="1033" spans="1:14" ht="14.4" customHeight="1" x14ac:dyDescent="0.3">
      <c r="A1033" s="430" t="s">
        <v>2515</v>
      </c>
      <c r="B1033" s="431" t="s">
        <v>3329</v>
      </c>
      <c r="C1033" s="432" t="s">
        <v>2516</v>
      </c>
      <c r="D1033" s="433" t="s">
        <v>3347</v>
      </c>
      <c r="E1033" s="432" t="s">
        <v>465</v>
      </c>
      <c r="F1033" s="433" t="s">
        <v>3363</v>
      </c>
      <c r="G1033" s="432" t="s">
        <v>466</v>
      </c>
      <c r="H1033" s="432" t="s">
        <v>2677</v>
      </c>
      <c r="I1033" s="432" t="s">
        <v>2678</v>
      </c>
      <c r="J1033" s="432" t="s">
        <v>2679</v>
      </c>
      <c r="K1033" s="432" t="s">
        <v>2133</v>
      </c>
      <c r="L1033" s="434">
        <v>54.84</v>
      </c>
      <c r="M1033" s="434">
        <v>6</v>
      </c>
      <c r="N1033" s="435">
        <v>329.04</v>
      </c>
    </row>
    <row r="1034" spans="1:14" ht="14.4" customHeight="1" x14ac:dyDescent="0.3">
      <c r="A1034" s="430" t="s">
        <v>2515</v>
      </c>
      <c r="B1034" s="431" t="s">
        <v>3329</v>
      </c>
      <c r="C1034" s="432" t="s">
        <v>2516</v>
      </c>
      <c r="D1034" s="433" t="s">
        <v>3347</v>
      </c>
      <c r="E1034" s="432" t="s">
        <v>465</v>
      </c>
      <c r="F1034" s="433" t="s">
        <v>3363</v>
      </c>
      <c r="G1034" s="432" t="s">
        <v>466</v>
      </c>
      <c r="H1034" s="432" t="s">
        <v>1380</v>
      </c>
      <c r="I1034" s="432" t="s">
        <v>1380</v>
      </c>
      <c r="J1034" s="432" t="s">
        <v>1381</v>
      </c>
      <c r="K1034" s="432" t="s">
        <v>1382</v>
      </c>
      <c r="L1034" s="434">
        <v>96.19</v>
      </c>
      <c r="M1034" s="434">
        <v>1</v>
      </c>
      <c r="N1034" s="435">
        <v>96.19</v>
      </c>
    </row>
    <row r="1035" spans="1:14" ht="14.4" customHeight="1" x14ac:dyDescent="0.3">
      <c r="A1035" s="430" t="s">
        <v>2515</v>
      </c>
      <c r="B1035" s="431" t="s">
        <v>3329</v>
      </c>
      <c r="C1035" s="432" t="s">
        <v>2516</v>
      </c>
      <c r="D1035" s="433" t="s">
        <v>3347</v>
      </c>
      <c r="E1035" s="432" t="s">
        <v>465</v>
      </c>
      <c r="F1035" s="433" t="s">
        <v>3363</v>
      </c>
      <c r="G1035" s="432" t="s">
        <v>466</v>
      </c>
      <c r="H1035" s="432" t="s">
        <v>2105</v>
      </c>
      <c r="I1035" s="432" t="s">
        <v>177</v>
      </c>
      <c r="J1035" s="432" t="s">
        <v>2106</v>
      </c>
      <c r="K1035" s="432" t="s">
        <v>2107</v>
      </c>
      <c r="L1035" s="434">
        <v>184.84</v>
      </c>
      <c r="M1035" s="434">
        <v>6</v>
      </c>
      <c r="N1035" s="435">
        <v>1109.04</v>
      </c>
    </row>
    <row r="1036" spans="1:14" ht="14.4" customHeight="1" x14ac:dyDescent="0.3">
      <c r="A1036" s="430" t="s">
        <v>2515</v>
      </c>
      <c r="B1036" s="431" t="s">
        <v>3329</v>
      </c>
      <c r="C1036" s="432" t="s">
        <v>2516</v>
      </c>
      <c r="D1036" s="433" t="s">
        <v>3347</v>
      </c>
      <c r="E1036" s="432" t="s">
        <v>465</v>
      </c>
      <c r="F1036" s="433" t="s">
        <v>3363</v>
      </c>
      <c r="G1036" s="432" t="s">
        <v>466</v>
      </c>
      <c r="H1036" s="432" t="s">
        <v>2108</v>
      </c>
      <c r="I1036" s="432" t="s">
        <v>2109</v>
      </c>
      <c r="J1036" s="432" t="s">
        <v>2110</v>
      </c>
      <c r="K1036" s="432" t="s">
        <v>2111</v>
      </c>
      <c r="L1036" s="434">
        <v>1036.82</v>
      </c>
      <c r="M1036" s="434">
        <v>63</v>
      </c>
      <c r="N1036" s="435">
        <v>65319.659999999989</v>
      </c>
    </row>
    <row r="1037" spans="1:14" ht="14.4" customHeight="1" x14ac:dyDescent="0.3">
      <c r="A1037" s="430" t="s">
        <v>2515</v>
      </c>
      <c r="B1037" s="431" t="s">
        <v>3329</v>
      </c>
      <c r="C1037" s="432" t="s">
        <v>2516</v>
      </c>
      <c r="D1037" s="433" t="s">
        <v>3347</v>
      </c>
      <c r="E1037" s="432" t="s">
        <v>465</v>
      </c>
      <c r="F1037" s="433" t="s">
        <v>3363</v>
      </c>
      <c r="G1037" s="432" t="s">
        <v>466</v>
      </c>
      <c r="H1037" s="432" t="s">
        <v>2680</v>
      </c>
      <c r="I1037" s="432" t="s">
        <v>2681</v>
      </c>
      <c r="J1037" s="432" t="s">
        <v>2682</v>
      </c>
      <c r="K1037" s="432" t="s">
        <v>1436</v>
      </c>
      <c r="L1037" s="434">
        <v>4539.4800000000005</v>
      </c>
      <c r="M1037" s="434">
        <v>2</v>
      </c>
      <c r="N1037" s="435">
        <v>9078.9600000000009</v>
      </c>
    </row>
    <row r="1038" spans="1:14" ht="14.4" customHeight="1" x14ac:dyDescent="0.3">
      <c r="A1038" s="430" t="s">
        <v>2515</v>
      </c>
      <c r="B1038" s="431" t="s">
        <v>3329</v>
      </c>
      <c r="C1038" s="432" t="s">
        <v>2516</v>
      </c>
      <c r="D1038" s="433" t="s">
        <v>3347</v>
      </c>
      <c r="E1038" s="432" t="s">
        <v>465</v>
      </c>
      <c r="F1038" s="433" t="s">
        <v>3363</v>
      </c>
      <c r="G1038" s="432" t="s">
        <v>466</v>
      </c>
      <c r="H1038" s="432" t="s">
        <v>1383</v>
      </c>
      <c r="I1038" s="432" t="s">
        <v>1384</v>
      </c>
      <c r="J1038" s="432" t="s">
        <v>1385</v>
      </c>
      <c r="K1038" s="432" t="s">
        <v>1386</v>
      </c>
      <c r="L1038" s="434">
        <v>399.47992395197542</v>
      </c>
      <c r="M1038" s="434">
        <v>71</v>
      </c>
      <c r="N1038" s="435">
        <v>28363.074600590255</v>
      </c>
    </row>
    <row r="1039" spans="1:14" ht="14.4" customHeight="1" x14ac:dyDescent="0.3">
      <c r="A1039" s="430" t="s">
        <v>2515</v>
      </c>
      <c r="B1039" s="431" t="s">
        <v>3329</v>
      </c>
      <c r="C1039" s="432" t="s">
        <v>2516</v>
      </c>
      <c r="D1039" s="433" t="s">
        <v>3347</v>
      </c>
      <c r="E1039" s="432" t="s">
        <v>465</v>
      </c>
      <c r="F1039" s="433" t="s">
        <v>3363</v>
      </c>
      <c r="G1039" s="432" t="s">
        <v>466</v>
      </c>
      <c r="H1039" s="432" t="s">
        <v>2683</v>
      </c>
      <c r="I1039" s="432" t="s">
        <v>177</v>
      </c>
      <c r="J1039" s="432" t="s">
        <v>2684</v>
      </c>
      <c r="K1039" s="432"/>
      <c r="L1039" s="434">
        <v>110.95683138050171</v>
      </c>
      <c r="M1039" s="434">
        <v>22</v>
      </c>
      <c r="N1039" s="435">
        <v>2441.0502903710376</v>
      </c>
    </row>
    <row r="1040" spans="1:14" ht="14.4" customHeight="1" x14ac:dyDescent="0.3">
      <c r="A1040" s="430" t="s">
        <v>2515</v>
      </c>
      <c r="B1040" s="431" t="s">
        <v>3329</v>
      </c>
      <c r="C1040" s="432" t="s">
        <v>2516</v>
      </c>
      <c r="D1040" s="433" t="s">
        <v>3347</v>
      </c>
      <c r="E1040" s="432" t="s">
        <v>465</v>
      </c>
      <c r="F1040" s="433" t="s">
        <v>3363</v>
      </c>
      <c r="G1040" s="432" t="s">
        <v>466</v>
      </c>
      <c r="H1040" s="432" t="s">
        <v>1396</v>
      </c>
      <c r="I1040" s="432" t="s">
        <v>1397</v>
      </c>
      <c r="J1040" s="432" t="s">
        <v>1398</v>
      </c>
      <c r="K1040" s="432" t="s">
        <v>1399</v>
      </c>
      <c r="L1040" s="434">
        <v>113.38040145355237</v>
      </c>
      <c r="M1040" s="434">
        <v>2</v>
      </c>
      <c r="N1040" s="435">
        <v>226.76080290710473</v>
      </c>
    </row>
    <row r="1041" spans="1:14" ht="14.4" customHeight="1" x14ac:dyDescent="0.3">
      <c r="A1041" s="430" t="s">
        <v>2515</v>
      </c>
      <c r="B1041" s="431" t="s">
        <v>3329</v>
      </c>
      <c r="C1041" s="432" t="s">
        <v>2516</v>
      </c>
      <c r="D1041" s="433" t="s">
        <v>3347</v>
      </c>
      <c r="E1041" s="432" t="s">
        <v>465</v>
      </c>
      <c r="F1041" s="433" t="s">
        <v>3363</v>
      </c>
      <c r="G1041" s="432" t="s">
        <v>466</v>
      </c>
      <c r="H1041" s="432" t="s">
        <v>2685</v>
      </c>
      <c r="I1041" s="432" t="s">
        <v>2686</v>
      </c>
      <c r="J1041" s="432" t="s">
        <v>2687</v>
      </c>
      <c r="K1041" s="432" t="s">
        <v>2688</v>
      </c>
      <c r="L1041" s="434">
        <v>225.91</v>
      </c>
      <c r="M1041" s="434">
        <v>1</v>
      </c>
      <c r="N1041" s="435">
        <v>225.91</v>
      </c>
    </row>
    <row r="1042" spans="1:14" ht="14.4" customHeight="1" x14ac:dyDescent="0.3">
      <c r="A1042" s="430" t="s">
        <v>2515</v>
      </c>
      <c r="B1042" s="431" t="s">
        <v>3329</v>
      </c>
      <c r="C1042" s="432" t="s">
        <v>2516</v>
      </c>
      <c r="D1042" s="433" t="s">
        <v>3347</v>
      </c>
      <c r="E1042" s="432" t="s">
        <v>465</v>
      </c>
      <c r="F1042" s="433" t="s">
        <v>3363</v>
      </c>
      <c r="G1042" s="432" t="s">
        <v>466</v>
      </c>
      <c r="H1042" s="432" t="s">
        <v>2451</v>
      </c>
      <c r="I1042" s="432" t="s">
        <v>2452</v>
      </c>
      <c r="J1042" s="432" t="s">
        <v>1962</v>
      </c>
      <c r="K1042" s="432" t="s">
        <v>2453</v>
      </c>
      <c r="L1042" s="434">
        <v>474.18</v>
      </c>
      <c r="M1042" s="434">
        <v>1</v>
      </c>
      <c r="N1042" s="435">
        <v>474.18</v>
      </c>
    </row>
    <row r="1043" spans="1:14" ht="14.4" customHeight="1" x14ac:dyDescent="0.3">
      <c r="A1043" s="430" t="s">
        <v>2515</v>
      </c>
      <c r="B1043" s="431" t="s">
        <v>3329</v>
      </c>
      <c r="C1043" s="432" t="s">
        <v>2516</v>
      </c>
      <c r="D1043" s="433" t="s">
        <v>3347</v>
      </c>
      <c r="E1043" s="432" t="s">
        <v>465</v>
      </c>
      <c r="F1043" s="433" t="s">
        <v>3363</v>
      </c>
      <c r="G1043" s="432" t="s">
        <v>466</v>
      </c>
      <c r="H1043" s="432" t="s">
        <v>1408</v>
      </c>
      <c r="I1043" s="432" t="s">
        <v>177</v>
      </c>
      <c r="J1043" s="432" t="s">
        <v>1409</v>
      </c>
      <c r="K1043" s="432"/>
      <c r="L1043" s="434">
        <v>367.33000000000004</v>
      </c>
      <c r="M1043" s="434">
        <v>4</v>
      </c>
      <c r="N1043" s="435">
        <v>1469.3200000000002</v>
      </c>
    </row>
    <row r="1044" spans="1:14" ht="14.4" customHeight="1" x14ac:dyDescent="0.3">
      <c r="A1044" s="430" t="s">
        <v>2515</v>
      </c>
      <c r="B1044" s="431" t="s">
        <v>3329</v>
      </c>
      <c r="C1044" s="432" t="s">
        <v>2516</v>
      </c>
      <c r="D1044" s="433" t="s">
        <v>3347</v>
      </c>
      <c r="E1044" s="432" t="s">
        <v>465</v>
      </c>
      <c r="F1044" s="433" t="s">
        <v>3363</v>
      </c>
      <c r="G1044" s="432" t="s">
        <v>466</v>
      </c>
      <c r="H1044" s="432" t="s">
        <v>1410</v>
      </c>
      <c r="I1044" s="432" t="s">
        <v>1411</v>
      </c>
      <c r="J1044" s="432" t="s">
        <v>1412</v>
      </c>
      <c r="K1044" s="432" t="s">
        <v>1413</v>
      </c>
      <c r="L1044" s="434">
        <v>122.65</v>
      </c>
      <c r="M1044" s="434">
        <v>1</v>
      </c>
      <c r="N1044" s="435">
        <v>122.65</v>
      </c>
    </row>
    <row r="1045" spans="1:14" ht="14.4" customHeight="1" x14ac:dyDescent="0.3">
      <c r="A1045" s="430" t="s">
        <v>2515</v>
      </c>
      <c r="B1045" s="431" t="s">
        <v>3329</v>
      </c>
      <c r="C1045" s="432" t="s">
        <v>2516</v>
      </c>
      <c r="D1045" s="433" t="s">
        <v>3347</v>
      </c>
      <c r="E1045" s="432" t="s">
        <v>465</v>
      </c>
      <c r="F1045" s="433" t="s">
        <v>3363</v>
      </c>
      <c r="G1045" s="432" t="s">
        <v>466</v>
      </c>
      <c r="H1045" s="432" t="s">
        <v>2689</v>
      </c>
      <c r="I1045" s="432" t="s">
        <v>177</v>
      </c>
      <c r="J1045" s="432" t="s">
        <v>2690</v>
      </c>
      <c r="K1045" s="432"/>
      <c r="L1045" s="434">
        <v>521.6331343057393</v>
      </c>
      <c r="M1045" s="434">
        <v>1</v>
      </c>
      <c r="N1045" s="435">
        <v>521.6331343057393</v>
      </c>
    </row>
    <row r="1046" spans="1:14" ht="14.4" customHeight="1" x14ac:dyDescent="0.3">
      <c r="A1046" s="430" t="s">
        <v>2515</v>
      </c>
      <c r="B1046" s="431" t="s">
        <v>3329</v>
      </c>
      <c r="C1046" s="432" t="s">
        <v>2516</v>
      </c>
      <c r="D1046" s="433" t="s">
        <v>3347</v>
      </c>
      <c r="E1046" s="432" t="s">
        <v>465</v>
      </c>
      <c r="F1046" s="433" t="s">
        <v>3363</v>
      </c>
      <c r="G1046" s="432" t="s">
        <v>466</v>
      </c>
      <c r="H1046" s="432" t="s">
        <v>2691</v>
      </c>
      <c r="I1046" s="432" t="s">
        <v>2692</v>
      </c>
      <c r="J1046" s="432" t="s">
        <v>2693</v>
      </c>
      <c r="K1046" s="432" t="s">
        <v>2694</v>
      </c>
      <c r="L1046" s="434">
        <v>79.215641855628448</v>
      </c>
      <c r="M1046" s="434">
        <v>7</v>
      </c>
      <c r="N1046" s="435">
        <v>554.50949298939918</v>
      </c>
    </row>
    <row r="1047" spans="1:14" ht="14.4" customHeight="1" x14ac:dyDescent="0.3">
      <c r="A1047" s="430" t="s">
        <v>2515</v>
      </c>
      <c r="B1047" s="431" t="s">
        <v>3329</v>
      </c>
      <c r="C1047" s="432" t="s">
        <v>2516</v>
      </c>
      <c r="D1047" s="433" t="s">
        <v>3347</v>
      </c>
      <c r="E1047" s="432" t="s">
        <v>465</v>
      </c>
      <c r="F1047" s="433" t="s">
        <v>3363</v>
      </c>
      <c r="G1047" s="432" t="s">
        <v>466</v>
      </c>
      <c r="H1047" s="432" t="s">
        <v>2695</v>
      </c>
      <c r="I1047" s="432" t="s">
        <v>2696</v>
      </c>
      <c r="J1047" s="432" t="s">
        <v>2697</v>
      </c>
      <c r="K1047" s="432" t="s">
        <v>2698</v>
      </c>
      <c r="L1047" s="434">
        <v>2788.64</v>
      </c>
      <c r="M1047" s="434">
        <v>1</v>
      </c>
      <c r="N1047" s="435">
        <v>2788.64</v>
      </c>
    </row>
    <row r="1048" spans="1:14" ht="14.4" customHeight="1" x14ac:dyDescent="0.3">
      <c r="A1048" s="430" t="s">
        <v>2515</v>
      </c>
      <c r="B1048" s="431" t="s">
        <v>3329</v>
      </c>
      <c r="C1048" s="432" t="s">
        <v>2516</v>
      </c>
      <c r="D1048" s="433" t="s">
        <v>3347</v>
      </c>
      <c r="E1048" s="432" t="s">
        <v>465</v>
      </c>
      <c r="F1048" s="433" t="s">
        <v>3363</v>
      </c>
      <c r="G1048" s="432" t="s">
        <v>466</v>
      </c>
      <c r="H1048" s="432" t="s">
        <v>2699</v>
      </c>
      <c r="I1048" s="432" t="s">
        <v>177</v>
      </c>
      <c r="J1048" s="432" t="s">
        <v>2700</v>
      </c>
      <c r="K1048" s="432"/>
      <c r="L1048" s="434">
        <v>125.28708540296947</v>
      </c>
      <c r="M1048" s="434">
        <v>42</v>
      </c>
      <c r="N1048" s="435">
        <v>5262.0575869247177</v>
      </c>
    </row>
    <row r="1049" spans="1:14" ht="14.4" customHeight="1" x14ac:dyDescent="0.3">
      <c r="A1049" s="430" t="s">
        <v>2515</v>
      </c>
      <c r="B1049" s="431" t="s">
        <v>3329</v>
      </c>
      <c r="C1049" s="432" t="s">
        <v>2516</v>
      </c>
      <c r="D1049" s="433" t="s">
        <v>3347</v>
      </c>
      <c r="E1049" s="432" t="s">
        <v>465</v>
      </c>
      <c r="F1049" s="433" t="s">
        <v>3363</v>
      </c>
      <c r="G1049" s="432" t="s">
        <v>466</v>
      </c>
      <c r="H1049" s="432" t="s">
        <v>2130</v>
      </c>
      <c r="I1049" s="432" t="s">
        <v>2131</v>
      </c>
      <c r="J1049" s="432" t="s">
        <v>2132</v>
      </c>
      <c r="K1049" s="432" t="s">
        <v>2133</v>
      </c>
      <c r="L1049" s="434">
        <v>109.22999999999998</v>
      </c>
      <c r="M1049" s="434">
        <v>184</v>
      </c>
      <c r="N1049" s="435">
        <v>20098.319999999996</v>
      </c>
    </row>
    <row r="1050" spans="1:14" ht="14.4" customHeight="1" x14ac:dyDescent="0.3">
      <c r="A1050" s="430" t="s">
        <v>2515</v>
      </c>
      <c r="B1050" s="431" t="s">
        <v>3329</v>
      </c>
      <c r="C1050" s="432" t="s">
        <v>2516</v>
      </c>
      <c r="D1050" s="433" t="s">
        <v>3347</v>
      </c>
      <c r="E1050" s="432" t="s">
        <v>465</v>
      </c>
      <c r="F1050" s="433" t="s">
        <v>3363</v>
      </c>
      <c r="G1050" s="432" t="s">
        <v>466</v>
      </c>
      <c r="H1050" s="432" t="s">
        <v>2134</v>
      </c>
      <c r="I1050" s="432" t="s">
        <v>2135</v>
      </c>
      <c r="J1050" s="432" t="s">
        <v>2136</v>
      </c>
      <c r="K1050" s="432" t="s">
        <v>2137</v>
      </c>
      <c r="L1050" s="434">
        <v>734.05</v>
      </c>
      <c r="M1050" s="434">
        <v>1</v>
      </c>
      <c r="N1050" s="435">
        <v>734.05</v>
      </c>
    </row>
    <row r="1051" spans="1:14" ht="14.4" customHeight="1" x14ac:dyDescent="0.3">
      <c r="A1051" s="430" t="s">
        <v>2515</v>
      </c>
      <c r="B1051" s="431" t="s">
        <v>3329</v>
      </c>
      <c r="C1051" s="432" t="s">
        <v>2516</v>
      </c>
      <c r="D1051" s="433" t="s">
        <v>3347</v>
      </c>
      <c r="E1051" s="432" t="s">
        <v>465</v>
      </c>
      <c r="F1051" s="433" t="s">
        <v>3363</v>
      </c>
      <c r="G1051" s="432" t="s">
        <v>466</v>
      </c>
      <c r="H1051" s="432" t="s">
        <v>535</v>
      </c>
      <c r="I1051" s="432" t="s">
        <v>536</v>
      </c>
      <c r="J1051" s="432" t="s">
        <v>537</v>
      </c>
      <c r="K1051" s="432" t="s">
        <v>538</v>
      </c>
      <c r="L1051" s="434">
        <v>210.45</v>
      </c>
      <c r="M1051" s="434">
        <v>7</v>
      </c>
      <c r="N1051" s="435">
        <v>1473.1499999999999</v>
      </c>
    </row>
    <row r="1052" spans="1:14" ht="14.4" customHeight="1" x14ac:dyDescent="0.3">
      <c r="A1052" s="430" t="s">
        <v>2515</v>
      </c>
      <c r="B1052" s="431" t="s">
        <v>3329</v>
      </c>
      <c r="C1052" s="432" t="s">
        <v>2516</v>
      </c>
      <c r="D1052" s="433" t="s">
        <v>3347</v>
      </c>
      <c r="E1052" s="432" t="s">
        <v>465</v>
      </c>
      <c r="F1052" s="433" t="s">
        <v>3363</v>
      </c>
      <c r="G1052" s="432" t="s">
        <v>466</v>
      </c>
      <c r="H1052" s="432" t="s">
        <v>2701</v>
      </c>
      <c r="I1052" s="432" t="s">
        <v>2702</v>
      </c>
      <c r="J1052" s="432" t="s">
        <v>2703</v>
      </c>
      <c r="K1052" s="432" t="s">
        <v>2704</v>
      </c>
      <c r="L1052" s="434">
        <v>116.56</v>
      </c>
      <c r="M1052" s="434">
        <v>1</v>
      </c>
      <c r="N1052" s="435">
        <v>116.56</v>
      </c>
    </row>
    <row r="1053" spans="1:14" ht="14.4" customHeight="1" x14ac:dyDescent="0.3">
      <c r="A1053" s="430" t="s">
        <v>2515</v>
      </c>
      <c r="B1053" s="431" t="s">
        <v>3329</v>
      </c>
      <c r="C1053" s="432" t="s">
        <v>2516</v>
      </c>
      <c r="D1053" s="433" t="s">
        <v>3347</v>
      </c>
      <c r="E1053" s="432" t="s">
        <v>465</v>
      </c>
      <c r="F1053" s="433" t="s">
        <v>3363</v>
      </c>
      <c r="G1053" s="432" t="s">
        <v>466</v>
      </c>
      <c r="H1053" s="432" t="s">
        <v>1422</v>
      </c>
      <c r="I1053" s="432" t="s">
        <v>1423</v>
      </c>
      <c r="J1053" s="432" t="s">
        <v>1424</v>
      </c>
      <c r="K1053" s="432" t="s">
        <v>1425</v>
      </c>
      <c r="L1053" s="434">
        <v>339.93996667601112</v>
      </c>
      <c r="M1053" s="434">
        <v>7</v>
      </c>
      <c r="N1053" s="435">
        <v>2379.579766732078</v>
      </c>
    </row>
    <row r="1054" spans="1:14" ht="14.4" customHeight="1" x14ac:dyDescent="0.3">
      <c r="A1054" s="430" t="s">
        <v>2515</v>
      </c>
      <c r="B1054" s="431" t="s">
        <v>3329</v>
      </c>
      <c r="C1054" s="432" t="s">
        <v>2516</v>
      </c>
      <c r="D1054" s="433" t="s">
        <v>3347</v>
      </c>
      <c r="E1054" s="432" t="s">
        <v>465</v>
      </c>
      <c r="F1054" s="433" t="s">
        <v>3363</v>
      </c>
      <c r="G1054" s="432" t="s">
        <v>466</v>
      </c>
      <c r="H1054" s="432" t="s">
        <v>542</v>
      </c>
      <c r="I1054" s="432" t="s">
        <v>543</v>
      </c>
      <c r="J1054" s="432" t="s">
        <v>544</v>
      </c>
      <c r="K1054" s="432" t="s">
        <v>545</v>
      </c>
      <c r="L1054" s="434">
        <v>291.78949989122293</v>
      </c>
      <c r="M1054" s="434">
        <v>2</v>
      </c>
      <c r="N1054" s="435">
        <v>583.57899978244586</v>
      </c>
    </row>
    <row r="1055" spans="1:14" ht="14.4" customHeight="1" x14ac:dyDescent="0.3">
      <c r="A1055" s="430" t="s">
        <v>2515</v>
      </c>
      <c r="B1055" s="431" t="s">
        <v>3329</v>
      </c>
      <c r="C1055" s="432" t="s">
        <v>2516</v>
      </c>
      <c r="D1055" s="433" t="s">
        <v>3347</v>
      </c>
      <c r="E1055" s="432" t="s">
        <v>465</v>
      </c>
      <c r="F1055" s="433" t="s">
        <v>3363</v>
      </c>
      <c r="G1055" s="432" t="s">
        <v>466</v>
      </c>
      <c r="H1055" s="432" t="s">
        <v>2705</v>
      </c>
      <c r="I1055" s="432" t="s">
        <v>177</v>
      </c>
      <c r="J1055" s="432" t="s">
        <v>2706</v>
      </c>
      <c r="K1055" s="432"/>
      <c r="L1055" s="434">
        <v>167.17434648843945</v>
      </c>
      <c r="M1055" s="434">
        <v>11</v>
      </c>
      <c r="N1055" s="435">
        <v>1838.917811372834</v>
      </c>
    </row>
    <row r="1056" spans="1:14" ht="14.4" customHeight="1" x14ac:dyDescent="0.3">
      <c r="A1056" s="430" t="s">
        <v>2515</v>
      </c>
      <c r="B1056" s="431" t="s">
        <v>3329</v>
      </c>
      <c r="C1056" s="432" t="s">
        <v>2516</v>
      </c>
      <c r="D1056" s="433" t="s">
        <v>3347</v>
      </c>
      <c r="E1056" s="432" t="s">
        <v>465</v>
      </c>
      <c r="F1056" s="433" t="s">
        <v>3363</v>
      </c>
      <c r="G1056" s="432" t="s">
        <v>466</v>
      </c>
      <c r="H1056" s="432" t="s">
        <v>2707</v>
      </c>
      <c r="I1056" s="432" t="s">
        <v>177</v>
      </c>
      <c r="J1056" s="432" t="s">
        <v>2708</v>
      </c>
      <c r="K1056" s="432"/>
      <c r="L1056" s="434">
        <v>153.9645993843605</v>
      </c>
      <c r="M1056" s="434">
        <v>2</v>
      </c>
      <c r="N1056" s="435">
        <v>307.92919876872099</v>
      </c>
    </row>
    <row r="1057" spans="1:14" ht="14.4" customHeight="1" x14ac:dyDescent="0.3">
      <c r="A1057" s="430" t="s">
        <v>2515</v>
      </c>
      <c r="B1057" s="431" t="s">
        <v>3329</v>
      </c>
      <c r="C1057" s="432" t="s">
        <v>2516</v>
      </c>
      <c r="D1057" s="433" t="s">
        <v>3347</v>
      </c>
      <c r="E1057" s="432" t="s">
        <v>465</v>
      </c>
      <c r="F1057" s="433" t="s">
        <v>3363</v>
      </c>
      <c r="G1057" s="432" t="s">
        <v>466</v>
      </c>
      <c r="H1057" s="432" t="s">
        <v>2709</v>
      </c>
      <c r="I1057" s="432" t="s">
        <v>2710</v>
      </c>
      <c r="J1057" s="432" t="s">
        <v>2711</v>
      </c>
      <c r="K1057" s="432" t="s">
        <v>2712</v>
      </c>
      <c r="L1057" s="434">
        <v>146.22000000000003</v>
      </c>
      <c r="M1057" s="434">
        <v>1</v>
      </c>
      <c r="N1057" s="435">
        <v>146.22000000000003</v>
      </c>
    </row>
    <row r="1058" spans="1:14" ht="14.4" customHeight="1" x14ac:dyDescent="0.3">
      <c r="A1058" s="430" t="s">
        <v>2515</v>
      </c>
      <c r="B1058" s="431" t="s">
        <v>3329</v>
      </c>
      <c r="C1058" s="432" t="s">
        <v>2516</v>
      </c>
      <c r="D1058" s="433" t="s">
        <v>3347</v>
      </c>
      <c r="E1058" s="432" t="s">
        <v>465</v>
      </c>
      <c r="F1058" s="433" t="s">
        <v>3363</v>
      </c>
      <c r="G1058" s="432" t="s">
        <v>466</v>
      </c>
      <c r="H1058" s="432" t="s">
        <v>2713</v>
      </c>
      <c r="I1058" s="432" t="s">
        <v>2714</v>
      </c>
      <c r="J1058" s="432" t="s">
        <v>2715</v>
      </c>
      <c r="K1058" s="432" t="s">
        <v>1655</v>
      </c>
      <c r="L1058" s="434">
        <v>2225.7696695570603</v>
      </c>
      <c r="M1058" s="434">
        <v>12</v>
      </c>
      <c r="N1058" s="435">
        <v>26709.236034684724</v>
      </c>
    </row>
    <row r="1059" spans="1:14" ht="14.4" customHeight="1" x14ac:dyDescent="0.3">
      <c r="A1059" s="430" t="s">
        <v>2515</v>
      </c>
      <c r="B1059" s="431" t="s">
        <v>3329</v>
      </c>
      <c r="C1059" s="432" t="s">
        <v>2516</v>
      </c>
      <c r="D1059" s="433" t="s">
        <v>3347</v>
      </c>
      <c r="E1059" s="432" t="s">
        <v>465</v>
      </c>
      <c r="F1059" s="433" t="s">
        <v>3363</v>
      </c>
      <c r="G1059" s="432" t="s">
        <v>466</v>
      </c>
      <c r="H1059" s="432" t="s">
        <v>2454</v>
      </c>
      <c r="I1059" s="432" t="s">
        <v>2455</v>
      </c>
      <c r="J1059" s="432" t="s">
        <v>2456</v>
      </c>
      <c r="K1059" s="432" t="s">
        <v>2457</v>
      </c>
      <c r="L1059" s="434">
        <v>2970.8344444444447</v>
      </c>
      <c r="M1059" s="434">
        <v>6</v>
      </c>
      <c r="N1059" s="435">
        <v>17825.006666666668</v>
      </c>
    </row>
    <row r="1060" spans="1:14" ht="14.4" customHeight="1" x14ac:dyDescent="0.3">
      <c r="A1060" s="430" t="s">
        <v>2515</v>
      </c>
      <c r="B1060" s="431" t="s">
        <v>3329</v>
      </c>
      <c r="C1060" s="432" t="s">
        <v>2516</v>
      </c>
      <c r="D1060" s="433" t="s">
        <v>3347</v>
      </c>
      <c r="E1060" s="432" t="s">
        <v>465</v>
      </c>
      <c r="F1060" s="433" t="s">
        <v>3363</v>
      </c>
      <c r="G1060" s="432" t="s">
        <v>466</v>
      </c>
      <c r="H1060" s="432" t="s">
        <v>2716</v>
      </c>
      <c r="I1060" s="432" t="s">
        <v>2716</v>
      </c>
      <c r="J1060" s="432" t="s">
        <v>2717</v>
      </c>
      <c r="K1060" s="432" t="s">
        <v>764</v>
      </c>
      <c r="L1060" s="434">
        <v>382.61</v>
      </c>
      <c r="M1060" s="434">
        <v>2</v>
      </c>
      <c r="N1060" s="435">
        <v>765.22</v>
      </c>
    </row>
    <row r="1061" spans="1:14" ht="14.4" customHeight="1" x14ac:dyDescent="0.3">
      <c r="A1061" s="430" t="s">
        <v>2515</v>
      </c>
      <c r="B1061" s="431" t="s">
        <v>3329</v>
      </c>
      <c r="C1061" s="432" t="s">
        <v>2516</v>
      </c>
      <c r="D1061" s="433" t="s">
        <v>3347</v>
      </c>
      <c r="E1061" s="432" t="s">
        <v>465</v>
      </c>
      <c r="F1061" s="433" t="s">
        <v>3363</v>
      </c>
      <c r="G1061" s="432" t="s">
        <v>466</v>
      </c>
      <c r="H1061" s="432" t="s">
        <v>1433</v>
      </c>
      <c r="I1061" s="432" t="s">
        <v>1434</v>
      </c>
      <c r="J1061" s="432" t="s">
        <v>1435</v>
      </c>
      <c r="K1061" s="432" t="s">
        <v>1436</v>
      </c>
      <c r="L1061" s="434">
        <v>2700</v>
      </c>
      <c r="M1061" s="434">
        <v>11</v>
      </c>
      <c r="N1061" s="435">
        <v>29700</v>
      </c>
    </row>
    <row r="1062" spans="1:14" ht="14.4" customHeight="1" x14ac:dyDescent="0.3">
      <c r="A1062" s="430" t="s">
        <v>2515</v>
      </c>
      <c r="B1062" s="431" t="s">
        <v>3329</v>
      </c>
      <c r="C1062" s="432" t="s">
        <v>2516</v>
      </c>
      <c r="D1062" s="433" t="s">
        <v>3347</v>
      </c>
      <c r="E1062" s="432" t="s">
        <v>465</v>
      </c>
      <c r="F1062" s="433" t="s">
        <v>3363</v>
      </c>
      <c r="G1062" s="432" t="s">
        <v>466</v>
      </c>
      <c r="H1062" s="432" t="s">
        <v>2718</v>
      </c>
      <c r="I1062" s="432" t="s">
        <v>2719</v>
      </c>
      <c r="J1062" s="432" t="s">
        <v>2720</v>
      </c>
      <c r="K1062" s="432" t="s">
        <v>2721</v>
      </c>
      <c r="L1062" s="434">
        <v>3818.0943937661923</v>
      </c>
      <c r="M1062" s="434">
        <v>8</v>
      </c>
      <c r="N1062" s="435">
        <v>30544.755150129538</v>
      </c>
    </row>
    <row r="1063" spans="1:14" ht="14.4" customHeight="1" x14ac:dyDescent="0.3">
      <c r="A1063" s="430" t="s">
        <v>2515</v>
      </c>
      <c r="B1063" s="431" t="s">
        <v>3329</v>
      </c>
      <c r="C1063" s="432" t="s">
        <v>2516</v>
      </c>
      <c r="D1063" s="433" t="s">
        <v>3347</v>
      </c>
      <c r="E1063" s="432" t="s">
        <v>465</v>
      </c>
      <c r="F1063" s="433" t="s">
        <v>3363</v>
      </c>
      <c r="G1063" s="432" t="s">
        <v>466</v>
      </c>
      <c r="H1063" s="432" t="s">
        <v>2722</v>
      </c>
      <c r="I1063" s="432" t="s">
        <v>177</v>
      </c>
      <c r="J1063" s="432" t="s">
        <v>2723</v>
      </c>
      <c r="K1063" s="432"/>
      <c r="L1063" s="434">
        <v>84.049114604062382</v>
      </c>
      <c r="M1063" s="434">
        <v>12</v>
      </c>
      <c r="N1063" s="435">
        <v>1008.5893752487485</v>
      </c>
    </row>
    <row r="1064" spans="1:14" ht="14.4" customHeight="1" x14ac:dyDescent="0.3">
      <c r="A1064" s="430" t="s">
        <v>2515</v>
      </c>
      <c r="B1064" s="431" t="s">
        <v>3329</v>
      </c>
      <c r="C1064" s="432" t="s">
        <v>2516</v>
      </c>
      <c r="D1064" s="433" t="s">
        <v>3347</v>
      </c>
      <c r="E1064" s="432" t="s">
        <v>465</v>
      </c>
      <c r="F1064" s="433" t="s">
        <v>3363</v>
      </c>
      <c r="G1064" s="432" t="s">
        <v>466</v>
      </c>
      <c r="H1064" s="432" t="s">
        <v>2155</v>
      </c>
      <c r="I1064" s="432" t="s">
        <v>2155</v>
      </c>
      <c r="J1064" s="432" t="s">
        <v>2156</v>
      </c>
      <c r="K1064" s="432" t="s">
        <v>2157</v>
      </c>
      <c r="L1064" s="434">
        <v>187.98023695883205</v>
      </c>
      <c r="M1064" s="434">
        <v>4</v>
      </c>
      <c r="N1064" s="435">
        <v>751.92094783532821</v>
      </c>
    </row>
    <row r="1065" spans="1:14" ht="14.4" customHeight="1" x14ac:dyDescent="0.3">
      <c r="A1065" s="430" t="s">
        <v>2515</v>
      </c>
      <c r="B1065" s="431" t="s">
        <v>3329</v>
      </c>
      <c r="C1065" s="432" t="s">
        <v>2516</v>
      </c>
      <c r="D1065" s="433" t="s">
        <v>3347</v>
      </c>
      <c r="E1065" s="432" t="s">
        <v>465</v>
      </c>
      <c r="F1065" s="433" t="s">
        <v>3363</v>
      </c>
      <c r="G1065" s="432" t="s">
        <v>466</v>
      </c>
      <c r="H1065" s="432" t="s">
        <v>2465</v>
      </c>
      <c r="I1065" s="432" t="s">
        <v>2466</v>
      </c>
      <c r="J1065" s="432" t="s">
        <v>2467</v>
      </c>
      <c r="K1065" s="432" t="s">
        <v>2133</v>
      </c>
      <c r="L1065" s="434">
        <v>36.64</v>
      </c>
      <c r="M1065" s="434">
        <v>20</v>
      </c>
      <c r="N1065" s="435">
        <v>732.8</v>
      </c>
    </row>
    <row r="1066" spans="1:14" ht="14.4" customHeight="1" x14ac:dyDescent="0.3">
      <c r="A1066" s="430" t="s">
        <v>2515</v>
      </c>
      <c r="B1066" s="431" t="s">
        <v>3329</v>
      </c>
      <c r="C1066" s="432" t="s">
        <v>2516</v>
      </c>
      <c r="D1066" s="433" t="s">
        <v>3347</v>
      </c>
      <c r="E1066" s="432" t="s">
        <v>465</v>
      </c>
      <c r="F1066" s="433" t="s">
        <v>3363</v>
      </c>
      <c r="G1066" s="432" t="s">
        <v>466</v>
      </c>
      <c r="H1066" s="432" t="s">
        <v>2724</v>
      </c>
      <c r="I1066" s="432" t="s">
        <v>2725</v>
      </c>
      <c r="J1066" s="432" t="s">
        <v>2485</v>
      </c>
      <c r="K1066" s="432" t="s">
        <v>538</v>
      </c>
      <c r="L1066" s="434">
        <v>257.7</v>
      </c>
      <c r="M1066" s="434">
        <v>2</v>
      </c>
      <c r="N1066" s="435">
        <v>515.4</v>
      </c>
    </row>
    <row r="1067" spans="1:14" ht="14.4" customHeight="1" x14ac:dyDescent="0.3">
      <c r="A1067" s="430" t="s">
        <v>2515</v>
      </c>
      <c r="B1067" s="431" t="s">
        <v>3329</v>
      </c>
      <c r="C1067" s="432" t="s">
        <v>2516</v>
      </c>
      <c r="D1067" s="433" t="s">
        <v>3347</v>
      </c>
      <c r="E1067" s="432" t="s">
        <v>465</v>
      </c>
      <c r="F1067" s="433" t="s">
        <v>3363</v>
      </c>
      <c r="G1067" s="432" t="s">
        <v>466</v>
      </c>
      <c r="H1067" s="432" t="s">
        <v>2726</v>
      </c>
      <c r="I1067" s="432" t="s">
        <v>2727</v>
      </c>
      <c r="J1067" s="432" t="s">
        <v>2728</v>
      </c>
      <c r="K1067" s="432" t="s">
        <v>1145</v>
      </c>
      <c r="L1067" s="434">
        <v>59.73</v>
      </c>
      <c r="M1067" s="434">
        <v>1</v>
      </c>
      <c r="N1067" s="435">
        <v>59.73</v>
      </c>
    </row>
    <row r="1068" spans="1:14" ht="14.4" customHeight="1" x14ac:dyDescent="0.3">
      <c r="A1068" s="430" t="s">
        <v>2515</v>
      </c>
      <c r="B1068" s="431" t="s">
        <v>3329</v>
      </c>
      <c r="C1068" s="432" t="s">
        <v>2516</v>
      </c>
      <c r="D1068" s="433" t="s">
        <v>3347</v>
      </c>
      <c r="E1068" s="432" t="s">
        <v>465</v>
      </c>
      <c r="F1068" s="433" t="s">
        <v>3363</v>
      </c>
      <c r="G1068" s="432" t="s">
        <v>466</v>
      </c>
      <c r="H1068" s="432" t="s">
        <v>2729</v>
      </c>
      <c r="I1068" s="432" t="s">
        <v>2730</v>
      </c>
      <c r="J1068" s="432" t="s">
        <v>2731</v>
      </c>
      <c r="K1068" s="432" t="s">
        <v>2732</v>
      </c>
      <c r="L1068" s="434">
        <v>999.15</v>
      </c>
      <c r="M1068" s="434">
        <v>1</v>
      </c>
      <c r="N1068" s="435">
        <v>999.15</v>
      </c>
    </row>
    <row r="1069" spans="1:14" ht="14.4" customHeight="1" x14ac:dyDescent="0.3">
      <c r="A1069" s="430" t="s">
        <v>2515</v>
      </c>
      <c r="B1069" s="431" t="s">
        <v>3329</v>
      </c>
      <c r="C1069" s="432" t="s">
        <v>2516</v>
      </c>
      <c r="D1069" s="433" t="s">
        <v>3347</v>
      </c>
      <c r="E1069" s="432" t="s">
        <v>465</v>
      </c>
      <c r="F1069" s="433" t="s">
        <v>3363</v>
      </c>
      <c r="G1069" s="432" t="s">
        <v>466</v>
      </c>
      <c r="H1069" s="432" t="s">
        <v>2733</v>
      </c>
      <c r="I1069" s="432" t="s">
        <v>2734</v>
      </c>
      <c r="J1069" s="432" t="s">
        <v>2735</v>
      </c>
      <c r="K1069" s="432" t="s">
        <v>2736</v>
      </c>
      <c r="L1069" s="434">
        <v>3548.58</v>
      </c>
      <c r="M1069" s="434">
        <v>0.70000000000000007</v>
      </c>
      <c r="N1069" s="435">
        <v>2484.0060000000003</v>
      </c>
    </row>
    <row r="1070" spans="1:14" ht="14.4" customHeight="1" x14ac:dyDescent="0.3">
      <c r="A1070" s="430" t="s">
        <v>2515</v>
      </c>
      <c r="B1070" s="431" t="s">
        <v>3329</v>
      </c>
      <c r="C1070" s="432" t="s">
        <v>2516</v>
      </c>
      <c r="D1070" s="433" t="s">
        <v>3347</v>
      </c>
      <c r="E1070" s="432" t="s">
        <v>465</v>
      </c>
      <c r="F1070" s="433" t="s">
        <v>3363</v>
      </c>
      <c r="G1070" s="432" t="s">
        <v>466</v>
      </c>
      <c r="H1070" s="432" t="s">
        <v>2737</v>
      </c>
      <c r="I1070" s="432" t="s">
        <v>2738</v>
      </c>
      <c r="J1070" s="432" t="s">
        <v>2739</v>
      </c>
      <c r="K1070" s="432" t="s">
        <v>2740</v>
      </c>
      <c r="L1070" s="434">
        <v>649.85</v>
      </c>
      <c r="M1070" s="434">
        <v>1</v>
      </c>
      <c r="N1070" s="435">
        <v>649.85</v>
      </c>
    </row>
    <row r="1071" spans="1:14" ht="14.4" customHeight="1" x14ac:dyDescent="0.3">
      <c r="A1071" s="430" t="s">
        <v>2515</v>
      </c>
      <c r="B1071" s="431" t="s">
        <v>3329</v>
      </c>
      <c r="C1071" s="432" t="s">
        <v>2516</v>
      </c>
      <c r="D1071" s="433" t="s">
        <v>3347</v>
      </c>
      <c r="E1071" s="432" t="s">
        <v>465</v>
      </c>
      <c r="F1071" s="433" t="s">
        <v>3363</v>
      </c>
      <c r="G1071" s="432" t="s">
        <v>466</v>
      </c>
      <c r="H1071" s="432" t="s">
        <v>2173</v>
      </c>
      <c r="I1071" s="432" t="s">
        <v>2174</v>
      </c>
      <c r="J1071" s="432" t="s">
        <v>2175</v>
      </c>
      <c r="K1071" s="432" t="s">
        <v>2176</v>
      </c>
      <c r="L1071" s="434">
        <v>563.8978499338474</v>
      </c>
      <c r="M1071" s="434">
        <v>1</v>
      </c>
      <c r="N1071" s="435">
        <v>563.8978499338474</v>
      </c>
    </row>
    <row r="1072" spans="1:14" ht="14.4" customHeight="1" x14ac:dyDescent="0.3">
      <c r="A1072" s="430" t="s">
        <v>2515</v>
      </c>
      <c r="B1072" s="431" t="s">
        <v>3329</v>
      </c>
      <c r="C1072" s="432" t="s">
        <v>2516</v>
      </c>
      <c r="D1072" s="433" t="s">
        <v>3347</v>
      </c>
      <c r="E1072" s="432" t="s">
        <v>465</v>
      </c>
      <c r="F1072" s="433" t="s">
        <v>3363</v>
      </c>
      <c r="G1072" s="432" t="s">
        <v>466</v>
      </c>
      <c r="H1072" s="432" t="s">
        <v>2741</v>
      </c>
      <c r="I1072" s="432" t="s">
        <v>2741</v>
      </c>
      <c r="J1072" s="432" t="s">
        <v>2742</v>
      </c>
      <c r="K1072" s="432" t="s">
        <v>2743</v>
      </c>
      <c r="L1072" s="434">
        <v>580.98</v>
      </c>
      <c r="M1072" s="434">
        <v>11</v>
      </c>
      <c r="N1072" s="435">
        <v>6390.7800000000007</v>
      </c>
    </row>
    <row r="1073" spans="1:14" ht="14.4" customHeight="1" x14ac:dyDescent="0.3">
      <c r="A1073" s="430" t="s">
        <v>2515</v>
      </c>
      <c r="B1073" s="431" t="s">
        <v>3329</v>
      </c>
      <c r="C1073" s="432" t="s">
        <v>2516</v>
      </c>
      <c r="D1073" s="433" t="s">
        <v>3347</v>
      </c>
      <c r="E1073" s="432" t="s">
        <v>465</v>
      </c>
      <c r="F1073" s="433" t="s">
        <v>3363</v>
      </c>
      <c r="G1073" s="432" t="s">
        <v>466</v>
      </c>
      <c r="H1073" s="432" t="s">
        <v>2744</v>
      </c>
      <c r="I1073" s="432" t="s">
        <v>2745</v>
      </c>
      <c r="J1073" s="432" t="s">
        <v>2746</v>
      </c>
      <c r="K1073" s="432" t="s">
        <v>2747</v>
      </c>
      <c r="L1073" s="434">
        <v>79.069999999999993</v>
      </c>
      <c r="M1073" s="434">
        <v>1</v>
      </c>
      <c r="N1073" s="435">
        <v>79.069999999999993</v>
      </c>
    </row>
    <row r="1074" spans="1:14" ht="14.4" customHeight="1" x14ac:dyDescent="0.3">
      <c r="A1074" s="430" t="s">
        <v>2515</v>
      </c>
      <c r="B1074" s="431" t="s">
        <v>3329</v>
      </c>
      <c r="C1074" s="432" t="s">
        <v>2516</v>
      </c>
      <c r="D1074" s="433" t="s">
        <v>3347</v>
      </c>
      <c r="E1074" s="432" t="s">
        <v>465</v>
      </c>
      <c r="F1074" s="433" t="s">
        <v>3363</v>
      </c>
      <c r="G1074" s="432" t="s">
        <v>466</v>
      </c>
      <c r="H1074" s="432" t="s">
        <v>2177</v>
      </c>
      <c r="I1074" s="432" t="s">
        <v>2178</v>
      </c>
      <c r="J1074" s="432" t="s">
        <v>2179</v>
      </c>
      <c r="K1074" s="432" t="s">
        <v>2180</v>
      </c>
      <c r="L1074" s="434">
        <v>75.92</v>
      </c>
      <c r="M1074" s="434">
        <v>1</v>
      </c>
      <c r="N1074" s="435">
        <v>75.92</v>
      </c>
    </row>
    <row r="1075" spans="1:14" ht="14.4" customHeight="1" x14ac:dyDescent="0.3">
      <c r="A1075" s="430" t="s">
        <v>2515</v>
      </c>
      <c r="B1075" s="431" t="s">
        <v>3329</v>
      </c>
      <c r="C1075" s="432" t="s">
        <v>2516</v>
      </c>
      <c r="D1075" s="433" t="s">
        <v>3347</v>
      </c>
      <c r="E1075" s="432" t="s">
        <v>465</v>
      </c>
      <c r="F1075" s="433" t="s">
        <v>3363</v>
      </c>
      <c r="G1075" s="432" t="s">
        <v>466</v>
      </c>
      <c r="H1075" s="432" t="s">
        <v>2748</v>
      </c>
      <c r="I1075" s="432" t="s">
        <v>177</v>
      </c>
      <c r="J1075" s="432" t="s">
        <v>2749</v>
      </c>
      <c r="K1075" s="432" t="s">
        <v>2750</v>
      </c>
      <c r="L1075" s="434">
        <v>761.62</v>
      </c>
      <c r="M1075" s="434">
        <v>3</v>
      </c>
      <c r="N1075" s="435">
        <v>2284.86</v>
      </c>
    </row>
    <row r="1076" spans="1:14" ht="14.4" customHeight="1" x14ac:dyDescent="0.3">
      <c r="A1076" s="430" t="s">
        <v>2515</v>
      </c>
      <c r="B1076" s="431" t="s">
        <v>3329</v>
      </c>
      <c r="C1076" s="432" t="s">
        <v>2516</v>
      </c>
      <c r="D1076" s="433" t="s">
        <v>3347</v>
      </c>
      <c r="E1076" s="432" t="s">
        <v>465</v>
      </c>
      <c r="F1076" s="433" t="s">
        <v>3363</v>
      </c>
      <c r="G1076" s="432" t="s">
        <v>466</v>
      </c>
      <c r="H1076" s="432" t="s">
        <v>2751</v>
      </c>
      <c r="I1076" s="432" t="s">
        <v>2752</v>
      </c>
      <c r="J1076" s="432" t="s">
        <v>2753</v>
      </c>
      <c r="K1076" s="432" t="s">
        <v>2754</v>
      </c>
      <c r="L1076" s="434">
        <v>78.679836917377514</v>
      </c>
      <c r="M1076" s="434">
        <v>2</v>
      </c>
      <c r="N1076" s="435">
        <v>157.35967383475503</v>
      </c>
    </row>
    <row r="1077" spans="1:14" ht="14.4" customHeight="1" x14ac:dyDescent="0.3">
      <c r="A1077" s="430" t="s">
        <v>2515</v>
      </c>
      <c r="B1077" s="431" t="s">
        <v>3329</v>
      </c>
      <c r="C1077" s="432" t="s">
        <v>2516</v>
      </c>
      <c r="D1077" s="433" t="s">
        <v>3347</v>
      </c>
      <c r="E1077" s="432" t="s">
        <v>465</v>
      </c>
      <c r="F1077" s="433" t="s">
        <v>3363</v>
      </c>
      <c r="G1077" s="432" t="s">
        <v>466</v>
      </c>
      <c r="H1077" s="432" t="s">
        <v>2755</v>
      </c>
      <c r="I1077" s="432" t="s">
        <v>2756</v>
      </c>
      <c r="J1077" s="432" t="s">
        <v>2757</v>
      </c>
      <c r="K1077" s="432" t="s">
        <v>1376</v>
      </c>
      <c r="L1077" s="434">
        <v>12.509999999999998</v>
      </c>
      <c r="M1077" s="434">
        <v>30</v>
      </c>
      <c r="N1077" s="435">
        <v>375.29999999999995</v>
      </c>
    </row>
    <row r="1078" spans="1:14" ht="14.4" customHeight="1" x14ac:dyDescent="0.3">
      <c r="A1078" s="430" t="s">
        <v>2515</v>
      </c>
      <c r="B1078" s="431" t="s">
        <v>3329</v>
      </c>
      <c r="C1078" s="432" t="s">
        <v>2516</v>
      </c>
      <c r="D1078" s="433" t="s">
        <v>3347</v>
      </c>
      <c r="E1078" s="432" t="s">
        <v>465</v>
      </c>
      <c r="F1078" s="433" t="s">
        <v>3363</v>
      </c>
      <c r="G1078" s="432" t="s">
        <v>466</v>
      </c>
      <c r="H1078" s="432" t="s">
        <v>2758</v>
      </c>
      <c r="I1078" s="432" t="s">
        <v>2759</v>
      </c>
      <c r="J1078" s="432" t="s">
        <v>2760</v>
      </c>
      <c r="K1078" s="432" t="s">
        <v>514</v>
      </c>
      <c r="L1078" s="434">
        <v>30.649999999999995</v>
      </c>
      <c r="M1078" s="434">
        <v>12</v>
      </c>
      <c r="N1078" s="435">
        <v>367.79999999999995</v>
      </c>
    </row>
    <row r="1079" spans="1:14" ht="14.4" customHeight="1" x14ac:dyDescent="0.3">
      <c r="A1079" s="430" t="s">
        <v>2515</v>
      </c>
      <c r="B1079" s="431" t="s">
        <v>3329</v>
      </c>
      <c r="C1079" s="432" t="s">
        <v>2516</v>
      </c>
      <c r="D1079" s="433" t="s">
        <v>3347</v>
      </c>
      <c r="E1079" s="432" t="s">
        <v>465</v>
      </c>
      <c r="F1079" s="433" t="s">
        <v>3363</v>
      </c>
      <c r="G1079" s="432" t="s">
        <v>466</v>
      </c>
      <c r="H1079" s="432" t="s">
        <v>2761</v>
      </c>
      <c r="I1079" s="432" t="s">
        <v>2762</v>
      </c>
      <c r="J1079" s="432" t="s">
        <v>2763</v>
      </c>
      <c r="K1079" s="432" t="s">
        <v>2764</v>
      </c>
      <c r="L1079" s="434">
        <v>151.36000000000001</v>
      </c>
      <c r="M1079" s="434">
        <v>1</v>
      </c>
      <c r="N1079" s="435">
        <v>151.36000000000001</v>
      </c>
    </row>
    <row r="1080" spans="1:14" ht="14.4" customHeight="1" x14ac:dyDescent="0.3">
      <c r="A1080" s="430" t="s">
        <v>2515</v>
      </c>
      <c r="B1080" s="431" t="s">
        <v>3329</v>
      </c>
      <c r="C1080" s="432" t="s">
        <v>2516</v>
      </c>
      <c r="D1080" s="433" t="s">
        <v>3347</v>
      </c>
      <c r="E1080" s="432" t="s">
        <v>465</v>
      </c>
      <c r="F1080" s="433" t="s">
        <v>3363</v>
      </c>
      <c r="G1080" s="432" t="s">
        <v>466</v>
      </c>
      <c r="H1080" s="432" t="s">
        <v>2765</v>
      </c>
      <c r="I1080" s="432" t="s">
        <v>2766</v>
      </c>
      <c r="J1080" s="432" t="s">
        <v>2767</v>
      </c>
      <c r="K1080" s="432" t="s">
        <v>2768</v>
      </c>
      <c r="L1080" s="434">
        <v>104.28</v>
      </c>
      <c r="M1080" s="434">
        <v>1</v>
      </c>
      <c r="N1080" s="435">
        <v>104.28</v>
      </c>
    </row>
    <row r="1081" spans="1:14" ht="14.4" customHeight="1" x14ac:dyDescent="0.3">
      <c r="A1081" s="430" t="s">
        <v>2515</v>
      </c>
      <c r="B1081" s="431" t="s">
        <v>3329</v>
      </c>
      <c r="C1081" s="432" t="s">
        <v>2516</v>
      </c>
      <c r="D1081" s="433" t="s">
        <v>3347</v>
      </c>
      <c r="E1081" s="432" t="s">
        <v>465</v>
      </c>
      <c r="F1081" s="433" t="s">
        <v>3363</v>
      </c>
      <c r="G1081" s="432" t="s">
        <v>466</v>
      </c>
      <c r="H1081" s="432" t="s">
        <v>2769</v>
      </c>
      <c r="I1081" s="432" t="s">
        <v>2769</v>
      </c>
      <c r="J1081" s="432" t="s">
        <v>1007</v>
      </c>
      <c r="K1081" s="432" t="s">
        <v>2770</v>
      </c>
      <c r="L1081" s="434">
        <v>569.83000000000004</v>
      </c>
      <c r="M1081" s="434">
        <v>0.4</v>
      </c>
      <c r="N1081" s="435">
        <v>227.93200000000002</v>
      </c>
    </row>
    <row r="1082" spans="1:14" ht="14.4" customHeight="1" x14ac:dyDescent="0.3">
      <c r="A1082" s="430" t="s">
        <v>2515</v>
      </c>
      <c r="B1082" s="431" t="s">
        <v>3329</v>
      </c>
      <c r="C1082" s="432" t="s">
        <v>2516</v>
      </c>
      <c r="D1082" s="433" t="s">
        <v>3347</v>
      </c>
      <c r="E1082" s="432" t="s">
        <v>465</v>
      </c>
      <c r="F1082" s="433" t="s">
        <v>3363</v>
      </c>
      <c r="G1082" s="432" t="s">
        <v>466</v>
      </c>
      <c r="H1082" s="432" t="s">
        <v>2771</v>
      </c>
      <c r="I1082" s="432" t="s">
        <v>2772</v>
      </c>
      <c r="J1082" s="432" t="s">
        <v>2773</v>
      </c>
      <c r="K1082" s="432" t="s">
        <v>2774</v>
      </c>
      <c r="L1082" s="434">
        <v>174.35000000000002</v>
      </c>
      <c r="M1082" s="434">
        <v>1</v>
      </c>
      <c r="N1082" s="435">
        <v>174.35000000000002</v>
      </c>
    </row>
    <row r="1083" spans="1:14" ht="14.4" customHeight="1" x14ac:dyDescent="0.3">
      <c r="A1083" s="430" t="s">
        <v>2515</v>
      </c>
      <c r="B1083" s="431" t="s">
        <v>3329</v>
      </c>
      <c r="C1083" s="432" t="s">
        <v>2516</v>
      </c>
      <c r="D1083" s="433" t="s">
        <v>3347</v>
      </c>
      <c r="E1083" s="432" t="s">
        <v>465</v>
      </c>
      <c r="F1083" s="433" t="s">
        <v>3363</v>
      </c>
      <c r="G1083" s="432" t="s">
        <v>466</v>
      </c>
      <c r="H1083" s="432" t="s">
        <v>2775</v>
      </c>
      <c r="I1083" s="432" t="s">
        <v>177</v>
      </c>
      <c r="J1083" s="432" t="s">
        <v>2776</v>
      </c>
      <c r="K1083" s="432"/>
      <c r="L1083" s="434">
        <v>70.17110612037493</v>
      </c>
      <c r="M1083" s="434">
        <v>1</v>
      </c>
      <c r="N1083" s="435">
        <v>70.17110612037493</v>
      </c>
    </row>
    <row r="1084" spans="1:14" ht="14.4" customHeight="1" x14ac:dyDescent="0.3">
      <c r="A1084" s="430" t="s">
        <v>2515</v>
      </c>
      <c r="B1084" s="431" t="s">
        <v>3329</v>
      </c>
      <c r="C1084" s="432" t="s">
        <v>2516</v>
      </c>
      <c r="D1084" s="433" t="s">
        <v>3347</v>
      </c>
      <c r="E1084" s="432" t="s">
        <v>465</v>
      </c>
      <c r="F1084" s="433" t="s">
        <v>3363</v>
      </c>
      <c r="G1084" s="432" t="s">
        <v>466</v>
      </c>
      <c r="H1084" s="432" t="s">
        <v>2777</v>
      </c>
      <c r="I1084" s="432" t="s">
        <v>177</v>
      </c>
      <c r="J1084" s="432" t="s">
        <v>2778</v>
      </c>
      <c r="K1084" s="432"/>
      <c r="L1084" s="434">
        <v>110.84000000000003</v>
      </c>
      <c r="M1084" s="434">
        <v>10</v>
      </c>
      <c r="N1084" s="435">
        <v>1108.4000000000003</v>
      </c>
    </row>
    <row r="1085" spans="1:14" ht="14.4" customHeight="1" x14ac:dyDescent="0.3">
      <c r="A1085" s="430" t="s">
        <v>2515</v>
      </c>
      <c r="B1085" s="431" t="s">
        <v>3329</v>
      </c>
      <c r="C1085" s="432" t="s">
        <v>2516</v>
      </c>
      <c r="D1085" s="433" t="s">
        <v>3347</v>
      </c>
      <c r="E1085" s="432" t="s">
        <v>465</v>
      </c>
      <c r="F1085" s="433" t="s">
        <v>3363</v>
      </c>
      <c r="G1085" s="432" t="s">
        <v>466</v>
      </c>
      <c r="H1085" s="432" t="s">
        <v>2231</v>
      </c>
      <c r="I1085" s="432" t="s">
        <v>2231</v>
      </c>
      <c r="J1085" s="432" t="s">
        <v>697</v>
      </c>
      <c r="K1085" s="432" t="s">
        <v>2232</v>
      </c>
      <c r="L1085" s="434">
        <v>91.240000000000009</v>
      </c>
      <c r="M1085" s="434">
        <v>2</v>
      </c>
      <c r="N1085" s="435">
        <v>182.48000000000002</v>
      </c>
    </row>
    <row r="1086" spans="1:14" ht="14.4" customHeight="1" x14ac:dyDescent="0.3">
      <c r="A1086" s="430" t="s">
        <v>2515</v>
      </c>
      <c r="B1086" s="431" t="s">
        <v>3329</v>
      </c>
      <c r="C1086" s="432" t="s">
        <v>2516</v>
      </c>
      <c r="D1086" s="433" t="s">
        <v>3347</v>
      </c>
      <c r="E1086" s="432" t="s">
        <v>465</v>
      </c>
      <c r="F1086" s="433" t="s">
        <v>3363</v>
      </c>
      <c r="G1086" s="432" t="s">
        <v>466</v>
      </c>
      <c r="H1086" s="432" t="s">
        <v>569</v>
      </c>
      <c r="I1086" s="432" t="s">
        <v>569</v>
      </c>
      <c r="J1086" s="432" t="s">
        <v>497</v>
      </c>
      <c r="K1086" s="432" t="s">
        <v>570</v>
      </c>
      <c r="L1086" s="434">
        <v>60.069982568811291</v>
      </c>
      <c r="M1086" s="434">
        <v>30</v>
      </c>
      <c r="N1086" s="435">
        <v>1802.0994770643388</v>
      </c>
    </row>
    <row r="1087" spans="1:14" ht="14.4" customHeight="1" x14ac:dyDescent="0.3">
      <c r="A1087" s="430" t="s">
        <v>2515</v>
      </c>
      <c r="B1087" s="431" t="s">
        <v>3329</v>
      </c>
      <c r="C1087" s="432" t="s">
        <v>2516</v>
      </c>
      <c r="D1087" s="433" t="s">
        <v>3347</v>
      </c>
      <c r="E1087" s="432" t="s">
        <v>465</v>
      </c>
      <c r="F1087" s="433" t="s">
        <v>3363</v>
      </c>
      <c r="G1087" s="432" t="s">
        <v>466</v>
      </c>
      <c r="H1087" s="432" t="s">
        <v>1468</v>
      </c>
      <c r="I1087" s="432" t="s">
        <v>177</v>
      </c>
      <c r="J1087" s="432" t="s">
        <v>1469</v>
      </c>
      <c r="K1087" s="432"/>
      <c r="L1087" s="434">
        <v>147.49950971397899</v>
      </c>
      <c r="M1087" s="434">
        <v>6</v>
      </c>
      <c r="N1087" s="435">
        <v>884.99705828387391</v>
      </c>
    </row>
    <row r="1088" spans="1:14" ht="14.4" customHeight="1" x14ac:dyDescent="0.3">
      <c r="A1088" s="430" t="s">
        <v>2515</v>
      </c>
      <c r="B1088" s="431" t="s">
        <v>3329</v>
      </c>
      <c r="C1088" s="432" t="s">
        <v>2516</v>
      </c>
      <c r="D1088" s="433" t="s">
        <v>3347</v>
      </c>
      <c r="E1088" s="432" t="s">
        <v>465</v>
      </c>
      <c r="F1088" s="433" t="s">
        <v>3363</v>
      </c>
      <c r="G1088" s="432" t="s">
        <v>466</v>
      </c>
      <c r="H1088" s="432" t="s">
        <v>1470</v>
      </c>
      <c r="I1088" s="432" t="s">
        <v>177</v>
      </c>
      <c r="J1088" s="432" t="s">
        <v>1471</v>
      </c>
      <c r="K1088" s="432"/>
      <c r="L1088" s="434">
        <v>169.94</v>
      </c>
      <c r="M1088" s="434">
        <v>5</v>
      </c>
      <c r="N1088" s="435">
        <v>849.7</v>
      </c>
    </row>
    <row r="1089" spans="1:14" ht="14.4" customHeight="1" x14ac:dyDescent="0.3">
      <c r="A1089" s="430" t="s">
        <v>2515</v>
      </c>
      <c r="B1089" s="431" t="s">
        <v>3329</v>
      </c>
      <c r="C1089" s="432" t="s">
        <v>2516</v>
      </c>
      <c r="D1089" s="433" t="s">
        <v>3347</v>
      </c>
      <c r="E1089" s="432" t="s">
        <v>465</v>
      </c>
      <c r="F1089" s="433" t="s">
        <v>3363</v>
      </c>
      <c r="G1089" s="432" t="s">
        <v>466</v>
      </c>
      <c r="H1089" s="432" t="s">
        <v>1472</v>
      </c>
      <c r="I1089" s="432" t="s">
        <v>177</v>
      </c>
      <c r="J1089" s="432" t="s">
        <v>1473</v>
      </c>
      <c r="K1089" s="432"/>
      <c r="L1089" s="434">
        <v>42.928083682676174</v>
      </c>
      <c r="M1089" s="434">
        <v>16</v>
      </c>
      <c r="N1089" s="435">
        <v>686.84933892281879</v>
      </c>
    </row>
    <row r="1090" spans="1:14" ht="14.4" customHeight="1" x14ac:dyDescent="0.3">
      <c r="A1090" s="430" t="s">
        <v>2515</v>
      </c>
      <c r="B1090" s="431" t="s">
        <v>3329</v>
      </c>
      <c r="C1090" s="432" t="s">
        <v>2516</v>
      </c>
      <c r="D1090" s="433" t="s">
        <v>3347</v>
      </c>
      <c r="E1090" s="432" t="s">
        <v>465</v>
      </c>
      <c r="F1090" s="433" t="s">
        <v>3363</v>
      </c>
      <c r="G1090" s="432" t="s">
        <v>466</v>
      </c>
      <c r="H1090" s="432" t="s">
        <v>1474</v>
      </c>
      <c r="I1090" s="432" t="s">
        <v>177</v>
      </c>
      <c r="J1090" s="432" t="s">
        <v>1475</v>
      </c>
      <c r="K1090" s="432"/>
      <c r="L1090" s="434">
        <v>33.067599999999999</v>
      </c>
      <c r="M1090" s="434">
        <v>25</v>
      </c>
      <c r="N1090" s="435">
        <v>826.68999999999994</v>
      </c>
    </row>
    <row r="1091" spans="1:14" ht="14.4" customHeight="1" x14ac:dyDescent="0.3">
      <c r="A1091" s="430" t="s">
        <v>2515</v>
      </c>
      <c r="B1091" s="431" t="s">
        <v>3329</v>
      </c>
      <c r="C1091" s="432" t="s">
        <v>2516</v>
      </c>
      <c r="D1091" s="433" t="s">
        <v>3347</v>
      </c>
      <c r="E1091" s="432" t="s">
        <v>465</v>
      </c>
      <c r="F1091" s="433" t="s">
        <v>3363</v>
      </c>
      <c r="G1091" s="432" t="s">
        <v>466</v>
      </c>
      <c r="H1091" s="432" t="s">
        <v>2233</v>
      </c>
      <c r="I1091" s="432" t="s">
        <v>177</v>
      </c>
      <c r="J1091" s="432" t="s">
        <v>2234</v>
      </c>
      <c r="K1091" s="432"/>
      <c r="L1091" s="434">
        <v>68.089995745753228</v>
      </c>
      <c r="M1091" s="434">
        <v>3</v>
      </c>
      <c r="N1091" s="435">
        <v>204.26998723725967</v>
      </c>
    </row>
    <row r="1092" spans="1:14" ht="14.4" customHeight="1" x14ac:dyDescent="0.3">
      <c r="A1092" s="430" t="s">
        <v>2515</v>
      </c>
      <c r="B1092" s="431" t="s">
        <v>3329</v>
      </c>
      <c r="C1092" s="432" t="s">
        <v>2516</v>
      </c>
      <c r="D1092" s="433" t="s">
        <v>3347</v>
      </c>
      <c r="E1092" s="432" t="s">
        <v>465</v>
      </c>
      <c r="F1092" s="433" t="s">
        <v>3363</v>
      </c>
      <c r="G1092" s="432" t="s">
        <v>466</v>
      </c>
      <c r="H1092" s="432" t="s">
        <v>2779</v>
      </c>
      <c r="I1092" s="432" t="s">
        <v>2780</v>
      </c>
      <c r="J1092" s="432" t="s">
        <v>2781</v>
      </c>
      <c r="K1092" s="432" t="s">
        <v>2782</v>
      </c>
      <c r="L1092" s="434">
        <v>97.580000000000027</v>
      </c>
      <c r="M1092" s="434">
        <v>1</v>
      </c>
      <c r="N1092" s="435">
        <v>97.580000000000027</v>
      </c>
    </row>
    <row r="1093" spans="1:14" ht="14.4" customHeight="1" x14ac:dyDescent="0.3">
      <c r="A1093" s="430" t="s">
        <v>2515</v>
      </c>
      <c r="B1093" s="431" t="s">
        <v>3329</v>
      </c>
      <c r="C1093" s="432" t="s">
        <v>2516</v>
      </c>
      <c r="D1093" s="433" t="s">
        <v>3347</v>
      </c>
      <c r="E1093" s="432" t="s">
        <v>465</v>
      </c>
      <c r="F1093" s="433" t="s">
        <v>3363</v>
      </c>
      <c r="G1093" s="432" t="s">
        <v>466</v>
      </c>
      <c r="H1093" s="432" t="s">
        <v>2783</v>
      </c>
      <c r="I1093" s="432" t="s">
        <v>177</v>
      </c>
      <c r="J1093" s="432" t="s">
        <v>2784</v>
      </c>
      <c r="K1093" s="432" t="s">
        <v>649</v>
      </c>
      <c r="L1093" s="434">
        <v>82.763856011524069</v>
      </c>
      <c r="M1093" s="434">
        <v>1</v>
      </c>
      <c r="N1093" s="435">
        <v>82.763856011524069</v>
      </c>
    </row>
    <row r="1094" spans="1:14" ht="14.4" customHeight="1" x14ac:dyDescent="0.3">
      <c r="A1094" s="430" t="s">
        <v>2515</v>
      </c>
      <c r="B1094" s="431" t="s">
        <v>3329</v>
      </c>
      <c r="C1094" s="432" t="s">
        <v>2516</v>
      </c>
      <c r="D1094" s="433" t="s">
        <v>3347</v>
      </c>
      <c r="E1094" s="432" t="s">
        <v>465</v>
      </c>
      <c r="F1094" s="433" t="s">
        <v>3363</v>
      </c>
      <c r="G1094" s="432" t="s">
        <v>466</v>
      </c>
      <c r="H1094" s="432" t="s">
        <v>2785</v>
      </c>
      <c r="I1094" s="432" t="s">
        <v>2785</v>
      </c>
      <c r="J1094" s="432" t="s">
        <v>2786</v>
      </c>
      <c r="K1094" s="432" t="s">
        <v>1967</v>
      </c>
      <c r="L1094" s="434">
        <v>45.999812431137386</v>
      </c>
      <c r="M1094" s="434">
        <v>2</v>
      </c>
      <c r="N1094" s="435">
        <v>91.999624862274771</v>
      </c>
    </row>
    <row r="1095" spans="1:14" ht="14.4" customHeight="1" x14ac:dyDescent="0.3">
      <c r="A1095" s="430" t="s">
        <v>2515</v>
      </c>
      <c r="B1095" s="431" t="s">
        <v>3329</v>
      </c>
      <c r="C1095" s="432" t="s">
        <v>2516</v>
      </c>
      <c r="D1095" s="433" t="s">
        <v>3347</v>
      </c>
      <c r="E1095" s="432" t="s">
        <v>465</v>
      </c>
      <c r="F1095" s="433" t="s">
        <v>3363</v>
      </c>
      <c r="G1095" s="432" t="s">
        <v>466</v>
      </c>
      <c r="H1095" s="432" t="s">
        <v>2787</v>
      </c>
      <c r="I1095" s="432" t="s">
        <v>177</v>
      </c>
      <c r="J1095" s="432" t="s">
        <v>2788</v>
      </c>
      <c r="K1095" s="432"/>
      <c r="L1095" s="434">
        <v>400.99231654488017</v>
      </c>
      <c r="M1095" s="434">
        <v>1</v>
      </c>
      <c r="N1095" s="435">
        <v>400.99231654488017</v>
      </c>
    </row>
    <row r="1096" spans="1:14" ht="14.4" customHeight="1" x14ac:dyDescent="0.3">
      <c r="A1096" s="430" t="s">
        <v>2515</v>
      </c>
      <c r="B1096" s="431" t="s">
        <v>3329</v>
      </c>
      <c r="C1096" s="432" t="s">
        <v>2516</v>
      </c>
      <c r="D1096" s="433" t="s">
        <v>3347</v>
      </c>
      <c r="E1096" s="432" t="s">
        <v>465</v>
      </c>
      <c r="F1096" s="433" t="s">
        <v>3363</v>
      </c>
      <c r="G1096" s="432" t="s">
        <v>466</v>
      </c>
      <c r="H1096" s="432" t="s">
        <v>2789</v>
      </c>
      <c r="I1096" s="432" t="s">
        <v>2789</v>
      </c>
      <c r="J1096" s="432" t="s">
        <v>2790</v>
      </c>
      <c r="K1096" s="432" t="s">
        <v>2704</v>
      </c>
      <c r="L1096" s="434">
        <v>168.01962855895493</v>
      </c>
      <c r="M1096" s="434">
        <v>2</v>
      </c>
      <c r="N1096" s="435">
        <v>336.03925711790987</v>
      </c>
    </row>
    <row r="1097" spans="1:14" ht="14.4" customHeight="1" x14ac:dyDescent="0.3">
      <c r="A1097" s="430" t="s">
        <v>2515</v>
      </c>
      <c r="B1097" s="431" t="s">
        <v>3329</v>
      </c>
      <c r="C1097" s="432" t="s">
        <v>2516</v>
      </c>
      <c r="D1097" s="433" t="s">
        <v>3347</v>
      </c>
      <c r="E1097" s="432" t="s">
        <v>465</v>
      </c>
      <c r="F1097" s="433" t="s">
        <v>3363</v>
      </c>
      <c r="G1097" s="432" t="s">
        <v>689</v>
      </c>
      <c r="H1097" s="432" t="s">
        <v>1489</v>
      </c>
      <c r="I1097" s="432" t="s">
        <v>1490</v>
      </c>
      <c r="J1097" s="432" t="s">
        <v>1491</v>
      </c>
      <c r="K1097" s="432" t="s">
        <v>1492</v>
      </c>
      <c r="L1097" s="434">
        <v>36.330048238691433</v>
      </c>
      <c r="M1097" s="434">
        <v>16</v>
      </c>
      <c r="N1097" s="435">
        <v>581.28077181906292</v>
      </c>
    </row>
    <row r="1098" spans="1:14" ht="14.4" customHeight="1" x14ac:dyDescent="0.3">
      <c r="A1098" s="430" t="s">
        <v>2515</v>
      </c>
      <c r="B1098" s="431" t="s">
        <v>3329</v>
      </c>
      <c r="C1098" s="432" t="s">
        <v>2516</v>
      </c>
      <c r="D1098" s="433" t="s">
        <v>3347</v>
      </c>
      <c r="E1098" s="432" t="s">
        <v>465</v>
      </c>
      <c r="F1098" s="433" t="s">
        <v>3363</v>
      </c>
      <c r="G1098" s="432" t="s">
        <v>689</v>
      </c>
      <c r="H1098" s="432" t="s">
        <v>1496</v>
      </c>
      <c r="I1098" s="432" t="s">
        <v>1497</v>
      </c>
      <c r="J1098" s="432" t="s">
        <v>1498</v>
      </c>
      <c r="K1098" s="432" t="s">
        <v>1499</v>
      </c>
      <c r="L1098" s="434">
        <v>47.28489556674819</v>
      </c>
      <c r="M1098" s="434">
        <v>2</v>
      </c>
      <c r="N1098" s="435">
        <v>94.569791133496381</v>
      </c>
    </row>
    <row r="1099" spans="1:14" ht="14.4" customHeight="1" x14ac:dyDescent="0.3">
      <c r="A1099" s="430" t="s">
        <v>2515</v>
      </c>
      <c r="B1099" s="431" t="s">
        <v>3329</v>
      </c>
      <c r="C1099" s="432" t="s">
        <v>2516</v>
      </c>
      <c r="D1099" s="433" t="s">
        <v>3347</v>
      </c>
      <c r="E1099" s="432" t="s">
        <v>465</v>
      </c>
      <c r="F1099" s="433" t="s">
        <v>3363</v>
      </c>
      <c r="G1099" s="432" t="s">
        <v>689</v>
      </c>
      <c r="H1099" s="432" t="s">
        <v>1500</v>
      </c>
      <c r="I1099" s="432" t="s">
        <v>1501</v>
      </c>
      <c r="J1099" s="432" t="s">
        <v>1498</v>
      </c>
      <c r="K1099" s="432" t="s">
        <v>1502</v>
      </c>
      <c r="L1099" s="434">
        <v>94.67</v>
      </c>
      <c r="M1099" s="434">
        <v>1</v>
      </c>
      <c r="N1099" s="435">
        <v>94.67</v>
      </c>
    </row>
    <row r="1100" spans="1:14" ht="14.4" customHeight="1" x14ac:dyDescent="0.3">
      <c r="A1100" s="430" t="s">
        <v>2515</v>
      </c>
      <c r="B1100" s="431" t="s">
        <v>3329</v>
      </c>
      <c r="C1100" s="432" t="s">
        <v>2516</v>
      </c>
      <c r="D1100" s="433" t="s">
        <v>3347</v>
      </c>
      <c r="E1100" s="432" t="s">
        <v>465</v>
      </c>
      <c r="F1100" s="433" t="s">
        <v>3363</v>
      </c>
      <c r="G1100" s="432" t="s">
        <v>689</v>
      </c>
      <c r="H1100" s="432" t="s">
        <v>1517</v>
      </c>
      <c r="I1100" s="432" t="s">
        <v>1518</v>
      </c>
      <c r="J1100" s="432" t="s">
        <v>1519</v>
      </c>
      <c r="K1100" s="432" t="s">
        <v>1520</v>
      </c>
      <c r="L1100" s="434">
        <v>144.52999999999997</v>
      </c>
      <c r="M1100" s="434">
        <v>3</v>
      </c>
      <c r="N1100" s="435">
        <v>433.58999999999992</v>
      </c>
    </row>
    <row r="1101" spans="1:14" ht="14.4" customHeight="1" x14ac:dyDescent="0.3">
      <c r="A1101" s="430" t="s">
        <v>2515</v>
      </c>
      <c r="B1101" s="431" t="s">
        <v>3329</v>
      </c>
      <c r="C1101" s="432" t="s">
        <v>2516</v>
      </c>
      <c r="D1101" s="433" t="s">
        <v>3347</v>
      </c>
      <c r="E1101" s="432" t="s">
        <v>465</v>
      </c>
      <c r="F1101" s="433" t="s">
        <v>3363</v>
      </c>
      <c r="G1101" s="432" t="s">
        <v>689</v>
      </c>
      <c r="H1101" s="432" t="s">
        <v>2791</v>
      </c>
      <c r="I1101" s="432" t="s">
        <v>2792</v>
      </c>
      <c r="J1101" s="432" t="s">
        <v>2793</v>
      </c>
      <c r="K1101" s="432" t="s">
        <v>1767</v>
      </c>
      <c r="L1101" s="434">
        <v>54.460004220281682</v>
      </c>
      <c r="M1101" s="434">
        <v>29</v>
      </c>
      <c r="N1101" s="435">
        <v>1579.3401223881688</v>
      </c>
    </row>
    <row r="1102" spans="1:14" ht="14.4" customHeight="1" x14ac:dyDescent="0.3">
      <c r="A1102" s="430" t="s">
        <v>2515</v>
      </c>
      <c r="B1102" s="431" t="s">
        <v>3329</v>
      </c>
      <c r="C1102" s="432" t="s">
        <v>2516</v>
      </c>
      <c r="D1102" s="433" t="s">
        <v>3347</v>
      </c>
      <c r="E1102" s="432" t="s">
        <v>465</v>
      </c>
      <c r="F1102" s="433" t="s">
        <v>3363</v>
      </c>
      <c r="G1102" s="432" t="s">
        <v>689</v>
      </c>
      <c r="H1102" s="432" t="s">
        <v>2794</v>
      </c>
      <c r="I1102" s="432" t="s">
        <v>2795</v>
      </c>
      <c r="J1102" s="432" t="s">
        <v>2796</v>
      </c>
      <c r="K1102" s="432" t="s">
        <v>2797</v>
      </c>
      <c r="L1102" s="434">
        <v>218.1</v>
      </c>
      <c r="M1102" s="434">
        <v>1</v>
      </c>
      <c r="N1102" s="435">
        <v>218.1</v>
      </c>
    </row>
    <row r="1103" spans="1:14" ht="14.4" customHeight="1" x14ac:dyDescent="0.3">
      <c r="A1103" s="430" t="s">
        <v>2515</v>
      </c>
      <c r="B1103" s="431" t="s">
        <v>3329</v>
      </c>
      <c r="C1103" s="432" t="s">
        <v>2516</v>
      </c>
      <c r="D1103" s="433" t="s">
        <v>3347</v>
      </c>
      <c r="E1103" s="432" t="s">
        <v>465</v>
      </c>
      <c r="F1103" s="433" t="s">
        <v>3363</v>
      </c>
      <c r="G1103" s="432" t="s">
        <v>689</v>
      </c>
      <c r="H1103" s="432" t="s">
        <v>2246</v>
      </c>
      <c r="I1103" s="432" t="s">
        <v>2247</v>
      </c>
      <c r="J1103" s="432" t="s">
        <v>1662</v>
      </c>
      <c r="K1103" s="432" t="s">
        <v>2248</v>
      </c>
      <c r="L1103" s="434">
        <v>117.73500000000001</v>
      </c>
      <c r="M1103" s="434">
        <v>2</v>
      </c>
      <c r="N1103" s="435">
        <v>235.47000000000003</v>
      </c>
    </row>
    <row r="1104" spans="1:14" ht="14.4" customHeight="1" x14ac:dyDescent="0.3">
      <c r="A1104" s="430" t="s">
        <v>2515</v>
      </c>
      <c r="B1104" s="431" t="s">
        <v>3329</v>
      </c>
      <c r="C1104" s="432" t="s">
        <v>2516</v>
      </c>
      <c r="D1104" s="433" t="s">
        <v>3347</v>
      </c>
      <c r="E1104" s="432" t="s">
        <v>465</v>
      </c>
      <c r="F1104" s="433" t="s">
        <v>3363</v>
      </c>
      <c r="G1104" s="432" t="s">
        <v>689</v>
      </c>
      <c r="H1104" s="432" t="s">
        <v>1539</v>
      </c>
      <c r="I1104" s="432" t="s">
        <v>1540</v>
      </c>
      <c r="J1104" s="432" t="s">
        <v>1541</v>
      </c>
      <c r="K1104" s="432" t="s">
        <v>1269</v>
      </c>
      <c r="L1104" s="434">
        <v>62.05</v>
      </c>
      <c r="M1104" s="434">
        <v>4</v>
      </c>
      <c r="N1104" s="435">
        <v>248.2</v>
      </c>
    </row>
    <row r="1105" spans="1:14" ht="14.4" customHeight="1" x14ac:dyDescent="0.3">
      <c r="A1105" s="430" t="s">
        <v>2515</v>
      </c>
      <c r="B1105" s="431" t="s">
        <v>3329</v>
      </c>
      <c r="C1105" s="432" t="s">
        <v>2516</v>
      </c>
      <c r="D1105" s="433" t="s">
        <v>3347</v>
      </c>
      <c r="E1105" s="432" t="s">
        <v>465</v>
      </c>
      <c r="F1105" s="433" t="s">
        <v>3363</v>
      </c>
      <c r="G1105" s="432" t="s">
        <v>689</v>
      </c>
      <c r="H1105" s="432" t="s">
        <v>1542</v>
      </c>
      <c r="I1105" s="432" t="s">
        <v>1543</v>
      </c>
      <c r="J1105" s="432" t="s">
        <v>1544</v>
      </c>
      <c r="K1105" s="432" t="s">
        <v>1109</v>
      </c>
      <c r="L1105" s="434">
        <v>45.64</v>
      </c>
      <c r="M1105" s="434">
        <v>1</v>
      </c>
      <c r="N1105" s="435">
        <v>45.64</v>
      </c>
    </row>
    <row r="1106" spans="1:14" ht="14.4" customHeight="1" x14ac:dyDescent="0.3">
      <c r="A1106" s="430" t="s">
        <v>2515</v>
      </c>
      <c r="B1106" s="431" t="s">
        <v>3329</v>
      </c>
      <c r="C1106" s="432" t="s">
        <v>2516</v>
      </c>
      <c r="D1106" s="433" t="s">
        <v>3347</v>
      </c>
      <c r="E1106" s="432" t="s">
        <v>465</v>
      </c>
      <c r="F1106" s="433" t="s">
        <v>3363</v>
      </c>
      <c r="G1106" s="432" t="s">
        <v>689</v>
      </c>
      <c r="H1106" s="432" t="s">
        <v>1552</v>
      </c>
      <c r="I1106" s="432" t="s">
        <v>1553</v>
      </c>
      <c r="J1106" s="432" t="s">
        <v>1554</v>
      </c>
      <c r="K1106" s="432" t="s">
        <v>1555</v>
      </c>
      <c r="L1106" s="434">
        <v>79.83</v>
      </c>
      <c r="M1106" s="434">
        <v>2</v>
      </c>
      <c r="N1106" s="435">
        <v>159.66</v>
      </c>
    </row>
    <row r="1107" spans="1:14" ht="14.4" customHeight="1" x14ac:dyDescent="0.3">
      <c r="A1107" s="430" t="s">
        <v>2515</v>
      </c>
      <c r="B1107" s="431" t="s">
        <v>3329</v>
      </c>
      <c r="C1107" s="432" t="s">
        <v>2516</v>
      </c>
      <c r="D1107" s="433" t="s">
        <v>3347</v>
      </c>
      <c r="E1107" s="432" t="s">
        <v>465</v>
      </c>
      <c r="F1107" s="433" t="s">
        <v>3363</v>
      </c>
      <c r="G1107" s="432" t="s">
        <v>689</v>
      </c>
      <c r="H1107" s="432" t="s">
        <v>2798</v>
      </c>
      <c r="I1107" s="432" t="s">
        <v>2799</v>
      </c>
      <c r="J1107" s="432" t="s">
        <v>2800</v>
      </c>
      <c r="K1107" s="432" t="s">
        <v>2801</v>
      </c>
      <c r="L1107" s="434">
        <v>3450.0011920208276</v>
      </c>
      <c r="M1107" s="434">
        <v>19</v>
      </c>
      <c r="N1107" s="435">
        <v>65550.022648395723</v>
      </c>
    </row>
    <row r="1108" spans="1:14" ht="14.4" customHeight="1" x14ac:dyDescent="0.3">
      <c r="A1108" s="430" t="s">
        <v>2515</v>
      </c>
      <c r="B1108" s="431" t="s">
        <v>3329</v>
      </c>
      <c r="C1108" s="432" t="s">
        <v>2516</v>
      </c>
      <c r="D1108" s="433" t="s">
        <v>3347</v>
      </c>
      <c r="E1108" s="432" t="s">
        <v>465</v>
      </c>
      <c r="F1108" s="433" t="s">
        <v>3363</v>
      </c>
      <c r="G1108" s="432" t="s">
        <v>689</v>
      </c>
      <c r="H1108" s="432" t="s">
        <v>2802</v>
      </c>
      <c r="I1108" s="432" t="s">
        <v>2803</v>
      </c>
      <c r="J1108" s="432" t="s">
        <v>2804</v>
      </c>
      <c r="K1108" s="432" t="s">
        <v>2805</v>
      </c>
      <c r="L1108" s="434">
        <v>140.94</v>
      </c>
      <c r="M1108" s="434">
        <v>1</v>
      </c>
      <c r="N1108" s="435">
        <v>140.94</v>
      </c>
    </row>
    <row r="1109" spans="1:14" ht="14.4" customHeight="1" x14ac:dyDescent="0.3">
      <c r="A1109" s="430" t="s">
        <v>2515</v>
      </c>
      <c r="B1109" s="431" t="s">
        <v>3329</v>
      </c>
      <c r="C1109" s="432" t="s">
        <v>2516</v>
      </c>
      <c r="D1109" s="433" t="s">
        <v>3347</v>
      </c>
      <c r="E1109" s="432" t="s">
        <v>465</v>
      </c>
      <c r="F1109" s="433" t="s">
        <v>3363</v>
      </c>
      <c r="G1109" s="432" t="s">
        <v>689</v>
      </c>
      <c r="H1109" s="432" t="s">
        <v>1571</v>
      </c>
      <c r="I1109" s="432" t="s">
        <v>1572</v>
      </c>
      <c r="J1109" s="432" t="s">
        <v>1573</v>
      </c>
      <c r="K1109" s="432" t="s">
        <v>1574</v>
      </c>
      <c r="L1109" s="434">
        <v>85.552876404592922</v>
      </c>
      <c r="M1109" s="434">
        <v>21</v>
      </c>
      <c r="N1109" s="435">
        <v>1796.6104044964513</v>
      </c>
    </row>
    <row r="1110" spans="1:14" ht="14.4" customHeight="1" x14ac:dyDescent="0.3">
      <c r="A1110" s="430" t="s">
        <v>2515</v>
      </c>
      <c r="B1110" s="431" t="s">
        <v>3329</v>
      </c>
      <c r="C1110" s="432" t="s">
        <v>2516</v>
      </c>
      <c r="D1110" s="433" t="s">
        <v>3347</v>
      </c>
      <c r="E1110" s="432" t="s">
        <v>465</v>
      </c>
      <c r="F1110" s="433" t="s">
        <v>3363</v>
      </c>
      <c r="G1110" s="432" t="s">
        <v>689</v>
      </c>
      <c r="H1110" s="432" t="s">
        <v>2256</v>
      </c>
      <c r="I1110" s="432" t="s">
        <v>2257</v>
      </c>
      <c r="J1110" s="432" t="s">
        <v>2258</v>
      </c>
      <c r="K1110" s="432" t="s">
        <v>2259</v>
      </c>
      <c r="L1110" s="434">
        <v>337.15</v>
      </c>
      <c r="M1110" s="434">
        <v>1</v>
      </c>
      <c r="N1110" s="435">
        <v>337.15</v>
      </c>
    </row>
    <row r="1111" spans="1:14" ht="14.4" customHeight="1" x14ac:dyDescent="0.3">
      <c r="A1111" s="430" t="s">
        <v>2515</v>
      </c>
      <c r="B1111" s="431" t="s">
        <v>3329</v>
      </c>
      <c r="C1111" s="432" t="s">
        <v>2516</v>
      </c>
      <c r="D1111" s="433" t="s">
        <v>3347</v>
      </c>
      <c r="E1111" s="432" t="s">
        <v>465</v>
      </c>
      <c r="F1111" s="433" t="s">
        <v>3363</v>
      </c>
      <c r="G1111" s="432" t="s">
        <v>689</v>
      </c>
      <c r="H1111" s="432" t="s">
        <v>1618</v>
      </c>
      <c r="I1111" s="432" t="s">
        <v>1619</v>
      </c>
      <c r="J1111" s="432" t="s">
        <v>1620</v>
      </c>
      <c r="K1111" s="432" t="s">
        <v>1621</v>
      </c>
      <c r="L1111" s="434">
        <v>43.100071813173884</v>
      </c>
      <c r="M1111" s="434">
        <v>1</v>
      </c>
      <c r="N1111" s="435">
        <v>43.100071813173884</v>
      </c>
    </row>
    <row r="1112" spans="1:14" ht="14.4" customHeight="1" x14ac:dyDescent="0.3">
      <c r="A1112" s="430" t="s">
        <v>2515</v>
      </c>
      <c r="B1112" s="431" t="s">
        <v>3329</v>
      </c>
      <c r="C1112" s="432" t="s">
        <v>2516</v>
      </c>
      <c r="D1112" s="433" t="s">
        <v>3347</v>
      </c>
      <c r="E1112" s="432" t="s">
        <v>465</v>
      </c>
      <c r="F1112" s="433" t="s">
        <v>3363</v>
      </c>
      <c r="G1112" s="432" t="s">
        <v>689</v>
      </c>
      <c r="H1112" s="432" t="s">
        <v>1622</v>
      </c>
      <c r="I1112" s="432" t="s">
        <v>1623</v>
      </c>
      <c r="J1112" s="432" t="s">
        <v>1624</v>
      </c>
      <c r="K1112" s="432" t="s">
        <v>1109</v>
      </c>
      <c r="L1112" s="434">
        <v>89.25</v>
      </c>
      <c r="M1112" s="434">
        <v>1</v>
      </c>
      <c r="N1112" s="435">
        <v>89.25</v>
      </c>
    </row>
    <row r="1113" spans="1:14" ht="14.4" customHeight="1" x14ac:dyDescent="0.3">
      <c r="A1113" s="430" t="s">
        <v>2515</v>
      </c>
      <c r="B1113" s="431" t="s">
        <v>3329</v>
      </c>
      <c r="C1113" s="432" t="s">
        <v>2516</v>
      </c>
      <c r="D1113" s="433" t="s">
        <v>3347</v>
      </c>
      <c r="E1113" s="432" t="s">
        <v>465</v>
      </c>
      <c r="F1113" s="433" t="s">
        <v>3363</v>
      </c>
      <c r="G1113" s="432" t="s">
        <v>689</v>
      </c>
      <c r="H1113" s="432" t="s">
        <v>1625</v>
      </c>
      <c r="I1113" s="432" t="s">
        <v>1626</v>
      </c>
      <c r="J1113" s="432" t="s">
        <v>1498</v>
      </c>
      <c r="K1113" s="432" t="s">
        <v>1627</v>
      </c>
      <c r="L1113" s="434">
        <v>135.32339550810786</v>
      </c>
      <c r="M1113" s="434">
        <v>71</v>
      </c>
      <c r="N1113" s="435">
        <v>9607.9610810756585</v>
      </c>
    </row>
    <row r="1114" spans="1:14" ht="14.4" customHeight="1" x14ac:dyDescent="0.3">
      <c r="A1114" s="430" t="s">
        <v>2515</v>
      </c>
      <c r="B1114" s="431" t="s">
        <v>3329</v>
      </c>
      <c r="C1114" s="432" t="s">
        <v>2516</v>
      </c>
      <c r="D1114" s="433" t="s">
        <v>3347</v>
      </c>
      <c r="E1114" s="432" t="s">
        <v>465</v>
      </c>
      <c r="F1114" s="433" t="s">
        <v>3363</v>
      </c>
      <c r="G1114" s="432" t="s">
        <v>689</v>
      </c>
      <c r="H1114" s="432" t="s">
        <v>1648</v>
      </c>
      <c r="I1114" s="432" t="s">
        <v>1649</v>
      </c>
      <c r="J1114" s="432" t="s">
        <v>1650</v>
      </c>
      <c r="K1114" s="432" t="s">
        <v>1651</v>
      </c>
      <c r="L1114" s="434">
        <v>121.76999999999998</v>
      </c>
      <c r="M1114" s="434">
        <v>1</v>
      </c>
      <c r="N1114" s="435">
        <v>121.76999999999998</v>
      </c>
    </row>
    <row r="1115" spans="1:14" ht="14.4" customHeight="1" x14ac:dyDescent="0.3">
      <c r="A1115" s="430" t="s">
        <v>2515</v>
      </c>
      <c r="B1115" s="431" t="s">
        <v>3329</v>
      </c>
      <c r="C1115" s="432" t="s">
        <v>2516</v>
      </c>
      <c r="D1115" s="433" t="s">
        <v>3347</v>
      </c>
      <c r="E1115" s="432" t="s">
        <v>465</v>
      </c>
      <c r="F1115" s="433" t="s">
        <v>3363</v>
      </c>
      <c r="G1115" s="432" t="s">
        <v>689</v>
      </c>
      <c r="H1115" s="432" t="s">
        <v>1652</v>
      </c>
      <c r="I1115" s="432" t="s">
        <v>1653</v>
      </c>
      <c r="J1115" s="432" t="s">
        <v>1654</v>
      </c>
      <c r="K1115" s="432" t="s">
        <v>1655</v>
      </c>
      <c r="L1115" s="434">
        <v>472.79276864977925</v>
      </c>
      <c r="M1115" s="434">
        <v>44</v>
      </c>
      <c r="N1115" s="435">
        <v>20802.881820590286</v>
      </c>
    </row>
    <row r="1116" spans="1:14" ht="14.4" customHeight="1" x14ac:dyDescent="0.3">
      <c r="A1116" s="430" t="s">
        <v>2515</v>
      </c>
      <c r="B1116" s="431" t="s">
        <v>3329</v>
      </c>
      <c r="C1116" s="432" t="s">
        <v>2516</v>
      </c>
      <c r="D1116" s="433" t="s">
        <v>3347</v>
      </c>
      <c r="E1116" s="432" t="s">
        <v>465</v>
      </c>
      <c r="F1116" s="433" t="s">
        <v>3363</v>
      </c>
      <c r="G1116" s="432" t="s">
        <v>689</v>
      </c>
      <c r="H1116" s="432" t="s">
        <v>1660</v>
      </c>
      <c r="I1116" s="432" t="s">
        <v>1661</v>
      </c>
      <c r="J1116" s="432" t="s">
        <v>1662</v>
      </c>
      <c r="K1116" s="432" t="s">
        <v>1663</v>
      </c>
      <c r="L1116" s="434">
        <v>74.74299289239606</v>
      </c>
      <c r="M1116" s="434">
        <v>10</v>
      </c>
      <c r="N1116" s="435">
        <v>747.42992892396057</v>
      </c>
    </row>
    <row r="1117" spans="1:14" ht="14.4" customHeight="1" x14ac:dyDescent="0.3">
      <c r="A1117" s="430" t="s">
        <v>2515</v>
      </c>
      <c r="B1117" s="431" t="s">
        <v>3329</v>
      </c>
      <c r="C1117" s="432" t="s">
        <v>2516</v>
      </c>
      <c r="D1117" s="433" t="s">
        <v>3347</v>
      </c>
      <c r="E1117" s="432" t="s">
        <v>465</v>
      </c>
      <c r="F1117" s="433" t="s">
        <v>3363</v>
      </c>
      <c r="G1117" s="432" t="s">
        <v>689</v>
      </c>
      <c r="H1117" s="432" t="s">
        <v>1667</v>
      </c>
      <c r="I1117" s="432" t="s">
        <v>1668</v>
      </c>
      <c r="J1117" s="432" t="s">
        <v>1669</v>
      </c>
      <c r="K1117" s="432" t="s">
        <v>1670</v>
      </c>
      <c r="L1117" s="434">
        <v>70.942164799407266</v>
      </c>
      <c r="M1117" s="434">
        <v>1330</v>
      </c>
      <c r="N1117" s="435">
        <v>94353.079183211667</v>
      </c>
    </row>
    <row r="1118" spans="1:14" ht="14.4" customHeight="1" x14ac:dyDescent="0.3">
      <c r="A1118" s="430" t="s">
        <v>2515</v>
      </c>
      <c r="B1118" s="431" t="s">
        <v>3329</v>
      </c>
      <c r="C1118" s="432" t="s">
        <v>2516</v>
      </c>
      <c r="D1118" s="433" t="s">
        <v>3347</v>
      </c>
      <c r="E1118" s="432" t="s">
        <v>465</v>
      </c>
      <c r="F1118" s="433" t="s">
        <v>3363</v>
      </c>
      <c r="G1118" s="432" t="s">
        <v>689</v>
      </c>
      <c r="H1118" s="432" t="s">
        <v>1674</v>
      </c>
      <c r="I1118" s="432" t="s">
        <v>1675</v>
      </c>
      <c r="J1118" s="432" t="s">
        <v>1676</v>
      </c>
      <c r="K1118" s="432" t="s">
        <v>1677</v>
      </c>
      <c r="L1118" s="434">
        <v>151.64114798571688</v>
      </c>
      <c r="M1118" s="434">
        <v>1</v>
      </c>
      <c r="N1118" s="435">
        <v>151.64114798571688</v>
      </c>
    </row>
    <row r="1119" spans="1:14" ht="14.4" customHeight="1" x14ac:dyDescent="0.3">
      <c r="A1119" s="430" t="s">
        <v>2515</v>
      </c>
      <c r="B1119" s="431" t="s">
        <v>3329</v>
      </c>
      <c r="C1119" s="432" t="s">
        <v>2516</v>
      </c>
      <c r="D1119" s="433" t="s">
        <v>3347</v>
      </c>
      <c r="E1119" s="432" t="s">
        <v>465</v>
      </c>
      <c r="F1119" s="433" t="s">
        <v>3363</v>
      </c>
      <c r="G1119" s="432" t="s">
        <v>689</v>
      </c>
      <c r="H1119" s="432" t="s">
        <v>1689</v>
      </c>
      <c r="I1119" s="432" t="s">
        <v>1690</v>
      </c>
      <c r="J1119" s="432" t="s">
        <v>1691</v>
      </c>
      <c r="K1119" s="432" t="s">
        <v>1692</v>
      </c>
      <c r="L1119" s="434">
        <v>41.519999999999989</v>
      </c>
      <c r="M1119" s="434">
        <v>1</v>
      </c>
      <c r="N1119" s="435">
        <v>41.519999999999989</v>
      </c>
    </row>
    <row r="1120" spans="1:14" ht="14.4" customHeight="1" x14ac:dyDescent="0.3">
      <c r="A1120" s="430" t="s">
        <v>2515</v>
      </c>
      <c r="B1120" s="431" t="s">
        <v>3329</v>
      </c>
      <c r="C1120" s="432" t="s">
        <v>2516</v>
      </c>
      <c r="D1120" s="433" t="s">
        <v>3347</v>
      </c>
      <c r="E1120" s="432" t="s">
        <v>465</v>
      </c>
      <c r="F1120" s="433" t="s">
        <v>3363</v>
      </c>
      <c r="G1120" s="432" t="s">
        <v>689</v>
      </c>
      <c r="H1120" s="432" t="s">
        <v>2260</v>
      </c>
      <c r="I1120" s="432" t="s">
        <v>2261</v>
      </c>
      <c r="J1120" s="432" t="s">
        <v>1695</v>
      </c>
      <c r="K1120" s="432" t="s">
        <v>2262</v>
      </c>
      <c r="L1120" s="434">
        <v>890.0997131368556</v>
      </c>
      <c r="M1120" s="434">
        <v>39</v>
      </c>
      <c r="N1120" s="435">
        <v>34713.888812337369</v>
      </c>
    </row>
    <row r="1121" spans="1:14" ht="14.4" customHeight="1" x14ac:dyDescent="0.3">
      <c r="A1121" s="430" t="s">
        <v>2515</v>
      </c>
      <c r="B1121" s="431" t="s">
        <v>3329</v>
      </c>
      <c r="C1121" s="432" t="s">
        <v>2516</v>
      </c>
      <c r="D1121" s="433" t="s">
        <v>3347</v>
      </c>
      <c r="E1121" s="432" t="s">
        <v>465</v>
      </c>
      <c r="F1121" s="433" t="s">
        <v>3363</v>
      </c>
      <c r="G1121" s="432" t="s">
        <v>689</v>
      </c>
      <c r="H1121" s="432" t="s">
        <v>2806</v>
      </c>
      <c r="I1121" s="432" t="s">
        <v>2807</v>
      </c>
      <c r="J1121" s="432" t="s">
        <v>2808</v>
      </c>
      <c r="K1121" s="432" t="s">
        <v>2809</v>
      </c>
      <c r="L1121" s="434">
        <v>1603.93</v>
      </c>
      <c r="M1121" s="434">
        <v>2</v>
      </c>
      <c r="N1121" s="435">
        <v>3207.86</v>
      </c>
    </row>
    <row r="1122" spans="1:14" ht="14.4" customHeight="1" x14ac:dyDescent="0.3">
      <c r="A1122" s="430" t="s">
        <v>2515</v>
      </c>
      <c r="B1122" s="431" t="s">
        <v>3329</v>
      </c>
      <c r="C1122" s="432" t="s">
        <v>2516</v>
      </c>
      <c r="D1122" s="433" t="s">
        <v>3347</v>
      </c>
      <c r="E1122" s="432" t="s">
        <v>465</v>
      </c>
      <c r="F1122" s="433" t="s">
        <v>3363</v>
      </c>
      <c r="G1122" s="432" t="s">
        <v>689</v>
      </c>
      <c r="H1122" s="432" t="s">
        <v>2810</v>
      </c>
      <c r="I1122" s="432" t="s">
        <v>2810</v>
      </c>
      <c r="J1122" s="432" t="s">
        <v>2811</v>
      </c>
      <c r="K1122" s="432" t="s">
        <v>2812</v>
      </c>
      <c r="L1122" s="434">
        <v>28.98</v>
      </c>
      <c r="M1122" s="434">
        <v>1</v>
      </c>
      <c r="N1122" s="435">
        <v>28.98</v>
      </c>
    </row>
    <row r="1123" spans="1:14" ht="14.4" customHeight="1" x14ac:dyDescent="0.3">
      <c r="A1123" s="430" t="s">
        <v>2515</v>
      </c>
      <c r="B1123" s="431" t="s">
        <v>3329</v>
      </c>
      <c r="C1123" s="432" t="s">
        <v>2516</v>
      </c>
      <c r="D1123" s="433" t="s">
        <v>3347</v>
      </c>
      <c r="E1123" s="432" t="s">
        <v>465</v>
      </c>
      <c r="F1123" s="433" t="s">
        <v>3363</v>
      </c>
      <c r="G1123" s="432" t="s">
        <v>689</v>
      </c>
      <c r="H1123" s="432" t="s">
        <v>2813</v>
      </c>
      <c r="I1123" s="432" t="s">
        <v>2814</v>
      </c>
      <c r="J1123" s="432" t="s">
        <v>2815</v>
      </c>
      <c r="K1123" s="432" t="s">
        <v>2816</v>
      </c>
      <c r="L1123" s="434">
        <v>97.665253210992248</v>
      </c>
      <c r="M1123" s="434">
        <v>2</v>
      </c>
      <c r="N1123" s="435">
        <v>195.3305064219845</v>
      </c>
    </row>
    <row r="1124" spans="1:14" ht="14.4" customHeight="1" x14ac:dyDescent="0.3">
      <c r="A1124" s="430" t="s">
        <v>2515</v>
      </c>
      <c r="B1124" s="431" t="s">
        <v>3329</v>
      </c>
      <c r="C1124" s="432" t="s">
        <v>2516</v>
      </c>
      <c r="D1124" s="433" t="s">
        <v>3347</v>
      </c>
      <c r="E1124" s="432" t="s">
        <v>465</v>
      </c>
      <c r="F1124" s="433" t="s">
        <v>3363</v>
      </c>
      <c r="G1124" s="432" t="s">
        <v>689</v>
      </c>
      <c r="H1124" s="432" t="s">
        <v>2275</v>
      </c>
      <c r="I1124" s="432" t="s">
        <v>2276</v>
      </c>
      <c r="J1124" s="432" t="s">
        <v>1718</v>
      </c>
      <c r="K1124" s="432" t="s">
        <v>2277</v>
      </c>
      <c r="L1124" s="434">
        <v>380.52000000000004</v>
      </c>
      <c r="M1124" s="434">
        <v>1</v>
      </c>
      <c r="N1124" s="435">
        <v>380.52000000000004</v>
      </c>
    </row>
    <row r="1125" spans="1:14" ht="14.4" customHeight="1" x14ac:dyDescent="0.3">
      <c r="A1125" s="430" t="s">
        <v>2515</v>
      </c>
      <c r="B1125" s="431" t="s">
        <v>3329</v>
      </c>
      <c r="C1125" s="432" t="s">
        <v>2516</v>
      </c>
      <c r="D1125" s="433" t="s">
        <v>3347</v>
      </c>
      <c r="E1125" s="432" t="s">
        <v>465</v>
      </c>
      <c r="F1125" s="433" t="s">
        <v>3363</v>
      </c>
      <c r="G1125" s="432" t="s">
        <v>689</v>
      </c>
      <c r="H1125" s="432" t="s">
        <v>2287</v>
      </c>
      <c r="I1125" s="432" t="s">
        <v>2288</v>
      </c>
      <c r="J1125" s="432" t="s">
        <v>2289</v>
      </c>
      <c r="K1125" s="432" t="s">
        <v>2290</v>
      </c>
      <c r="L1125" s="434">
        <v>162.36000000000001</v>
      </c>
      <c r="M1125" s="434">
        <v>2</v>
      </c>
      <c r="N1125" s="435">
        <v>324.72000000000003</v>
      </c>
    </row>
    <row r="1126" spans="1:14" ht="14.4" customHeight="1" x14ac:dyDescent="0.3">
      <c r="A1126" s="430" t="s">
        <v>2515</v>
      </c>
      <c r="B1126" s="431" t="s">
        <v>3329</v>
      </c>
      <c r="C1126" s="432" t="s">
        <v>2516</v>
      </c>
      <c r="D1126" s="433" t="s">
        <v>3347</v>
      </c>
      <c r="E1126" s="432" t="s">
        <v>465</v>
      </c>
      <c r="F1126" s="433" t="s">
        <v>3363</v>
      </c>
      <c r="G1126" s="432" t="s">
        <v>689</v>
      </c>
      <c r="H1126" s="432" t="s">
        <v>1723</v>
      </c>
      <c r="I1126" s="432" t="s">
        <v>1724</v>
      </c>
      <c r="J1126" s="432" t="s">
        <v>1725</v>
      </c>
      <c r="K1126" s="432" t="s">
        <v>1726</v>
      </c>
      <c r="L1126" s="434">
        <v>112.47999999999998</v>
      </c>
      <c r="M1126" s="434">
        <v>2</v>
      </c>
      <c r="N1126" s="435">
        <v>224.95999999999995</v>
      </c>
    </row>
    <row r="1127" spans="1:14" ht="14.4" customHeight="1" x14ac:dyDescent="0.3">
      <c r="A1127" s="430" t="s">
        <v>2515</v>
      </c>
      <c r="B1127" s="431" t="s">
        <v>3329</v>
      </c>
      <c r="C1127" s="432" t="s">
        <v>2516</v>
      </c>
      <c r="D1127" s="433" t="s">
        <v>3347</v>
      </c>
      <c r="E1127" s="432" t="s">
        <v>465</v>
      </c>
      <c r="F1127" s="433" t="s">
        <v>3363</v>
      </c>
      <c r="G1127" s="432" t="s">
        <v>689</v>
      </c>
      <c r="H1127" s="432" t="s">
        <v>2817</v>
      </c>
      <c r="I1127" s="432" t="s">
        <v>2818</v>
      </c>
      <c r="J1127" s="432" t="s">
        <v>2819</v>
      </c>
      <c r="K1127" s="432" t="s">
        <v>2820</v>
      </c>
      <c r="L1127" s="434">
        <v>84.180106113386984</v>
      </c>
      <c r="M1127" s="434">
        <v>1</v>
      </c>
      <c r="N1127" s="435">
        <v>84.180106113386984</v>
      </c>
    </row>
    <row r="1128" spans="1:14" ht="14.4" customHeight="1" x14ac:dyDescent="0.3">
      <c r="A1128" s="430" t="s">
        <v>2515</v>
      </c>
      <c r="B1128" s="431" t="s">
        <v>3329</v>
      </c>
      <c r="C1128" s="432" t="s">
        <v>2516</v>
      </c>
      <c r="D1128" s="433" t="s">
        <v>3347</v>
      </c>
      <c r="E1128" s="432" t="s">
        <v>465</v>
      </c>
      <c r="F1128" s="433" t="s">
        <v>3363</v>
      </c>
      <c r="G1128" s="432" t="s">
        <v>689</v>
      </c>
      <c r="H1128" s="432" t="s">
        <v>2291</v>
      </c>
      <c r="I1128" s="432" t="s">
        <v>2291</v>
      </c>
      <c r="J1128" s="432" t="s">
        <v>2292</v>
      </c>
      <c r="K1128" s="432" t="s">
        <v>2293</v>
      </c>
      <c r="L1128" s="434">
        <v>411.0200000000001</v>
      </c>
      <c r="M1128" s="434">
        <v>1</v>
      </c>
      <c r="N1128" s="435">
        <v>411.0200000000001</v>
      </c>
    </row>
    <row r="1129" spans="1:14" ht="14.4" customHeight="1" x14ac:dyDescent="0.3">
      <c r="A1129" s="430" t="s">
        <v>2515</v>
      </c>
      <c r="B1129" s="431" t="s">
        <v>3329</v>
      </c>
      <c r="C1129" s="432" t="s">
        <v>2516</v>
      </c>
      <c r="D1129" s="433" t="s">
        <v>3347</v>
      </c>
      <c r="E1129" s="432" t="s">
        <v>465</v>
      </c>
      <c r="F1129" s="433" t="s">
        <v>3363</v>
      </c>
      <c r="G1129" s="432" t="s">
        <v>689</v>
      </c>
      <c r="H1129" s="432" t="s">
        <v>2821</v>
      </c>
      <c r="I1129" s="432" t="s">
        <v>2822</v>
      </c>
      <c r="J1129" s="432" t="s">
        <v>2823</v>
      </c>
      <c r="K1129" s="432" t="s">
        <v>2824</v>
      </c>
      <c r="L1129" s="434">
        <v>177.96999258698466</v>
      </c>
      <c r="M1129" s="434">
        <v>3</v>
      </c>
      <c r="N1129" s="435">
        <v>533.90997776095401</v>
      </c>
    </row>
    <row r="1130" spans="1:14" ht="14.4" customHeight="1" x14ac:dyDescent="0.3">
      <c r="A1130" s="430" t="s">
        <v>2515</v>
      </c>
      <c r="B1130" s="431" t="s">
        <v>3329</v>
      </c>
      <c r="C1130" s="432" t="s">
        <v>2516</v>
      </c>
      <c r="D1130" s="433" t="s">
        <v>3347</v>
      </c>
      <c r="E1130" s="432" t="s">
        <v>465</v>
      </c>
      <c r="F1130" s="433" t="s">
        <v>3363</v>
      </c>
      <c r="G1130" s="432" t="s">
        <v>689</v>
      </c>
      <c r="H1130" s="432" t="s">
        <v>2825</v>
      </c>
      <c r="I1130" s="432" t="s">
        <v>2826</v>
      </c>
      <c r="J1130" s="432" t="s">
        <v>2827</v>
      </c>
      <c r="K1130" s="432" t="s">
        <v>2828</v>
      </c>
      <c r="L1130" s="434">
        <v>1474.671407012989</v>
      </c>
      <c r="M1130" s="434">
        <v>42</v>
      </c>
      <c r="N1130" s="435">
        <v>61936.19909454554</v>
      </c>
    </row>
    <row r="1131" spans="1:14" ht="14.4" customHeight="1" x14ac:dyDescent="0.3">
      <c r="A1131" s="430" t="s">
        <v>2515</v>
      </c>
      <c r="B1131" s="431" t="s">
        <v>3329</v>
      </c>
      <c r="C1131" s="432" t="s">
        <v>2516</v>
      </c>
      <c r="D1131" s="433" t="s">
        <v>3347</v>
      </c>
      <c r="E1131" s="432" t="s">
        <v>465</v>
      </c>
      <c r="F1131" s="433" t="s">
        <v>3363</v>
      </c>
      <c r="G1131" s="432" t="s">
        <v>689</v>
      </c>
      <c r="H1131" s="432" t="s">
        <v>2829</v>
      </c>
      <c r="I1131" s="432" t="s">
        <v>2830</v>
      </c>
      <c r="J1131" s="432" t="s">
        <v>2831</v>
      </c>
      <c r="K1131" s="432" t="s">
        <v>1647</v>
      </c>
      <c r="L1131" s="434">
        <v>257.05000000000007</v>
      </c>
      <c r="M1131" s="434">
        <v>2</v>
      </c>
      <c r="N1131" s="435">
        <v>514.10000000000014</v>
      </c>
    </row>
    <row r="1132" spans="1:14" ht="14.4" customHeight="1" x14ac:dyDescent="0.3">
      <c r="A1132" s="430" t="s">
        <v>2515</v>
      </c>
      <c r="B1132" s="431" t="s">
        <v>3329</v>
      </c>
      <c r="C1132" s="432" t="s">
        <v>2516</v>
      </c>
      <c r="D1132" s="433" t="s">
        <v>3347</v>
      </c>
      <c r="E1132" s="432" t="s">
        <v>465</v>
      </c>
      <c r="F1132" s="433" t="s">
        <v>3363</v>
      </c>
      <c r="G1132" s="432" t="s">
        <v>689</v>
      </c>
      <c r="H1132" s="432" t="s">
        <v>1736</v>
      </c>
      <c r="I1132" s="432" t="s">
        <v>1737</v>
      </c>
      <c r="J1132" s="432" t="s">
        <v>1738</v>
      </c>
      <c r="K1132" s="432" t="s">
        <v>1283</v>
      </c>
      <c r="L1132" s="434">
        <v>101.84</v>
      </c>
      <c r="M1132" s="434">
        <v>1</v>
      </c>
      <c r="N1132" s="435">
        <v>101.84</v>
      </c>
    </row>
    <row r="1133" spans="1:14" ht="14.4" customHeight="1" x14ac:dyDescent="0.3">
      <c r="A1133" s="430" t="s">
        <v>2515</v>
      </c>
      <c r="B1133" s="431" t="s">
        <v>3329</v>
      </c>
      <c r="C1133" s="432" t="s">
        <v>2516</v>
      </c>
      <c r="D1133" s="433" t="s">
        <v>3347</v>
      </c>
      <c r="E1133" s="432" t="s">
        <v>1754</v>
      </c>
      <c r="F1133" s="433" t="s">
        <v>3366</v>
      </c>
      <c r="G1133" s="432"/>
      <c r="H1133" s="432" t="s">
        <v>2832</v>
      </c>
      <c r="I1133" s="432" t="s">
        <v>177</v>
      </c>
      <c r="J1133" s="432" t="s">
        <v>2833</v>
      </c>
      <c r="K1133" s="432"/>
      <c r="L1133" s="434">
        <v>182.61859076844516</v>
      </c>
      <c r="M1133" s="434">
        <v>3</v>
      </c>
      <c r="N1133" s="435">
        <v>547.85577230533545</v>
      </c>
    </row>
    <row r="1134" spans="1:14" ht="14.4" customHeight="1" x14ac:dyDescent="0.3">
      <c r="A1134" s="430" t="s">
        <v>2515</v>
      </c>
      <c r="B1134" s="431" t="s">
        <v>3329</v>
      </c>
      <c r="C1134" s="432" t="s">
        <v>2516</v>
      </c>
      <c r="D1134" s="433" t="s">
        <v>3347</v>
      </c>
      <c r="E1134" s="432" t="s">
        <v>1754</v>
      </c>
      <c r="F1134" s="433" t="s">
        <v>3366</v>
      </c>
      <c r="G1134" s="432" t="s">
        <v>466</v>
      </c>
      <c r="H1134" s="432" t="s">
        <v>2834</v>
      </c>
      <c r="I1134" s="432" t="s">
        <v>2835</v>
      </c>
      <c r="J1134" s="432" t="s">
        <v>2836</v>
      </c>
      <c r="K1134" s="432" t="s">
        <v>2837</v>
      </c>
      <c r="L1134" s="434">
        <v>2175.7941605565925</v>
      </c>
      <c r="M1134" s="434">
        <v>70.5</v>
      </c>
      <c r="N1134" s="435">
        <v>153393.48831923978</v>
      </c>
    </row>
    <row r="1135" spans="1:14" ht="14.4" customHeight="1" x14ac:dyDescent="0.3">
      <c r="A1135" s="430" t="s">
        <v>2515</v>
      </c>
      <c r="B1135" s="431" t="s">
        <v>3329</v>
      </c>
      <c r="C1135" s="432" t="s">
        <v>2516</v>
      </c>
      <c r="D1135" s="433" t="s">
        <v>3347</v>
      </c>
      <c r="E1135" s="432" t="s">
        <v>1754</v>
      </c>
      <c r="F1135" s="433" t="s">
        <v>3366</v>
      </c>
      <c r="G1135" s="432" t="s">
        <v>466</v>
      </c>
      <c r="H1135" s="432" t="s">
        <v>2838</v>
      </c>
      <c r="I1135" s="432" t="s">
        <v>2839</v>
      </c>
      <c r="J1135" s="432" t="s">
        <v>2840</v>
      </c>
      <c r="K1135" s="432" t="s">
        <v>514</v>
      </c>
      <c r="L1135" s="434">
        <v>323.97950509694886</v>
      </c>
      <c r="M1135" s="434">
        <v>80</v>
      </c>
      <c r="N1135" s="435">
        <v>25918.36040775591</v>
      </c>
    </row>
    <row r="1136" spans="1:14" ht="14.4" customHeight="1" x14ac:dyDescent="0.3">
      <c r="A1136" s="430" t="s">
        <v>2515</v>
      </c>
      <c r="B1136" s="431" t="s">
        <v>3329</v>
      </c>
      <c r="C1136" s="432" t="s">
        <v>2516</v>
      </c>
      <c r="D1136" s="433" t="s">
        <v>3347</v>
      </c>
      <c r="E1136" s="432" t="s">
        <v>1754</v>
      </c>
      <c r="F1136" s="433" t="s">
        <v>3366</v>
      </c>
      <c r="G1136" s="432" t="s">
        <v>466</v>
      </c>
      <c r="H1136" s="432" t="s">
        <v>2302</v>
      </c>
      <c r="I1136" s="432" t="s">
        <v>2303</v>
      </c>
      <c r="J1136" s="432" t="s">
        <v>2304</v>
      </c>
      <c r="K1136" s="432" t="s">
        <v>2305</v>
      </c>
      <c r="L1136" s="434">
        <v>2842.8</v>
      </c>
      <c r="M1136" s="434">
        <v>7</v>
      </c>
      <c r="N1136" s="435">
        <v>19899.600000000002</v>
      </c>
    </row>
    <row r="1137" spans="1:14" ht="14.4" customHeight="1" x14ac:dyDescent="0.3">
      <c r="A1137" s="430" t="s">
        <v>2515</v>
      </c>
      <c r="B1137" s="431" t="s">
        <v>3329</v>
      </c>
      <c r="C1137" s="432" t="s">
        <v>2516</v>
      </c>
      <c r="D1137" s="433" t="s">
        <v>3347</v>
      </c>
      <c r="E1137" s="432" t="s">
        <v>1754</v>
      </c>
      <c r="F1137" s="433" t="s">
        <v>3366</v>
      </c>
      <c r="G1137" s="432" t="s">
        <v>466</v>
      </c>
      <c r="H1137" s="432" t="s">
        <v>2841</v>
      </c>
      <c r="I1137" s="432" t="s">
        <v>177</v>
      </c>
      <c r="J1137" s="432" t="s">
        <v>2842</v>
      </c>
      <c r="K1137" s="432"/>
      <c r="L1137" s="434">
        <v>1161.165</v>
      </c>
      <c r="M1137" s="434">
        <v>1.5325666666666666</v>
      </c>
      <c r="N1137" s="435">
        <v>1779.5627734999998</v>
      </c>
    </row>
    <row r="1138" spans="1:14" ht="14.4" customHeight="1" x14ac:dyDescent="0.3">
      <c r="A1138" s="430" t="s">
        <v>2515</v>
      </c>
      <c r="B1138" s="431" t="s">
        <v>3329</v>
      </c>
      <c r="C1138" s="432" t="s">
        <v>2516</v>
      </c>
      <c r="D1138" s="433" t="s">
        <v>3347</v>
      </c>
      <c r="E1138" s="432" t="s">
        <v>1754</v>
      </c>
      <c r="F1138" s="433" t="s">
        <v>3366</v>
      </c>
      <c r="G1138" s="432" t="s">
        <v>466</v>
      </c>
      <c r="H1138" s="432" t="s">
        <v>2306</v>
      </c>
      <c r="I1138" s="432" t="s">
        <v>177</v>
      </c>
      <c r="J1138" s="432" t="s">
        <v>2307</v>
      </c>
      <c r="K1138" s="432" t="s">
        <v>2308</v>
      </c>
      <c r="L1138" s="434">
        <v>211.91990792441652</v>
      </c>
      <c r="M1138" s="434">
        <v>19</v>
      </c>
      <c r="N1138" s="435">
        <v>4026.4782505639137</v>
      </c>
    </row>
    <row r="1139" spans="1:14" ht="14.4" customHeight="1" x14ac:dyDescent="0.3">
      <c r="A1139" s="430" t="s">
        <v>2515</v>
      </c>
      <c r="B1139" s="431" t="s">
        <v>3329</v>
      </c>
      <c r="C1139" s="432" t="s">
        <v>2516</v>
      </c>
      <c r="D1139" s="433" t="s">
        <v>3347</v>
      </c>
      <c r="E1139" s="432" t="s">
        <v>1754</v>
      </c>
      <c r="F1139" s="433" t="s">
        <v>3366</v>
      </c>
      <c r="G1139" s="432" t="s">
        <v>466</v>
      </c>
      <c r="H1139" s="432" t="s">
        <v>2309</v>
      </c>
      <c r="I1139" s="432" t="s">
        <v>2310</v>
      </c>
      <c r="J1139" s="432" t="s">
        <v>2311</v>
      </c>
      <c r="K1139" s="432" t="s">
        <v>2312</v>
      </c>
      <c r="L1139" s="434">
        <v>2147.9360504169581</v>
      </c>
      <c r="M1139" s="434">
        <v>112</v>
      </c>
      <c r="N1139" s="435">
        <v>240568.83764669931</v>
      </c>
    </row>
    <row r="1140" spans="1:14" ht="14.4" customHeight="1" x14ac:dyDescent="0.3">
      <c r="A1140" s="430" t="s">
        <v>2515</v>
      </c>
      <c r="B1140" s="431" t="s">
        <v>3329</v>
      </c>
      <c r="C1140" s="432" t="s">
        <v>2516</v>
      </c>
      <c r="D1140" s="433" t="s">
        <v>3347</v>
      </c>
      <c r="E1140" s="432" t="s">
        <v>1754</v>
      </c>
      <c r="F1140" s="433" t="s">
        <v>3366</v>
      </c>
      <c r="G1140" s="432" t="s">
        <v>466</v>
      </c>
      <c r="H1140" s="432" t="s">
        <v>2313</v>
      </c>
      <c r="I1140" s="432" t="s">
        <v>2313</v>
      </c>
      <c r="J1140" s="432" t="s">
        <v>2314</v>
      </c>
      <c r="K1140" s="432" t="s">
        <v>2315</v>
      </c>
      <c r="L1140" s="434">
        <v>3681.0100000000007</v>
      </c>
      <c r="M1140" s="434">
        <v>6</v>
      </c>
      <c r="N1140" s="435">
        <v>22086.060000000005</v>
      </c>
    </row>
    <row r="1141" spans="1:14" ht="14.4" customHeight="1" x14ac:dyDescent="0.3">
      <c r="A1141" s="430" t="s">
        <v>2515</v>
      </c>
      <c r="B1141" s="431" t="s">
        <v>3329</v>
      </c>
      <c r="C1141" s="432" t="s">
        <v>2516</v>
      </c>
      <c r="D1141" s="433" t="s">
        <v>3347</v>
      </c>
      <c r="E1141" s="432" t="s">
        <v>1754</v>
      </c>
      <c r="F1141" s="433" t="s">
        <v>3366</v>
      </c>
      <c r="G1141" s="432" t="s">
        <v>466</v>
      </c>
      <c r="H1141" s="432" t="s">
        <v>2843</v>
      </c>
      <c r="I1141" s="432" t="s">
        <v>2844</v>
      </c>
      <c r="J1141" s="432" t="s">
        <v>2845</v>
      </c>
      <c r="K1141" s="432" t="s">
        <v>2315</v>
      </c>
      <c r="L1141" s="434">
        <v>1735.6600000000003</v>
      </c>
      <c r="M1141" s="434">
        <v>5</v>
      </c>
      <c r="N1141" s="435">
        <v>8678.3000000000011</v>
      </c>
    </row>
    <row r="1142" spans="1:14" ht="14.4" customHeight="1" x14ac:dyDescent="0.3">
      <c r="A1142" s="430" t="s">
        <v>2515</v>
      </c>
      <c r="B1142" s="431" t="s">
        <v>3329</v>
      </c>
      <c r="C1142" s="432" t="s">
        <v>2516</v>
      </c>
      <c r="D1142" s="433" t="s">
        <v>3347</v>
      </c>
      <c r="E1142" s="432" t="s">
        <v>1754</v>
      </c>
      <c r="F1142" s="433" t="s">
        <v>3366</v>
      </c>
      <c r="G1142" s="432" t="s">
        <v>466</v>
      </c>
      <c r="H1142" s="432" t="s">
        <v>2316</v>
      </c>
      <c r="I1142" s="432" t="s">
        <v>2317</v>
      </c>
      <c r="J1142" s="432" t="s">
        <v>2318</v>
      </c>
      <c r="K1142" s="432" t="s">
        <v>2315</v>
      </c>
      <c r="L1142" s="434">
        <v>1389.89</v>
      </c>
      <c r="M1142" s="434">
        <v>1</v>
      </c>
      <c r="N1142" s="435">
        <v>1389.89</v>
      </c>
    </row>
    <row r="1143" spans="1:14" ht="14.4" customHeight="1" x14ac:dyDescent="0.3">
      <c r="A1143" s="430" t="s">
        <v>2515</v>
      </c>
      <c r="B1143" s="431" t="s">
        <v>3329</v>
      </c>
      <c r="C1143" s="432" t="s">
        <v>2516</v>
      </c>
      <c r="D1143" s="433" t="s">
        <v>3347</v>
      </c>
      <c r="E1143" s="432" t="s">
        <v>1754</v>
      </c>
      <c r="F1143" s="433" t="s">
        <v>3366</v>
      </c>
      <c r="G1143" s="432" t="s">
        <v>466</v>
      </c>
      <c r="H1143" s="432" t="s">
        <v>2846</v>
      </c>
      <c r="I1143" s="432" t="s">
        <v>2847</v>
      </c>
      <c r="J1143" s="432" t="s">
        <v>2848</v>
      </c>
      <c r="K1143" s="432" t="s">
        <v>2849</v>
      </c>
      <c r="L1143" s="434">
        <v>2156.2618768350085</v>
      </c>
      <c r="M1143" s="434">
        <v>51</v>
      </c>
      <c r="N1143" s="435">
        <v>109969.35571858543</v>
      </c>
    </row>
    <row r="1144" spans="1:14" ht="14.4" customHeight="1" x14ac:dyDescent="0.3">
      <c r="A1144" s="430" t="s">
        <v>2515</v>
      </c>
      <c r="B1144" s="431" t="s">
        <v>3329</v>
      </c>
      <c r="C1144" s="432" t="s">
        <v>2516</v>
      </c>
      <c r="D1144" s="433" t="s">
        <v>3347</v>
      </c>
      <c r="E1144" s="432" t="s">
        <v>1754</v>
      </c>
      <c r="F1144" s="433" t="s">
        <v>3366</v>
      </c>
      <c r="G1144" s="432" t="s">
        <v>466</v>
      </c>
      <c r="H1144" s="432" t="s">
        <v>2850</v>
      </c>
      <c r="I1144" s="432" t="s">
        <v>2851</v>
      </c>
      <c r="J1144" s="432" t="s">
        <v>2852</v>
      </c>
      <c r="K1144" s="432" t="s">
        <v>2853</v>
      </c>
      <c r="L1144" s="434">
        <v>2206.4041351569872</v>
      </c>
      <c r="M1144" s="434">
        <v>1</v>
      </c>
      <c r="N1144" s="435">
        <v>2206.4041351569872</v>
      </c>
    </row>
    <row r="1145" spans="1:14" ht="14.4" customHeight="1" x14ac:dyDescent="0.3">
      <c r="A1145" s="430" t="s">
        <v>2515</v>
      </c>
      <c r="B1145" s="431" t="s">
        <v>3329</v>
      </c>
      <c r="C1145" s="432" t="s">
        <v>2516</v>
      </c>
      <c r="D1145" s="433" t="s">
        <v>3347</v>
      </c>
      <c r="E1145" s="432" t="s">
        <v>1754</v>
      </c>
      <c r="F1145" s="433" t="s">
        <v>3366</v>
      </c>
      <c r="G1145" s="432" t="s">
        <v>466</v>
      </c>
      <c r="H1145" s="432" t="s">
        <v>2854</v>
      </c>
      <c r="I1145" s="432" t="s">
        <v>2855</v>
      </c>
      <c r="J1145" s="432" t="s">
        <v>2856</v>
      </c>
      <c r="K1145" s="432" t="s">
        <v>2857</v>
      </c>
      <c r="L1145" s="434">
        <v>1938.4899999999996</v>
      </c>
      <c r="M1145" s="434">
        <v>1</v>
      </c>
      <c r="N1145" s="435">
        <v>1938.4899999999996</v>
      </c>
    </row>
    <row r="1146" spans="1:14" ht="14.4" customHeight="1" x14ac:dyDescent="0.3">
      <c r="A1146" s="430" t="s">
        <v>2515</v>
      </c>
      <c r="B1146" s="431" t="s">
        <v>3329</v>
      </c>
      <c r="C1146" s="432" t="s">
        <v>2516</v>
      </c>
      <c r="D1146" s="433" t="s">
        <v>3347</v>
      </c>
      <c r="E1146" s="432" t="s">
        <v>1754</v>
      </c>
      <c r="F1146" s="433" t="s">
        <v>3366</v>
      </c>
      <c r="G1146" s="432" t="s">
        <v>466</v>
      </c>
      <c r="H1146" s="432" t="s">
        <v>2858</v>
      </c>
      <c r="I1146" s="432" t="s">
        <v>2859</v>
      </c>
      <c r="J1146" s="432" t="s">
        <v>2860</v>
      </c>
      <c r="K1146" s="432" t="s">
        <v>2861</v>
      </c>
      <c r="L1146" s="434">
        <v>4358.66</v>
      </c>
      <c r="M1146" s="434">
        <v>1</v>
      </c>
      <c r="N1146" s="435">
        <v>4358.66</v>
      </c>
    </row>
    <row r="1147" spans="1:14" ht="14.4" customHeight="1" x14ac:dyDescent="0.3">
      <c r="A1147" s="430" t="s">
        <v>2515</v>
      </c>
      <c r="B1147" s="431" t="s">
        <v>3329</v>
      </c>
      <c r="C1147" s="432" t="s">
        <v>2516</v>
      </c>
      <c r="D1147" s="433" t="s">
        <v>3347</v>
      </c>
      <c r="E1147" s="432" t="s">
        <v>1754</v>
      </c>
      <c r="F1147" s="433" t="s">
        <v>3366</v>
      </c>
      <c r="G1147" s="432" t="s">
        <v>466</v>
      </c>
      <c r="H1147" s="432" t="s">
        <v>2862</v>
      </c>
      <c r="I1147" s="432" t="s">
        <v>177</v>
      </c>
      <c r="J1147" s="432" t="s">
        <v>2863</v>
      </c>
      <c r="K1147" s="432"/>
      <c r="L1147" s="434">
        <v>252.96996953847278</v>
      </c>
      <c r="M1147" s="434">
        <v>134</v>
      </c>
      <c r="N1147" s="435">
        <v>33897.975918155353</v>
      </c>
    </row>
    <row r="1148" spans="1:14" ht="14.4" customHeight="1" x14ac:dyDescent="0.3">
      <c r="A1148" s="430" t="s">
        <v>2515</v>
      </c>
      <c r="B1148" s="431" t="s">
        <v>3329</v>
      </c>
      <c r="C1148" s="432" t="s">
        <v>2516</v>
      </c>
      <c r="D1148" s="433" t="s">
        <v>3347</v>
      </c>
      <c r="E1148" s="432" t="s">
        <v>1754</v>
      </c>
      <c r="F1148" s="433" t="s">
        <v>3366</v>
      </c>
      <c r="G1148" s="432" t="s">
        <v>466</v>
      </c>
      <c r="H1148" s="432" t="s">
        <v>2864</v>
      </c>
      <c r="I1148" s="432" t="s">
        <v>2865</v>
      </c>
      <c r="J1148" s="432" t="s">
        <v>2848</v>
      </c>
      <c r="K1148" s="432" t="s">
        <v>2866</v>
      </c>
      <c r="L1148" s="434">
        <v>3379.39</v>
      </c>
      <c r="M1148" s="434">
        <v>26.8</v>
      </c>
      <c r="N1148" s="435">
        <v>90567.652000000002</v>
      </c>
    </row>
    <row r="1149" spans="1:14" ht="14.4" customHeight="1" x14ac:dyDescent="0.3">
      <c r="A1149" s="430" t="s">
        <v>2515</v>
      </c>
      <c r="B1149" s="431" t="s">
        <v>3329</v>
      </c>
      <c r="C1149" s="432" t="s">
        <v>2516</v>
      </c>
      <c r="D1149" s="433" t="s">
        <v>3347</v>
      </c>
      <c r="E1149" s="432" t="s">
        <v>1754</v>
      </c>
      <c r="F1149" s="433" t="s">
        <v>3366</v>
      </c>
      <c r="G1149" s="432" t="s">
        <v>466</v>
      </c>
      <c r="H1149" s="432" t="s">
        <v>2867</v>
      </c>
      <c r="I1149" s="432" t="s">
        <v>2868</v>
      </c>
      <c r="J1149" s="432" t="s">
        <v>2869</v>
      </c>
      <c r="K1149" s="432" t="s">
        <v>2736</v>
      </c>
      <c r="L1149" s="434">
        <v>2903.29</v>
      </c>
      <c r="M1149" s="434">
        <v>1</v>
      </c>
      <c r="N1149" s="435">
        <v>2903.29</v>
      </c>
    </row>
    <row r="1150" spans="1:14" ht="14.4" customHeight="1" x14ac:dyDescent="0.3">
      <c r="A1150" s="430" t="s">
        <v>2515</v>
      </c>
      <c r="B1150" s="431" t="s">
        <v>3329</v>
      </c>
      <c r="C1150" s="432" t="s">
        <v>2516</v>
      </c>
      <c r="D1150" s="433" t="s">
        <v>3347</v>
      </c>
      <c r="E1150" s="432" t="s">
        <v>1754</v>
      </c>
      <c r="F1150" s="433" t="s">
        <v>3366</v>
      </c>
      <c r="G1150" s="432" t="s">
        <v>466</v>
      </c>
      <c r="H1150" s="432" t="s">
        <v>2870</v>
      </c>
      <c r="I1150" s="432" t="s">
        <v>2871</v>
      </c>
      <c r="J1150" s="432" t="s">
        <v>2872</v>
      </c>
      <c r="K1150" s="432" t="s">
        <v>2736</v>
      </c>
      <c r="L1150" s="434">
        <v>2322.3068611436802</v>
      </c>
      <c r="M1150" s="434">
        <v>5</v>
      </c>
      <c r="N1150" s="435">
        <v>11611.5343057184</v>
      </c>
    </row>
    <row r="1151" spans="1:14" ht="14.4" customHeight="1" x14ac:dyDescent="0.3">
      <c r="A1151" s="430" t="s">
        <v>2515</v>
      </c>
      <c r="B1151" s="431" t="s">
        <v>3329</v>
      </c>
      <c r="C1151" s="432" t="s">
        <v>2516</v>
      </c>
      <c r="D1151" s="433" t="s">
        <v>3347</v>
      </c>
      <c r="E1151" s="432" t="s">
        <v>1754</v>
      </c>
      <c r="F1151" s="433" t="s">
        <v>3366</v>
      </c>
      <c r="G1151" s="432" t="s">
        <v>466</v>
      </c>
      <c r="H1151" s="432" t="s">
        <v>2873</v>
      </c>
      <c r="I1151" s="432" t="s">
        <v>2874</v>
      </c>
      <c r="J1151" s="432" t="s">
        <v>2875</v>
      </c>
      <c r="K1151" s="432" t="s">
        <v>2876</v>
      </c>
      <c r="L1151" s="434">
        <v>1886</v>
      </c>
      <c r="M1151" s="434">
        <v>4</v>
      </c>
      <c r="N1151" s="435">
        <v>7544</v>
      </c>
    </row>
    <row r="1152" spans="1:14" ht="14.4" customHeight="1" x14ac:dyDescent="0.3">
      <c r="A1152" s="430" t="s">
        <v>2515</v>
      </c>
      <c r="B1152" s="431" t="s">
        <v>3329</v>
      </c>
      <c r="C1152" s="432" t="s">
        <v>2516</v>
      </c>
      <c r="D1152" s="433" t="s">
        <v>3347</v>
      </c>
      <c r="E1152" s="432" t="s">
        <v>1754</v>
      </c>
      <c r="F1152" s="433" t="s">
        <v>3366</v>
      </c>
      <c r="G1152" s="432" t="s">
        <v>689</v>
      </c>
      <c r="H1152" s="432" t="s">
        <v>2877</v>
      </c>
      <c r="I1152" s="432" t="s">
        <v>2878</v>
      </c>
      <c r="J1152" s="432" t="s">
        <v>2879</v>
      </c>
      <c r="K1152" s="432" t="s">
        <v>1767</v>
      </c>
      <c r="L1152" s="434">
        <v>40.569971950454857</v>
      </c>
      <c r="M1152" s="434">
        <v>53</v>
      </c>
      <c r="N1152" s="435">
        <v>2150.2085133741075</v>
      </c>
    </row>
    <row r="1153" spans="1:14" ht="14.4" customHeight="1" x14ac:dyDescent="0.3">
      <c r="A1153" s="430" t="s">
        <v>2515</v>
      </c>
      <c r="B1153" s="431" t="s">
        <v>3329</v>
      </c>
      <c r="C1153" s="432" t="s">
        <v>2516</v>
      </c>
      <c r="D1153" s="433" t="s">
        <v>3347</v>
      </c>
      <c r="E1153" s="432" t="s">
        <v>1754</v>
      </c>
      <c r="F1153" s="433" t="s">
        <v>3366</v>
      </c>
      <c r="G1153" s="432" t="s">
        <v>689</v>
      </c>
      <c r="H1153" s="432" t="s">
        <v>2880</v>
      </c>
      <c r="I1153" s="432" t="s">
        <v>2881</v>
      </c>
      <c r="J1153" s="432" t="s">
        <v>2882</v>
      </c>
      <c r="K1153" s="432" t="s">
        <v>1767</v>
      </c>
      <c r="L1153" s="434">
        <v>51.892938557091668</v>
      </c>
      <c r="M1153" s="434">
        <v>68</v>
      </c>
      <c r="N1153" s="435">
        <v>3528.7198218822336</v>
      </c>
    </row>
    <row r="1154" spans="1:14" ht="14.4" customHeight="1" x14ac:dyDescent="0.3">
      <c r="A1154" s="430" t="s">
        <v>2515</v>
      </c>
      <c r="B1154" s="431" t="s">
        <v>3329</v>
      </c>
      <c r="C1154" s="432" t="s">
        <v>2516</v>
      </c>
      <c r="D1154" s="433" t="s">
        <v>3347</v>
      </c>
      <c r="E1154" s="432" t="s">
        <v>1754</v>
      </c>
      <c r="F1154" s="433" t="s">
        <v>3366</v>
      </c>
      <c r="G1154" s="432" t="s">
        <v>689</v>
      </c>
      <c r="H1154" s="432" t="s">
        <v>2883</v>
      </c>
      <c r="I1154" s="432" t="s">
        <v>2884</v>
      </c>
      <c r="J1154" s="432" t="s">
        <v>2885</v>
      </c>
      <c r="K1154" s="432" t="s">
        <v>1767</v>
      </c>
      <c r="L1154" s="434">
        <v>51.619807246544674</v>
      </c>
      <c r="M1154" s="434">
        <v>53</v>
      </c>
      <c r="N1154" s="435">
        <v>2735.8497840668679</v>
      </c>
    </row>
    <row r="1155" spans="1:14" ht="14.4" customHeight="1" x14ac:dyDescent="0.3">
      <c r="A1155" s="430" t="s">
        <v>2515</v>
      </c>
      <c r="B1155" s="431" t="s">
        <v>3329</v>
      </c>
      <c r="C1155" s="432" t="s">
        <v>2516</v>
      </c>
      <c r="D1155" s="433" t="s">
        <v>3347</v>
      </c>
      <c r="E1155" s="432" t="s">
        <v>1754</v>
      </c>
      <c r="F1155" s="433" t="s">
        <v>3366</v>
      </c>
      <c r="G1155" s="432" t="s">
        <v>689</v>
      </c>
      <c r="H1155" s="432" t="s">
        <v>2886</v>
      </c>
      <c r="I1155" s="432" t="s">
        <v>2887</v>
      </c>
      <c r="J1155" s="432" t="s">
        <v>2888</v>
      </c>
      <c r="K1155" s="432" t="s">
        <v>1767</v>
      </c>
      <c r="L1155" s="434">
        <v>52.340002361325936</v>
      </c>
      <c r="M1155" s="434">
        <v>18</v>
      </c>
      <c r="N1155" s="435">
        <v>942.1200425038669</v>
      </c>
    </row>
    <row r="1156" spans="1:14" ht="14.4" customHeight="1" x14ac:dyDescent="0.3">
      <c r="A1156" s="430" t="s">
        <v>2515</v>
      </c>
      <c r="B1156" s="431" t="s">
        <v>3329</v>
      </c>
      <c r="C1156" s="432" t="s">
        <v>2516</v>
      </c>
      <c r="D1156" s="433" t="s">
        <v>3347</v>
      </c>
      <c r="E1156" s="432" t="s">
        <v>1754</v>
      </c>
      <c r="F1156" s="433" t="s">
        <v>3366</v>
      </c>
      <c r="G1156" s="432" t="s">
        <v>689</v>
      </c>
      <c r="H1156" s="432" t="s">
        <v>1764</v>
      </c>
      <c r="I1156" s="432" t="s">
        <v>1765</v>
      </c>
      <c r="J1156" s="432" t="s">
        <v>1766</v>
      </c>
      <c r="K1156" s="432" t="s">
        <v>1767</v>
      </c>
      <c r="L1156" s="434">
        <v>41.228310997010944</v>
      </c>
      <c r="M1156" s="434">
        <v>72</v>
      </c>
      <c r="N1156" s="435">
        <v>2968.4383917847881</v>
      </c>
    </row>
    <row r="1157" spans="1:14" ht="14.4" customHeight="1" x14ac:dyDescent="0.3">
      <c r="A1157" s="430" t="s">
        <v>2515</v>
      </c>
      <c r="B1157" s="431" t="s">
        <v>3329</v>
      </c>
      <c r="C1157" s="432" t="s">
        <v>2516</v>
      </c>
      <c r="D1157" s="433" t="s">
        <v>3347</v>
      </c>
      <c r="E1157" s="432" t="s">
        <v>1754</v>
      </c>
      <c r="F1157" s="433" t="s">
        <v>3366</v>
      </c>
      <c r="G1157" s="432" t="s">
        <v>689</v>
      </c>
      <c r="H1157" s="432" t="s">
        <v>2889</v>
      </c>
      <c r="I1157" s="432" t="s">
        <v>2890</v>
      </c>
      <c r="J1157" s="432" t="s">
        <v>2891</v>
      </c>
      <c r="K1157" s="432" t="s">
        <v>2892</v>
      </c>
      <c r="L1157" s="434">
        <v>216.21948196787091</v>
      </c>
      <c r="M1157" s="434">
        <v>8</v>
      </c>
      <c r="N1157" s="435">
        <v>1729.7558557429672</v>
      </c>
    </row>
    <row r="1158" spans="1:14" ht="14.4" customHeight="1" x14ac:dyDescent="0.3">
      <c r="A1158" s="430" t="s">
        <v>2515</v>
      </c>
      <c r="B1158" s="431" t="s">
        <v>3329</v>
      </c>
      <c r="C1158" s="432" t="s">
        <v>2516</v>
      </c>
      <c r="D1158" s="433" t="s">
        <v>3347</v>
      </c>
      <c r="E1158" s="432" t="s">
        <v>1754</v>
      </c>
      <c r="F1158" s="433" t="s">
        <v>3366</v>
      </c>
      <c r="G1158" s="432" t="s">
        <v>689</v>
      </c>
      <c r="H1158" s="432" t="s">
        <v>2333</v>
      </c>
      <c r="I1158" s="432" t="s">
        <v>2333</v>
      </c>
      <c r="J1158" s="432" t="s">
        <v>2334</v>
      </c>
      <c r="K1158" s="432" t="s">
        <v>2335</v>
      </c>
      <c r="L1158" s="434">
        <v>424.98</v>
      </c>
      <c r="M1158" s="434">
        <v>29</v>
      </c>
      <c r="N1158" s="435">
        <v>12324.42</v>
      </c>
    </row>
    <row r="1159" spans="1:14" ht="14.4" customHeight="1" x14ac:dyDescent="0.3">
      <c r="A1159" s="430" t="s">
        <v>2515</v>
      </c>
      <c r="B1159" s="431" t="s">
        <v>3329</v>
      </c>
      <c r="C1159" s="432" t="s">
        <v>2516</v>
      </c>
      <c r="D1159" s="433" t="s">
        <v>3347</v>
      </c>
      <c r="E1159" s="432" t="s">
        <v>1754</v>
      </c>
      <c r="F1159" s="433" t="s">
        <v>3366</v>
      </c>
      <c r="G1159" s="432" t="s">
        <v>689</v>
      </c>
      <c r="H1159" s="432" t="s">
        <v>2893</v>
      </c>
      <c r="I1159" s="432" t="s">
        <v>2893</v>
      </c>
      <c r="J1159" s="432" t="s">
        <v>2894</v>
      </c>
      <c r="K1159" s="432" t="s">
        <v>2335</v>
      </c>
      <c r="L1159" s="434">
        <v>183.36983962512863</v>
      </c>
      <c r="M1159" s="434">
        <v>140</v>
      </c>
      <c r="N1159" s="435">
        <v>25671.77754751801</v>
      </c>
    </row>
    <row r="1160" spans="1:14" ht="14.4" customHeight="1" x14ac:dyDescent="0.3">
      <c r="A1160" s="430" t="s">
        <v>2515</v>
      </c>
      <c r="B1160" s="431" t="s">
        <v>3329</v>
      </c>
      <c r="C1160" s="432" t="s">
        <v>2516</v>
      </c>
      <c r="D1160" s="433" t="s">
        <v>3347</v>
      </c>
      <c r="E1160" s="432" t="s">
        <v>1754</v>
      </c>
      <c r="F1160" s="433" t="s">
        <v>3366</v>
      </c>
      <c r="G1160" s="432" t="s">
        <v>689</v>
      </c>
      <c r="H1160" s="432" t="s">
        <v>2895</v>
      </c>
      <c r="I1160" s="432" t="s">
        <v>2896</v>
      </c>
      <c r="J1160" s="432" t="s">
        <v>2897</v>
      </c>
      <c r="K1160" s="432" t="s">
        <v>2898</v>
      </c>
      <c r="L1160" s="434">
        <v>390.46931946493538</v>
      </c>
      <c r="M1160" s="434">
        <v>14</v>
      </c>
      <c r="N1160" s="435">
        <v>5466.5704725090955</v>
      </c>
    </row>
    <row r="1161" spans="1:14" ht="14.4" customHeight="1" x14ac:dyDescent="0.3">
      <c r="A1161" s="430" t="s">
        <v>2515</v>
      </c>
      <c r="B1161" s="431" t="s">
        <v>3329</v>
      </c>
      <c r="C1161" s="432" t="s">
        <v>2516</v>
      </c>
      <c r="D1161" s="433" t="s">
        <v>3347</v>
      </c>
      <c r="E1161" s="432" t="s">
        <v>1754</v>
      </c>
      <c r="F1161" s="433" t="s">
        <v>3366</v>
      </c>
      <c r="G1161" s="432" t="s">
        <v>689</v>
      </c>
      <c r="H1161" s="432" t="s">
        <v>2899</v>
      </c>
      <c r="I1161" s="432" t="s">
        <v>2899</v>
      </c>
      <c r="J1161" s="432" t="s">
        <v>2900</v>
      </c>
      <c r="K1161" s="432" t="s">
        <v>1780</v>
      </c>
      <c r="L1161" s="434">
        <v>148.07000000000002</v>
      </c>
      <c r="M1161" s="434">
        <v>3</v>
      </c>
      <c r="N1161" s="435">
        <v>444.21000000000004</v>
      </c>
    </row>
    <row r="1162" spans="1:14" ht="14.4" customHeight="1" x14ac:dyDescent="0.3">
      <c r="A1162" s="430" t="s">
        <v>2515</v>
      </c>
      <c r="B1162" s="431" t="s">
        <v>3329</v>
      </c>
      <c r="C1162" s="432" t="s">
        <v>2516</v>
      </c>
      <c r="D1162" s="433" t="s">
        <v>3347</v>
      </c>
      <c r="E1162" s="432" t="s">
        <v>1754</v>
      </c>
      <c r="F1162" s="433" t="s">
        <v>3366</v>
      </c>
      <c r="G1162" s="432" t="s">
        <v>689</v>
      </c>
      <c r="H1162" s="432" t="s">
        <v>2901</v>
      </c>
      <c r="I1162" s="432" t="s">
        <v>2901</v>
      </c>
      <c r="J1162" s="432" t="s">
        <v>2902</v>
      </c>
      <c r="K1162" s="432" t="s">
        <v>1780</v>
      </c>
      <c r="L1162" s="434">
        <v>148.07</v>
      </c>
      <c r="M1162" s="434">
        <v>2</v>
      </c>
      <c r="N1162" s="435">
        <v>296.14</v>
      </c>
    </row>
    <row r="1163" spans="1:14" ht="14.4" customHeight="1" x14ac:dyDescent="0.3">
      <c r="A1163" s="430" t="s">
        <v>2515</v>
      </c>
      <c r="B1163" s="431" t="s">
        <v>3329</v>
      </c>
      <c r="C1163" s="432" t="s">
        <v>2516</v>
      </c>
      <c r="D1163" s="433" t="s">
        <v>3347</v>
      </c>
      <c r="E1163" s="432" t="s">
        <v>1754</v>
      </c>
      <c r="F1163" s="433" t="s">
        <v>3366</v>
      </c>
      <c r="G1163" s="432" t="s">
        <v>689</v>
      </c>
      <c r="H1163" s="432" t="s">
        <v>2903</v>
      </c>
      <c r="I1163" s="432" t="s">
        <v>2904</v>
      </c>
      <c r="J1163" s="432" t="s">
        <v>2905</v>
      </c>
      <c r="K1163" s="432" t="s">
        <v>1767</v>
      </c>
      <c r="L1163" s="434">
        <v>40.569989042282451</v>
      </c>
      <c r="M1163" s="434">
        <v>197</v>
      </c>
      <c r="N1163" s="435">
        <v>7992.287841329643</v>
      </c>
    </row>
    <row r="1164" spans="1:14" ht="14.4" customHeight="1" x14ac:dyDescent="0.3">
      <c r="A1164" s="430" t="s">
        <v>2515</v>
      </c>
      <c r="B1164" s="431" t="s">
        <v>3329</v>
      </c>
      <c r="C1164" s="432" t="s">
        <v>2516</v>
      </c>
      <c r="D1164" s="433" t="s">
        <v>3347</v>
      </c>
      <c r="E1164" s="432" t="s">
        <v>1754</v>
      </c>
      <c r="F1164" s="433" t="s">
        <v>3366</v>
      </c>
      <c r="G1164" s="432" t="s">
        <v>689</v>
      </c>
      <c r="H1164" s="432" t="s">
        <v>2906</v>
      </c>
      <c r="I1164" s="432" t="s">
        <v>2907</v>
      </c>
      <c r="J1164" s="432" t="s">
        <v>2908</v>
      </c>
      <c r="K1164" s="432" t="s">
        <v>2909</v>
      </c>
      <c r="L1164" s="434">
        <v>148.07</v>
      </c>
      <c r="M1164" s="434">
        <v>2</v>
      </c>
      <c r="N1164" s="435">
        <v>296.14</v>
      </c>
    </row>
    <row r="1165" spans="1:14" ht="14.4" customHeight="1" x14ac:dyDescent="0.3">
      <c r="A1165" s="430" t="s">
        <v>2515</v>
      </c>
      <c r="B1165" s="431" t="s">
        <v>3329</v>
      </c>
      <c r="C1165" s="432" t="s">
        <v>2516</v>
      </c>
      <c r="D1165" s="433" t="s">
        <v>3347</v>
      </c>
      <c r="E1165" s="432" t="s">
        <v>1754</v>
      </c>
      <c r="F1165" s="433" t="s">
        <v>3366</v>
      </c>
      <c r="G1165" s="432" t="s">
        <v>689</v>
      </c>
      <c r="H1165" s="432" t="s">
        <v>2910</v>
      </c>
      <c r="I1165" s="432" t="s">
        <v>2911</v>
      </c>
      <c r="J1165" s="432" t="s">
        <v>2912</v>
      </c>
      <c r="K1165" s="432"/>
      <c r="L1165" s="434">
        <v>40.569991113462734</v>
      </c>
      <c r="M1165" s="434">
        <v>174</v>
      </c>
      <c r="N1165" s="435">
        <v>7059.1784537425156</v>
      </c>
    </row>
    <row r="1166" spans="1:14" ht="14.4" customHeight="1" x14ac:dyDescent="0.3">
      <c r="A1166" s="430" t="s">
        <v>2515</v>
      </c>
      <c r="B1166" s="431" t="s">
        <v>3329</v>
      </c>
      <c r="C1166" s="432" t="s">
        <v>2516</v>
      </c>
      <c r="D1166" s="433" t="s">
        <v>3347</v>
      </c>
      <c r="E1166" s="432" t="s">
        <v>1754</v>
      </c>
      <c r="F1166" s="433" t="s">
        <v>3366</v>
      </c>
      <c r="G1166" s="432" t="s">
        <v>689</v>
      </c>
      <c r="H1166" s="432" t="s">
        <v>1774</v>
      </c>
      <c r="I1166" s="432" t="s">
        <v>1775</v>
      </c>
      <c r="J1166" s="432" t="s">
        <v>1776</v>
      </c>
      <c r="K1166" s="432" t="s">
        <v>1773</v>
      </c>
      <c r="L1166" s="434">
        <v>123.21</v>
      </c>
      <c r="M1166" s="434">
        <v>1</v>
      </c>
      <c r="N1166" s="435">
        <v>123.21</v>
      </c>
    </row>
    <row r="1167" spans="1:14" ht="14.4" customHeight="1" x14ac:dyDescent="0.3">
      <c r="A1167" s="430" t="s">
        <v>2515</v>
      </c>
      <c r="B1167" s="431" t="s">
        <v>3329</v>
      </c>
      <c r="C1167" s="432" t="s">
        <v>2516</v>
      </c>
      <c r="D1167" s="433" t="s">
        <v>3347</v>
      </c>
      <c r="E1167" s="432" t="s">
        <v>1754</v>
      </c>
      <c r="F1167" s="433" t="s">
        <v>3366</v>
      </c>
      <c r="G1167" s="432" t="s">
        <v>689</v>
      </c>
      <c r="H1167" s="432" t="s">
        <v>1777</v>
      </c>
      <c r="I1167" s="432" t="s">
        <v>1778</v>
      </c>
      <c r="J1167" s="432" t="s">
        <v>1779</v>
      </c>
      <c r="K1167" s="432" t="s">
        <v>1780</v>
      </c>
      <c r="L1167" s="434">
        <v>148.07001772389791</v>
      </c>
      <c r="M1167" s="434">
        <v>1</v>
      </c>
      <c r="N1167" s="435">
        <v>148.07001772389791</v>
      </c>
    </row>
    <row r="1168" spans="1:14" ht="14.4" customHeight="1" x14ac:dyDescent="0.3">
      <c r="A1168" s="430" t="s">
        <v>2515</v>
      </c>
      <c r="B1168" s="431" t="s">
        <v>3329</v>
      </c>
      <c r="C1168" s="432" t="s">
        <v>2516</v>
      </c>
      <c r="D1168" s="433" t="s">
        <v>3347</v>
      </c>
      <c r="E1168" s="432" t="s">
        <v>1754</v>
      </c>
      <c r="F1168" s="433" t="s">
        <v>3366</v>
      </c>
      <c r="G1168" s="432" t="s">
        <v>689</v>
      </c>
      <c r="H1168" s="432" t="s">
        <v>2913</v>
      </c>
      <c r="I1168" s="432" t="s">
        <v>2913</v>
      </c>
      <c r="J1168" s="432" t="s">
        <v>2914</v>
      </c>
      <c r="K1168" s="432" t="s">
        <v>1773</v>
      </c>
      <c r="L1168" s="434">
        <v>186.73000000000002</v>
      </c>
      <c r="M1168" s="434">
        <v>1</v>
      </c>
      <c r="N1168" s="435">
        <v>186.73000000000002</v>
      </c>
    </row>
    <row r="1169" spans="1:14" ht="14.4" customHeight="1" x14ac:dyDescent="0.3">
      <c r="A1169" s="430" t="s">
        <v>2515</v>
      </c>
      <c r="B1169" s="431" t="s">
        <v>3329</v>
      </c>
      <c r="C1169" s="432" t="s">
        <v>2516</v>
      </c>
      <c r="D1169" s="433" t="s">
        <v>3347</v>
      </c>
      <c r="E1169" s="432" t="s">
        <v>1754</v>
      </c>
      <c r="F1169" s="433" t="s">
        <v>3366</v>
      </c>
      <c r="G1169" s="432" t="s">
        <v>689</v>
      </c>
      <c r="H1169" s="432" t="s">
        <v>2915</v>
      </c>
      <c r="I1169" s="432" t="s">
        <v>2915</v>
      </c>
      <c r="J1169" s="432" t="s">
        <v>2916</v>
      </c>
      <c r="K1169" s="432" t="s">
        <v>1773</v>
      </c>
      <c r="L1169" s="434">
        <v>186.73000000000002</v>
      </c>
      <c r="M1169" s="434">
        <v>1</v>
      </c>
      <c r="N1169" s="435">
        <v>186.73000000000002</v>
      </c>
    </row>
    <row r="1170" spans="1:14" ht="14.4" customHeight="1" x14ac:dyDescent="0.3">
      <c r="A1170" s="430" t="s">
        <v>2515</v>
      </c>
      <c r="B1170" s="431" t="s">
        <v>3329</v>
      </c>
      <c r="C1170" s="432" t="s">
        <v>2516</v>
      </c>
      <c r="D1170" s="433" t="s">
        <v>3347</v>
      </c>
      <c r="E1170" s="432" t="s">
        <v>1754</v>
      </c>
      <c r="F1170" s="433" t="s">
        <v>3366</v>
      </c>
      <c r="G1170" s="432" t="s">
        <v>689</v>
      </c>
      <c r="H1170" s="432" t="s">
        <v>2917</v>
      </c>
      <c r="I1170" s="432" t="s">
        <v>2917</v>
      </c>
      <c r="J1170" s="432" t="s">
        <v>2918</v>
      </c>
      <c r="K1170" s="432" t="s">
        <v>1773</v>
      </c>
      <c r="L1170" s="434">
        <v>186.73000000000002</v>
      </c>
      <c r="M1170" s="434">
        <v>1</v>
      </c>
      <c r="N1170" s="435">
        <v>186.73000000000002</v>
      </c>
    </row>
    <row r="1171" spans="1:14" ht="14.4" customHeight="1" x14ac:dyDescent="0.3">
      <c r="A1171" s="430" t="s">
        <v>2515</v>
      </c>
      <c r="B1171" s="431" t="s">
        <v>3329</v>
      </c>
      <c r="C1171" s="432" t="s">
        <v>2516</v>
      </c>
      <c r="D1171" s="433" t="s">
        <v>3347</v>
      </c>
      <c r="E1171" s="432" t="s">
        <v>571</v>
      </c>
      <c r="F1171" s="433" t="s">
        <v>3365</v>
      </c>
      <c r="G1171" s="432" t="s">
        <v>466</v>
      </c>
      <c r="H1171" s="432" t="s">
        <v>2919</v>
      </c>
      <c r="I1171" s="432" t="s">
        <v>2920</v>
      </c>
      <c r="J1171" s="432" t="s">
        <v>2921</v>
      </c>
      <c r="K1171" s="432" t="s">
        <v>2922</v>
      </c>
      <c r="L1171" s="434">
        <v>35.26</v>
      </c>
      <c r="M1171" s="434">
        <v>30</v>
      </c>
      <c r="N1171" s="435">
        <v>1057.8</v>
      </c>
    </row>
    <row r="1172" spans="1:14" ht="14.4" customHeight="1" x14ac:dyDescent="0.3">
      <c r="A1172" s="430" t="s">
        <v>2515</v>
      </c>
      <c r="B1172" s="431" t="s">
        <v>3329</v>
      </c>
      <c r="C1172" s="432" t="s">
        <v>2516</v>
      </c>
      <c r="D1172" s="433" t="s">
        <v>3347</v>
      </c>
      <c r="E1172" s="432" t="s">
        <v>571</v>
      </c>
      <c r="F1172" s="433" t="s">
        <v>3365</v>
      </c>
      <c r="G1172" s="432" t="s">
        <v>466</v>
      </c>
      <c r="H1172" s="432" t="s">
        <v>1781</v>
      </c>
      <c r="I1172" s="432" t="s">
        <v>1781</v>
      </c>
      <c r="J1172" s="432" t="s">
        <v>1782</v>
      </c>
      <c r="K1172" s="432" t="s">
        <v>1783</v>
      </c>
      <c r="L1172" s="434">
        <v>72.840085235773557</v>
      </c>
      <c r="M1172" s="434">
        <v>14</v>
      </c>
      <c r="N1172" s="435">
        <v>1019.7611933008297</v>
      </c>
    </row>
    <row r="1173" spans="1:14" ht="14.4" customHeight="1" x14ac:dyDescent="0.3">
      <c r="A1173" s="430" t="s">
        <v>2515</v>
      </c>
      <c r="B1173" s="431" t="s">
        <v>3329</v>
      </c>
      <c r="C1173" s="432" t="s">
        <v>2516</v>
      </c>
      <c r="D1173" s="433" t="s">
        <v>3347</v>
      </c>
      <c r="E1173" s="432" t="s">
        <v>571</v>
      </c>
      <c r="F1173" s="433" t="s">
        <v>3365</v>
      </c>
      <c r="G1173" s="432" t="s">
        <v>466</v>
      </c>
      <c r="H1173" s="432" t="s">
        <v>572</v>
      </c>
      <c r="I1173" s="432" t="s">
        <v>573</v>
      </c>
      <c r="J1173" s="432" t="s">
        <v>574</v>
      </c>
      <c r="K1173" s="432" t="s">
        <v>575</v>
      </c>
      <c r="L1173" s="434">
        <v>39.582604471190514</v>
      </c>
      <c r="M1173" s="434">
        <v>15</v>
      </c>
      <c r="N1173" s="435">
        <v>593.73906706785772</v>
      </c>
    </row>
    <row r="1174" spans="1:14" ht="14.4" customHeight="1" x14ac:dyDescent="0.3">
      <c r="A1174" s="430" t="s">
        <v>2515</v>
      </c>
      <c r="B1174" s="431" t="s">
        <v>3329</v>
      </c>
      <c r="C1174" s="432" t="s">
        <v>2516</v>
      </c>
      <c r="D1174" s="433" t="s">
        <v>3347</v>
      </c>
      <c r="E1174" s="432" t="s">
        <v>571</v>
      </c>
      <c r="F1174" s="433" t="s">
        <v>3365</v>
      </c>
      <c r="G1174" s="432" t="s">
        <v>466</v>
      </c>
      <c r="H1174" s="432" t="s">
        <v>576</v>
      </c>
      <c r="I1174" s="432" t="s">
        <v>577</v>
      </c>
      <c r="J1174" s="432" t="s">
        <v>578</v>
      </c>
      <c r="K1174" s="432" t="s">
        <v>579</v>
      </c>
      <c r="L1174" s="434">
        <v>66.13</v>
      </c>
      <c r="M1174" s="434">
        <v>2</v>
      </c>
      <c r="N1174" s="435">
        <v>132.26</v>
      </c>
    </row>
    <row r="1175" spans="1:14" ht="14.4" customHeight="1" x14ac:dyDescent="0.3">
      <c r="A1175" s="430" t="s">
        <v>2515</v>
      </c>
      <c r="B1175" s="431" t="s">
        <v>3329</v>
      </c>
      <c r="C1175" s="432" t="s">
        <v>2516</v>
      </c>
      <c r="D1175" s="433" t="s">
        <v>3347</v>
      </c>
      <c r="E1175" s="432" t="s">
        <v>571</v>
      </c>
      <c r="F1175" s="433" t="s">
        <v>3365</v>
      </c>
      <c r="G1175" s="432" t="s">
        <v>466</v>
      </c>
      <c r="H1175" s="432" t="s">
        <v>2923</v>
      </c>
      <c r="I1175" s="432" t="s">
        <v>2924</v>
      </c>
      <c r="J1175" s="432" t="s">
        <v>2925</v>
      </c>
      <c r="K1175" s="432" t="s">
        <v>968</v>
      </c>
      <c r="L1175" s="434">
        <v>26.850000000000009</v>
      </c>
      <c r="M1175" s="434">
        <v>2</v>
      </c>
      <c r="N1175" s="435">
        <v>53.700000000000017</v>
      </c>
    </row>
    <row r="1176" spans="1:14" ht="14.4" customHeight="1" x14ac:dyDescent="0.3">
      <c r="A1176" s="430" t="s">
        <v>2515</v>
      </c>
      <c r="B1176" s="431" t="s">
        <v>3329</v>
      </c>
      <c r="C1176" s="432" t="s">
        <v>2516</v>
      </c>
      <c r="D1176" s="433" t="s">
        <v>3347</v>
      </c>
      <c r="E1176" s="432" t="s">
        <v>571</v>
      </c>
      <c r="F1176" s="433" t="s">
        <v>3365</v>
      </c>
      <c r="G1176" s="432" t="s">
        <v>466</v>
      </c>
      <c r="H1176" s="432" t="s">
        <v>1784</v>
      </c>
      <c r="I1176" s="432" t="s">
        <v>1785</v>
      </c>
      <c r="J1176" s="432" t="s">
        <v>1786</v>
      </c>
      <c r="K1176" s="432" t="s">
        <v>1787</v>
      </c>
      <c r="L1176" s="434">
        <v>117.81999999999994</v>
      </c>
      <c r="M1176" s="434">
        <v>1</v>
      </c>
      <c r="N1176" s="435">
        <v>117.81999999999994</v>
      </c>
    </row>
    <row r="1177" spans="1:14" ht="14.4" customHeight="1" x14ac:dyDescent="0.3">
      <c r="A1177" s="430" t="s">
        <v>2515</v>
      </c>
      <c r="B1177" s="431" t="s">
        <v>3329</v>
      </c>
      <c r="C1177" s="432" t="s">
        <v>2516</v>
      </c>
      <c r="D1177" s="433" t="s">
        <v>3347</v>
      </c>
      <c r="E1177" s="432" t="s">
        <v>571</v>
      </c>
      <c r="F1177" s="433" t="s">
        <v>3365</v>
      </c>
      <c r="G1177" s="432" t="s">
        <v>466</v>
      </c>
      <c r="H1177" s="432" t="s">
        <v>1788</v>
      </c>
      <c r="I1177" s="432" t="s">
        <v>1789</v>
      </c>
      <c r="J1177" s="432" t="s">
        <v>1790</v>
      </c>
      <c r="K1177" s="432" t="s">
        <v>1791</v>
      </c>
      <c r="L1177" s="434">
        <v>33.366250000000001</v>
      </c>
      <c r="M1177" s="434">
        <v>16</v>
      </c>
      <c r="N1177" s="435">
        <v>533.86</v>
      </c>
    </row>
    <row r="1178" spans="1:14" ht="14.4" customHeight="1" x14ac:dyDescent="0.3">
      <c r="A1178" s="430" t="s">
        <v>2515</v>
      </c>
      <c r="B1178" s="431" t="s">
        <v>3329</v>
      </c>
      <c r="C1178" s="432" t="s">
        <v>2516</v>
      </c>
      <c r="D1178" s="433" t="s">
        <v>3347</v>
      </c>
      <c r="E1178" s="432" t="s">
        <v>571</v>
      </c>
      <c r="F1178" s="433" t="s">
        <v>3365</v>
      </c>
      <c r="G1178" s="432" t="s">
        <v>466</v>
      </c>
      <c r="H1178" s="432" t="s">
        <v>2343</v>
      </c>
      <c r="I1178" s="432" t="s">
        <v>2344</v>
      </c>
      <c r="J1178" s="432" t="s">
        <v>2345</v>
      </c>
      <c r="K1178" s="432" t="s">
        <v>2346</v>
      </c>
      <c r="L1178" s="434">
        <v>430.73650595955195</v>
      </c>
      <c r="M1178" s="434">
        <v>63</v>
      </c>
      <c r="N1178" s="435">
        <v>27136.399875451774</v>
      </c>
    </row>
    <row r="1179" spans="1:14" ht="14.4" customHeight="1" x14ac:dyDescent="0.3">
      <c r="A1179" s="430" t="s">
        <v>2515</v>
      </c>
      <c r="B1179" s="431" t="s">
        <v>3329</v>
      </c>
      <c r="C1179" s="432" t="s">
        <v>2516</v>
      </c>
      <c r="D1179" s="433" t="s">
        <v>3347</v>
      </c>
      <c r="E1179" s="432" t="s">
        <v>571</v>
      </c>
      <c r="F1179" s="433" t="s">
        <v>3365</v>
      </c>
      <c r="G1179" s="432" t="s">
        <v>466</v>
      </c>
      <c r="H1179" s="432" t="s">
        <v>2347</v>
      </c>
      <c r="I1179" s="432" t="s">
        <v>2348</v>
      </c>
      <c r="J1179" s="432" t="s">
        <v>2349</v>
      </c>
      <c r="K1179" s="432" t="s">
        <v>2350</v>
      </c>
      <c r="L1179" s="434">
        <v>1239.5126446641436</v>
      </c>
      <c r="M1179" s="434">
        <v>51.169633333333344</v>
      </c>
      <c r="N1179" s="435">
        <v>63425.407539494532</v>
      </c>
    </row>
    <row r="1180" spans="1:14" ht="14.4" customHeight="1" x14ac:dyDescent="0.3">
      <c r="A1180" s="430" t="s">
        <v>2515</v>
      </c>
      <c r="B1180" s="431" t="s">
        <v>3329</v>
      </c>
      <c r="C1180" s="432" t="s">
        <v>2516</v>
      </c>
      <c r="D1180" s="433" t="s">
        <v>3347</v>
      </c>
      <c r="E1180" s="432" t="s">
        <v>571</v>
      </c>
      <c r="F1180" s="433" t="s">
        <v>3365</v>
      </c>
      <c r="G1180" s="432" t="s">
        <v>466</v>
      </c>
      <c r="H1180" s="432" t="s">
        <v>2351</v>
      </c>
      <c r="I1180" s="432" t="s">
        <v>2352</v>
      </c>
      <c r="J1180" s="432" t="s">
        <v>2353</v>
      </c>
      <c r="K1180" s="432" t="s">
        <v>2354</v>
      </c>
      <c r="L1180" s="434">
        <v>641.98991937897961</v>
      </c>
      <c r="M1180" s="434">
        <v>33</v>
      </c>
      <c r="N1180" s="435">
        <v>21185.667339506326</v>
      </c>
    </row>
    <row r="1181" spans="1:14" ht="14.4" customHeight="1" x14ac:dyDescent="0.3">
      <c r="A1181" s="430" t="s">
        <v>2515</v>
      </c>
      <c r="B1181" s="431" t="s">
        <v>3329</v>
      </c>
      <c r="C1181" s="432" t="s">
        <v>2516</v>
      </c>
      <c r="D1181" s="433" t="s">
        <v>3347</v>
      </c>
      <c r="E1181" s="432" t="s">
        <v>571</v>
      </c>
      <c r="F1181" s="433" t="s">
        <v>3365</v>
      </c>
      <c r="G1181" s="432" t="s">
        <v>466</v>
      </c>
      <c r="H1181" s="432" t="s">
        <v>2926</v>
      </c>
      <c r="I1181" s="432" t="s">
        <v>2926</v>
      </c>
      <c r="J1181" s="432" t="s">
        <v>2927</v>
      </c>
      <c r="K1181" s="432" t="s">
        <v>2928</v>
      </c>
      <c r="L1181" s="434">
        <v>610.95244341922921</v>
      </c>
      <c r="M1181" s="434">
        <v>5</v>
      </c>
      <c r="N1181" s="435">
        <v>3054.7622170961458</v>
      </c>
    </row>
    <row r="1182" spans="1:14" ht="14.4" customHeight="1" x14ac:dyDescent="0.3">
      <c r="A1182" s="430" t="s">
        <v>2515</v>
      </c>
      <c r="B1182" s="431" t="s">
        <v>3329</v>
      </c>
      <c r="C1182" s="432" t="s">
        <v>2516</v>
      </c>
      <c r="D1182" s="433" t="s">
        <v>3347</v>
      </c>
      <c r="E1182" s="432" t="s">
        <v>571</v>
      </c>
      <c r="F1182" s="433" t="s">
        <v>3365</v>
      </c>
      <c r="G1182" s="432" t="s">
        <v>466</v>
      </c>
      <c r="H1182" s="432" t="s">
        <v>1796</v>
      </c>
      <c r="I1182" s="432" t="s">
        <v>1797</v>
      </c>
      <c r="J1182" s="432" t="s">
        <v>1798</v>
      </c>
      <c r="K1182" s="432" t="s">
        <v>1799</v>
      </c>
      <c r="L1182" s="434">
        <v>248.63632505639828</v>
      </c>
      <c r="M1182" s="434">
        <v>6</v>
      </c>
      <c r="N1182" s="435">
        <v>1491.8179503383897</v>
      </c>
    </row>
    <row r="1183" spans="1:14" ht="14.4" customHeight="1" x14ac:dyDescent="0.3">
      <c r="A1183" s="430" t="s">
        <v>2515</v>
      </c>
      <c r="B1183" s="431" t="s">
        <v>3329</v>
      </c>
      <c r="C1183" s="432" t="s">
        <v>2516</v>
      </c>
      <c r="D1183" s="433" t="s">
        <v>3347</v>
      </c>
      <c r="E1183" s="432" t="s">
        <v>571</v>
      </c>
      <c r="F1183" s="433" t="s">
        <v>3365</v>
      </c>
      <c r="G1183" s="432" t="s">
        <v>466</v>
      </c>
      <c r="H1183" s="432" t="s">
        <v>1800</v>
      </c>
      <c r="I1183" s="432" t="s">
        <v>1801</v>
      </c>
      <c r="J1183" s="432" t="s">
        <v>1802</v>
      </c>
      <c r="K1183" s="432" t="s">
        <v>1803</v>
      </c>
      <c r="L1183" s="434">
        <v>93.610323819054585</v>
      </c>
      <c r="M1183" s="434">
        <v>252.59999999999923</v>
      </c>
      <c r="N1183" s="435">
        <v>23645.967796693116</v>
      </c>
    </row>
    <row r="1184" spans="1:14" ht="14.4" customHeight="1" x14ac:dyDescent="0.3">
      <c r="A1184" s="430" t="s">
        <v>2515</v>
      </c>
      <c r="B1184" s="431" t="s">
        <v>3329</v>
      </c>
      <c r="C1184" s="432" t="s">
        <v>2516</v>
      </c>
      <c r="D1184" s="433" t="s">
        <v>3347</v>
      </c>
      <c r="E1184" s="432" t="s">
        <v>571</v>
      </c>
      <c r="F1184" s="433" t="s">
        <v>3365</v>
      </c>
      <c r="G1184" s="432" t="s">
        <v>466</v>
      </c>
      <c r="H1184" s="432" t="s">
        <v>1804</v>
      </c>
      <c r="I1184" s="432" t="s">
        <v>1805</v>
      </c>
      <c r="J1184" s="432" t="s">
        <v>1806</v>
      </c>
      <c r="K1184" s="432" t="s">
        <v>1807</v>
      </c>
      <c r="L1184" s="434">
        <v>2899.2098019233686</v>
      </c>
      <c r="M1184" s="434">
        <v>39</v>
      </c>
      <c r="N1184" s="435">
        <v>113069.18227501138</v>
      </c>
    </row>
    <row r="1185" spans="1:14" ht="14.4" customHeight="1" x14ac:dyDescent="0.3">
      <c r="A1185" s="430" t="s">
        <v>2515</v>
      </c>
      <c r="B1185" s="431" t="s">
        <v>3329</v>
      </c>
      <c r="C1185" s="432" t="s">
        <v>2516</v>
      </c>
      <c r="D1185" s="433" t="s">
        <v>3347</v>
      </c>
      <c r="E1185" s="432" t="s">
        <v>571</v>
      </c>
      <c r="F1185" s="433" t="s">
        <v>3365</v>
      </c>
      <c r="G1185" s="432" t="s">
        <v>466</v>
      </c>
      <c r="H1185" s="432" t="s">
        <v>2929</v>
      </c>
      <c r="I1185" s="432" t="s">
        <v>2930</v>
      </c>
      <c r="J1185" s="432" t="s">
        <v>2931</v>
      </c>
      <c r="K1185" s="432" t="s">
        <v>2932</v>
      </c>
      <c r="L1185" s="434">
        <v>252.54120453477299</v>
      </c>
      <c r="M1185" s="434">
        <v>1</v>
      </c>
      <c r="N1185" s="435">
        <v>252.54120453477299</v>
      </c>
    </row>
    <row r="1186" spans="1:14" ht="14.4" customHeight="1" x14ac:dyDescent="0.3">
      <c r="A1186" s="430" t="s">
        <v>2515</v>
      </c>
      <c r="B1186" s="431" t="s">
        <v>3329</v>
      </c>
      <c r="C1186" s="432" t="s">
        <v>2516</v>
      </c>
      <c r="D1186" s="433" t="s">
        <v>3347</v>
      </c>
      <c r="E1186" s="432" t="s">
        <v>571</v>
      </c>
      <c r="F1186" s="433" t="s">
        <v>3365</v>
      </c>
      <c r="G1186" s="432" t="s">
        <v>466</v>
      </c>
      <c r="H1186" s="432" t="s">
        <v>2933</v>
      </c>
      <c r="I1186" s="432" t="s">
        <v>2934</v>
      </c>
      <c r="J1186" s="432" t="s">
        <v>2935</v>
      </c>
      <c r="K1186" s="432" t="s">
        <v>2936</v>
      </c>
      <c r="L1186" s="434">
        <v>86.569815242475258</v>
      </c>
      <c r="M1186" s="434">
        <v>3</v>
      </c>
      <c r="N1186" s="435">
        <v>259.70944572742576</v>
      </c>
    </row>
    <row r="1187" spans="1:14" ht="14.4" customHeight="1" x14ac:dyDescent="0.3">
      <c r="A1187" s="430" t="s">
        <v>2515</v>
      </c>
      <c r="B1187" s="431" t="s">
        <v>3329</v>
      </c>
      <c r="C1187" s="432" t="s">
        <v>2516</v>
      </c>
      <c r="D1187" s="433" t="s">
        <v>3347</v>
      </c>
      <c r="E1187" s="432" t="s">
        <v>571</v>
      </c>
      <c r="F1187" s="433" t="s">
        <v>3365</v>
      </c>
      <c r="G1187" s="432" t="s">
        <v>466</v>
      </c>
      <c r="H1187" s="432" t="s">
        <v>1808</v>
      </c>
      <c r="I1187" s="432" t="s">
        <v>1809</v>
      </c>
      <c r="J1187" s="432" t="s">
        <v>1810</v>
      </c>
      <c r="K1187" s="432" t="s">
        <v>1811</v>
      </c>
      <c r="L1187" s="434">
        <v>103.007144261951</v>
      </c>
      <c r="M1187" s="434">
        <v>42</v>
      </c>
      <c r="N1187" s="435">
        <v>4326.3000590019419</v>
      </c>
    </row>
    <row r="1188" spans="1:14" ht="14.4" customHeight="1" x14ac:dyDescent="0.3">
      <c r="A1188" s="430" t="s">
        <v>2515</v>
      </c>
      <c r="B1188" s="431" t="s">
        <v>3329</v>
      </c>
      <c r="C1188" s="432" t="s">
        <v>2516</v>
      </c>
      <c r="D1188" s="433" t="s">
        <v>3347</v>
      </c>
      <c r="E1188" s="432" t="s">
        <v>571</v>
      </c>
      <c r="F1188" s="433" t="s">
        <v>3365</v>
      </c>
      <c r="G1188" s="432" t="s">
        <v>466</v>
      </c>
      <c r="H1188" s="432" t="s">
        <v>2359</v>
      </c>
      <c r="I1188" s="432" t="s">
        <v>2360</v>
      </c>
      <c r="J1188" s="432" t="s">
        <v>2361</v>
      </c>
      <c r="K1188" s="432" t="s">
        <v>2362</v>
      </c>
      <c r="L1188" s="434">
        <v>119.03118472871613</v>
      </c>
      <c r="M1188" s="434">
        <v>96</v>
      </c>
      <c r="N1188" s="435">
        <v>11426.993733956748</v>
      </c>
    </row>
    <row r="1189" spans="1:14" ht="14.4" customHeight="1" x14ac:dyDescent="0.3">
      <c r="A1189" s="430" t="s">
        <v>2515</v>
      </c>
      <c r="B1189" s="431" t="s">
        <v>3329</v>
      </c>
      <c r="C1189" s="432" t="s">
        <v>2516</v>
      </c>
      <c r="D1189" s="433" t="s">
        <v>3347</v>
      </c>
      <c r="E1189" s="432" t="s">
        <v>571</v>
      </c>
      <c r="F1189" s="433" t="s">
        <v>3365</v>
      </c>
      <c r="G1189" s="432" t="s">
        <v>466</v>
      </c>
      <c r="H1189" s="432" t="s">
        <v>1812</v>
      </c>
      <c r="I1189" s="432" t="s">
        <v>1813</v>
      </c>
      <c r="J1189" s="432" t="s">
        <v>1814</v>
      </c>
      <c r="K1189" s="432" t="s">
        <v>1815</v>
      </c>
      <c r="L1189" s="434">
        <v>678.12014511667667</v>
      </c>
      <c r="M1189" s="434">
        <v>4.5999999999999996</v>
      </c>
      <c r="N1189" s="435">
        <v>3119.3526675367125</v>
      </c>
    </row>
    <row r="1190" spans="1:14" ht="14.4" customHeight="1" x14ac:dyDescent="0.3">
      <c r="A1190" s="430" t="s">
        <v>2515</v>
      </c>
      <c r="B1190" s="431" t="s">
        <v>3329</v>
      </c>
      <c r="C1190" s="432" t="s">
        <v>2516</v>
      </c>
      <c r="D1190" s="433" t="s">
        <v>3347</v>
      </c>
      <c r="E1190" s="432" t="s">
        <v>571</v>
      </c>
      <c r="F1190" s="433" t="s">
        <v>3365</v>
      </c>
      <c r="G1190" s="432" t="s">
        <v>466</v>
      </c>
      <c r="H1190" s="432" t="s">
        <v>2363</v>
      </c>
      <c r="I1190" s="432" t="s">
        <v>2364</v>
      </c>
      <c r="J1190" s="432" t="s">
        <v>2365</v>
      </c>
      <c r="K1190" s="432" t="s">
        <v>2366</v>
      </c>
      <c r="L1190" s="434">
        <v>605.26817437022328</v>
      </c>
      <c r="M1190" s="434">
        <v>10.25</v>
      </c>
      <c r="N1190" s="435">
        <v>6203.9987872947886</v>
      </c>
    </row>
    <row r="1191" spans="1:14" ht="14.4" customHeight="1" x14ac:dyDescent="0.3">
      <c r="A1191" s="430" t="s">
        <v>2515</v>
      </c>
      <c r="B1191" s="431" t="s">
        <v>3329</v>
      </c>
      <c r="C1191" s="432" t="s">
        <v>2516</v>
      </c>
      <c r="D1191" s="433" t="s">
        <v>3347</v>
      </c>
      <c r="E1191" s="432" t="s">
        <v>571</v>
      </c>
      <c r="F1191" s="433" t="s">
        <v>3365</v>
      </c>
      <c r="G1191" s="432" t="s">
        <v>466</v>
      </c>
      <c r="H1191" s="432" t="s">
        <v>1816</v>
      </c>
      <c r="I1191" s="432" t="s">
        <v>1817</v>
      </c>
      <c r="J1191" s="432" t="s">
        <v>1818</v>
      </c>
      <c r="K1191" s="432" t="s">
        <v>1819</v>
      </c>
      <c r="L1191" s="434">
        <v>517.50000000000011</v>
      </c>
      <c r="M1191" s="434">
        <v>1</v>
      </c>
      <c r="N1191" s="435">
        <v>517.50000000000011</v>
      </c>
    </row>
    <row r="1192" spans="1:14" ht="14.4" customHeight="1" x14ac:dyDescent="0.3">
      <c r="A1192" s="430" t="s">
        <v>2515</v>
      </c>
      <c r="B1192" s="431" t="s">
        <v>3329</v>
      </c>
      <c r="C1192" s="432" t="s">
        <v>2516</v>
      </c>
      <c r="D1192" s="433" t="s">
        <v>3347</v>
      </c>
      <c r="E1192" s="432" t="s">
        <v>571</v>
      </c>
      <c r="F1192" s="433" t="s">
        <v>3365</v>
      </c>
      <c r="G1192" s="432" t="s">
        <v>466</v>
      </c>
      <c r="H1192" s="432" t="s">
        <v>2367</v>
      </c>
      <c r="I1192" s="432" t="s">
        <v>2367</v>
      </c>
      <c r="J1192" s="432" t="s">
        <v>2368</v>
      </c>
      <c r="K1192" s="432" t="s">
        <v>2369</v>
      </c>
      <c r="L1192" s="434">
        <v>814.63048459936556</v>
      </c>
      <c r="M1192" s="434">
        <v>9.1999999999999993</v>
      </c>
      <c r="N1192" s="435">
        <v>7494.600458314163</v>
      </c>
    </row>
    <row r="1193" spans="1:14" ht="14.4" customHeight="1" x14ac:dyDescent="0.3">
      <c r="A1193" s="430" t="s">
        <v>2515</v>
      </c>
      <c r="B1193" s="431" t="s">
        <v>3329</v>
      </c>
      <c r="C1193" s="432" t="s">
        <v>2516</v>
      </c>
      <c r="D1193" s="433" t="s">
        <v>3347</v>
      </c>
      <c r="E1193" s="432" t="s">
        <v>571</v>
      </c>
      <c r="F1193" s="433" t="s">
        <v>3365</v>
      </c>
      <c r="G1193" s="432" t="s">
        <v>466</v>
      </c>
      <c r="H1193" s="432" t="s">
        <v>2370</v>
      </c>
      <c r="I1193" s="432" t="s">
        <v>2371</v>
      </c>
      <c r="J1193" s="432" t="s">
        <v>2372</v>
      </c>
      <c r="K1193" s="432" t="s">
        <v>1838</v>
      </c>
      <c r="L1193" s="434">
        <v>1440.9492897455148</v>
      </c>
      <c r="M1193" s="434">
        <v>3.1</v>
      </c>
      <c r="N1193" s="435">
        <v>4466.9427982110956</v>
      </c>
    </row>
    <row r="1194" spans="1:14" ht="14.4" customHeight="1" x14ac:dyDescent="0.3">
      <c r="A1194" s="430" t="s">
        <v>2515</v>
      </c>
      <c r="B1194" s="431" t="s">
        <v>3329</v>
      </c>
      <c r="C1194" s="432" t="s">
        <v>2516</v>
      </c>
      <c r="D1194" s="433" t="s">
        <v>3347</v>
      </c>
      <c r="E1194" s="432" t="s">
        <v>571</v>
      </c>
      <c r="F1194" s="433" t="s">
        <v>3365</v>
      </c>
      <c r="G1194" s="432" t="s">
        <v>466</v>
      </c>
      <c r="H1194" s="432" t="s">
        <v>1828</v>
      </c>
      <c r="I1194" s="432" t="s">
        <v>1828</v>
      </c>
      <c r="J1194" s="432" t="s">
        <v>1829</v>
      </c>
      <c r="K1194" s="432" t="s">
        <v>1830</v>
      </c>
      <c r="L1194" s="434">
        <v>1649.1799398508883</v>
      </c>
      <c r="M1194" s="434">
        <v>11</v>
      </c>
      <c r="N1194" s="435">
        <v>18140.979338359772</v>
      </c>
    </row>
    <row r="1195" spans="1:14" ht="14.4" customHeight="1" x14ac:dyDescent="0.3">
      <c r="A1195" s="430" t="s">
        <v>2515</v>
      </c>
      <c r="B1195" s="431" t="s">
        <v>3329</v>
      </c>
      <c r="C1195" s="432" t="s">
        <v>2516</v>
      </c>
      <c r="D1195" s="433" t="s">
        <v>3347</v>
      </c>
      <c r="E1195" s="432" t="s">
        <v>571</v>
      </c>
      <c r="F1195" s="433" t="s">
        <v>3365</v>
      </c>
      <c r="G1195" s="432" t="s">
        <v>466</v>
      </c>
      <c r="H1195" s="432" t="s">
        <v>2937</v>
      </c>
      <c r="I1195" s="432" t="s">
        <v>2938</v>
      </c>
      <c r="J1195" s="432" t="s">
        <v>2939</v>
      </c>
      <c r="K1195" s="432"/>
      <c r="L1195" s="434">
        <v>730.62000000000012</v>
      </c>
      <c r="M1195" s="434">
        <v>4</v>
      </c>
      <c r="N1195" s="435">
        <v>2922.4800000000005</v>
      </c>
    </row>
    <row r="1196" spans="1:14" ht="14.4" customHeight="1" x14ac:dyDescent="0.3">
      <c r="A1196" s="430" t="s">
        <v>2515</v>
      </c>
      <c r="B1196" s="431" t="s">
        <v>3329</v>
      </c>
      <c r="C1196" s="432" t="s">
        <v>2516</v>
      </c>
      <c r="D1196" s="433" t="s">
        <v>3347</v>
      </c>
      <c r="E1196" s="432" t="s">
        <v>571</v>
      </c>
      <c r="F1196" s="433" t="s">
        <v>3365</v>
      </c>
      <c r="G1196" s="432" t="s">
        <v>466</v>
      </c>
      <c r="H1196" s="432" t="s">
        <v>2373</v>
      </c>
      <c r="I1196" s="432" t="s">
        <v>2373</v>
      </c>
      <c r="J1196" s="432" t="s">
        <v>2374</v>
      </c>
      <c r="K1196" s="432" t="s">
        <v>2375</v>
      </c>
      <c r="L1196" s="434">
        <v>1079.0999510041388</v>
      </c>
      <c r="M1196" s="434">
        <v>5</v>
      </c>
      <c r="N1196" s="435">
        <v>5395.4997550206936</v>
      </c>
    </row>
    <row r="1197" spans="1:14" ht="14.4" customHeight="1" x14ac:dyDescent="0.3">
      <c r="A1197" s="430" t="s">
        <v>2515</v>
      </c>
      <c r="B1197" s="431" t="s">
        <v>3329</v>
      </c>
      <c r="C1197" s="432" t="s">
        <v>2516</v>
      </c>
      <c r="D1197" s="433" t="s">
        <v>3347</v>
      </c>
      <c r="E1197" s="432" t="s">
        <v>571</v>
      </c>
      <c r="F1197" s="433" t="s">
        <v>3365</v>
      </c>
      <c r="G1197" s="432" t="s">
        <v>466</v>
      </c>
      <c r="H1197" s="432" t="s">
        <v>2940</v>
      </c>
      <c r="I1197" s="432" t="s">
        <v>2941</v>
      </c>
      <c r="J1197" s="432" t="s">
        <v>2942</v>
      </c>
      <c r="K1197" s="432" t="s">
        <v>2943</v>
      </c>
      <c r="L1197" s="434">
        <v>82.83</v>
      </c>
      <c r="M1197" s="434">
        <v>82</v>
      </c>
      <c r="N1197" s="435">
        <v>6792.0599999999995</v>
      </c>
    </row>
    <row r="1198" spans="1:14" ht="14.4" customHeight="1" x14ac:dyDescent="0.3">
      <c r="A1198" s="430" t="s">
        <v>2515</v>
      </c>
      <c r="B1198" s="431" t="s">
        <v>3329</v>
      </c>
      <c r="C1198" s="432" t="s">
        <v>2516</v>
      </c>
      <c r="D1198" s="433" t="s">
        <v>3347</v>
      </c>
      <c r="E1198" s="432" t="s">
        <v>571</v>
      </c>
      <c r="F1198" s="433" t="s">
        <v>3365</v>
      </c>
      <c r="G1198" s="432" t="s">
        <v>466</v>
      </c>
      <c r="H1198" s="432" t="s">
        <v>2376</v>
      </c>
      <c r="I1198" s="432" t="s">
        <v>2377</v>
      </c>
      <c r="J1198" s="432" t="s">
        <v>2378</v>
      </c>
      <c r="K1198" s="432" t="s">
        <v>2379</v>
      </c>
      <c r="L1198" s="434">
        <v>240.34789324727194</v>
      </c>
      <c r="M1198" s="434">
        <v>33</v>
      </c>
      <c r="N1198" s="435">
        <v>7931.4804771599738</v>
      </c>
    </row>
    <row r="1199" spans="1:14" ht="14.4" customHeight="1" x14ac:dyDescent="0.3">
      <c r="A1199" s="430" t="s">
        <v>2515</v>
      </c>
      <c r="B1199" s="431" t="s">
        <v>3329</v>
      </c>
      <c r="C1199" s="432" t="s">
        <v>2516</v>
      </c>
      <c r="D1199" s="433" t="s">
        <v>3347</v>
      </c>
      <c r="E1199" s="432" t="s">
        <v>571</v>
      </c>
      <c r="F1199" s="433" t="s">
        <v>3365</v>
      </c>
      <c r="G1199" s="432" t="s">
        <v>466</v>
      </c>
      <c r="H1199" s="432" t="s">
        <v>2944</v>
      </c>
      <c r="I1199" s="432" t="s">
        <v>2945</v>
      </c>
      <c r="J1199" s="432" t="s">
        <v>2946</v>
      </c>
      <c r="K1199" s="432" t="s">
        <v>579</v>
      </c>
      <c r="L1199" s="434">
        <v>58.579874787798992</v>
      </c>
      <c r="M1199" s="434">
        <v>1</v>
      </c>
      <c r="N1199" s="435">
        <v>58.579874787798992</v>
      </c>
    </row>
    <row r="1200" spans="1:14" ht="14.4" customHeight="1" x14ac:dyDescent="0.3">
      <c r="A1200" s="430" t="s">
        <v>2515</v>
      </c>
      <c r="B1200" s="431" t="s">
        <v>3329</v>
      </c>
      <c r="C1200" s="432" t="s">
        <v>2516</v>
      </c>
      <c r="D1200" s="433" t="s">
        <v>3347</v>
      </c>
      <c r="E1200" s="432" t="s">
        <v>571</v>
      </c>
      <c r="F1200" s="433" t="s">
        <v>3365</v>
      </c>
      <c r="G1200" s="432" t="s">
        <v>466</v>
      </c>
      <c r="H1200" s="432" t="s">
        <v>2384</v>
      </c>
      <c r="I1200" s="432" t="s">
        <v>2384</v>
      </c>
      <c r="J1200" s="432" t="s">
        <v>2385</v>
      </c>
      <c r="K1200" s="432" t="s">
        <v>2386</v>
      </c>
      <c r="L1200" s="434">
        <v>1967.4696428571431</v>
      </c>
      <c r="M1200" s="434">
        <v>11.2</v>
      </c>
      <c r="N1200" s="435">
        <v>22035.66</v>
      </c>
    </row>
    <row r="1201" spans="1:14" ht="14.4" customHeight="1" x14ac:dyDescent="0.3">
      <c r="A1201" s="430" t="s">
        <v>2515</v>
      </c>
      <c r="B1201" s="431" t="s">
        <v>3329</v>
      </c>
      <c r="C1201" s="432" t="s">
        <v>2516</v>
      </c>
      <c r="D1201" s="433" t="s">
        <v>3347</v>
      </c>
      <c r="E1201" s="432" t="s">
        <v>571</v>
      </c>
      <c r="F1201" s="433" t="s">
        <v>3365</v>
      </c>
      <c r="G1201" s="432" t="s">
        <v>466</v>
      </c>
      <c r="H1201" s="432" t="s">
        <v>1835</v>
      </c>
      <c r="I1201" s="432" t="s">
        <v>1836</v>
      </c>
      <c r="J1201" s="432" t="s">
        <v>1837</v>
      </c>
      <c r="K1201" s="432" t="s">
        <v>1838</v>
      </c>
      <c r="L1201" s="434">
        <v>833.95272789233309</v>
      </c>
      <c r="M1201" s="434">
        <v>1.7</v>
      </c>
      <c r="N1201" s="435">
        <v>1417.7196374169662</v>
      </c>
    </row>
    <row r="1202" spans="1:14" ht="14.4" customHeight="1" x14ac:dyDescent="0.3">
      <c r="A1202" s="430" t="s">
        <v>2515</v>
      </c>
      <c r="B1202" s="431" t="s">
        <v>3329</v>
      </c>
      <c r="C1202" s="432" t="s">
        <v>2516</v>
      </c>
      <c r="D1202" s="433" t="s">
        <v>3347</v>
      </c>
      <c r="E1202" s="432" t="s">
        <v>571</v>
      </c>
      <c r="F1202" s="433" t="s">
        <v>3365</v>
      </c>
      <c r="G1202" s="432" t="s">
        <v>466</v>
      </c>
      <c r="H1202" s="432" t="s">
        <v>2947</v>
      </c>
      <c r="I1202" s="432" t="s">
        <v>2947</v>
      </c>
      <c r="J1202" s="432" t="s">
        <v>2948</v>
      </c>
      <c r="K1202" s="432" t="s">
        <v>2949</v>
      </c>
      <c r="L1202" s="434">
        <v>920.00000000000023</v>
      </c>
      <c r="M1202" s="434">
        <v>12.2</v>
      </c>
      <c r="N1202" s="435">
        <v>11224.000000000002</v>
      </c>
    </row>
    <row r="1203" spans="1:14" ht="14.4" customHeight="1" x14ac:dyDescent="0.3">
      <c r="A1203" s="430" t="s">
        <v>2515</v>
      </c>
      <c r="B1203" s="431" t="s">
        <v>3329</v>
      </c>
      <c r="C1203" s="432" t="s">
        <v>2516</v>
      </c>
      <c r="D1203" s="433" t="s">
        <v>3347</v>
      </c>
      <c r="E1203" s="432" t="s">
        <v>571</v>
      </c>
      <c r="F1203" s="433" t="s">
        <v>3365</v>
      </c>
      <c r="G1203" s="432" t="s">
        <v>466</v>
      </c>
      <c r="H1203" s="432" t="s">
        <v>2950</v>
      </c>
      <c r="I1203" s="432" t="s">
        <v>2950</v>
      </c>
      <c r="J1203" s="432" t="s">
        <v>2951</v>
      </c>
      <c r="K1203" s="432" t="s">
        <v>2952</v>
      </c>
      <c r="L1203" s="434">
        <v>12339.569999999998</v>
      </c>
      <c r="M1203" s="434">
        <v>1.2000000000000002</v>
      </c>
      <c r="N1203" s="435">
        <v>14807.484</v>
      </c>
    </row>
    <row r="1204" spans="1:14" ht="14.4" customHeight="1" x14ac:dyDescent="0.3">
      <c r="A1204" s="430" t="s">
        <v>2515</v>
      </c>
      <c r="B1204" s="431" t="s">
        <v>3329</v>
      </c>
      <c r="C1204" s="432" t="s">
        <v>2516</v>
      </c>
      <c r="D1204" s="433" t="s">
        <v>3347</v>
      </c>
      <c r="E1204" s="432" t="s">
        <v>571</v>
      </c>
      <c r="F1204" s="433" t="s">
        <v>3365</v>
      </c>
      <c r="G1204" s="432" t="s">
        <v>466</v>
      </c>
      <c r="H1204" s="432" t="s">
        <v>2953</v>
      </c>
      <c r="I1204" s="432" t="s">
        <v>2953</v>
      </c>
      <c r="J1204" s="432" t="s">
        <v>2921</v>
      </c>
      <c r="K1204" s="432" t="s">
        <v>2922</v>
      </c>
      <c r="L1204" s="434">
        <v>35.22500569465965</v>
      </c>
      <c r="M1204" s="434">
        <v>20</v>
      </c>
      <c r="N1204" s="435">
        <v>704.50011389319297</v>
      </c>
    </row>
    <row r="1205" spans="1:14" ht="14.4" customHeight="1" x14ac:dyDescent="0.3">
      <c r="A1205" s="430" t="s">
        <v>2515</v>
      </c>
      <c r="B1205" s="431" t="s">
        <v>3329</v>
      </c>
      <c r="C1205" s="432" t="s">
        <v>2516</v>
      </c>
      <c r="D1205" s="433" t="s">
        <v>3347</v>
      </c>
      <c r="E1205" s="432" t="s">
        <v>571</v>
      </c>
      <c r="F1205" s="433" t="s">
        <v>3365</v>
      </c>
      <c r="G1205" s="432" t="s">
        <v>689</v>
      </c>
      <c r="H1205" s="432" t="s">
        <v>1839</v>
      </c>
      <c r="I1205" s="432" t="s">
        <v>1840</v>
      </c>
      <c r="J1205" s="432" t="s">
        <v>1841</v>
      </c>
      <c r="K1205" s="432" t="s">
        <v>1842</v>
      </c>
      <c r="L1205" s="434">
        <v>88.600139993879978</v>
      </c>
      <c r="M1205" s="434">
        <v>161</v>
      </c>
      <c r="N1205" s="435">
        <v>14264.622539014676</v>
      </c>
    </row>
    <row r="1206" spans="1:14" ht="14.4" customHeight="1" x14ac:dyDescent="0.3">
      <c r="A1206" s="430" t="s">
        <v>2515</v>
      </c>
      <c r="B1206" s="431" t="s">
        <v>3329</v>
      </c>
      <c r="C1206" s="432" t="s">
        <v>2516</v>
      </c>
      <c r="D1206" s="433" t="s">
        <v>3347</v>
      </c>
      <c r="E1206" s="432" t="s">
        <v>571</v>
      </c>
      <c r="F1206" s="433" t="s">
        <v>3365</v>
      </c>
      <c r="G1206" s="432" t="s">
        <v>689</v>
      </c>
      <c r="H1206" s="432" t="s">
        <v>1843</v>
      </c>
      <c r="I1206" s="432" t="s">
        <v>1844</v>
      </c>
      <c r="J1206" s="432" t="s">
        <v>1794</v>
      </c>
      <c r="K1206" s="432" t="s">
        <v>1845</v>
      </c>
      <c r="L1206" s="434">
        <v>45.845668717053343</v>
      </c>
      <c r="M1206" s="434">
        <v>368</v>
      </c>
      <c r="N1206" s="435">
        <v>16871.206087875631</v>
      </c>
    </row>
    <row r="1207" spans="1:14" ht="14.4" customHeight="1" x14ac:dyDescent="0.3">
      <c r="A1207" s="430" t="s">
        <v>2515</v>
      </c>
      <c r="B1207" s="431" t="s">
        <v>3329</v>
      </c>
      <c r="C1207" s="432" t="s">
        <v>2516</v>
      </c>
      <c r="D1207" s="433" t="s">
        <v>3347</v>
      </c>
      <c r="E1207" s="432" t="s">
        <v>571</v>
      </c>
      <c r="F1207" s="433" t="s">
        <v>3365</v>
      </c>
      <c r="G1207" s="432" t="s">
        <v>689</v>
      </c>
      <c r="H1207" s="432" t="s">
        <v>1857</v>
      </c>
      <c r="I1207" s="432" t="s">
        <v>1858</v>
      </c>
      <c r="J1207" s="432" t="s">
        <v>1859</v>
      </c>
      <c r="K1207" s="432" t="s">
        <v>1860</v>
      </c>
      <c r="L1207" s="434">
        <v>74.700029732168602</v>
      </c>
      <c r="M1207" s="434">
        <v>310</v>
      </c>
      <c r="N1207" s="435">
        <v>23157.009216972267</v>
      </c>
    </row>
    <row r="1208" spans="1:14" ht="14.4" customHeight="1" x14ac:dyDescent="0.3">
      <c r="A1208" s="430" t="s">
        <v>2515</v>
      </c>
      <c r="B1208" s="431" t="s">
        <v>3329</v>
      </c>
      <c r="C1208" s="432" t="s">
        <v>2516</v>
      </c>
      <c r="D1208" s="433" t="s">
        <v>3347</v>
      </c>
      <c r="E1208" s="432" t="s">
        <v>571</v>
      </c>
      <c r="F1208" s="433" t="s">
        <v>3365</v>
      </c>
      <c r="G1208" s="432" t="s">
        <v>689</v>
      </c>
      <c r="H1208" s="432" t="s">
        <v>2387</v>
      </c>
      <c r="I1208" s="432" t="s">
        <v>2388</v>
      </c>
      <c r="J1208" s="432" t="s">
        <v>2389</v>
      </c>
      <c r="K1208" s="432" t="s">
        <v>2390</v>
      </c>
      <c r="L1208" s="434">
        <v>261.76599999999996</v>
      </c>
      <c r="M1208" s="434">
        <v>50</v>
      </c>
      <c r="N1208" s="435">
        <v>13088.3</v>
      </c>
    </row>
    <row r="1209" spans="1:14" ht="14.4" customHeight="1" x14ac:dyDescent="0.3">
      <c r="A1209" s="430" t="s">
        <v>2515</v>
      </c>
      <c r="B1209" s="431" t="s">
        <v>3329</v>
      </c>
      <c r="C1209" s="432" t="s">
        <v>2516</v>
      </c>
      <c r="D1209" s="433" t="s">
        <v>3347</v>
      </c>
      <c r="E1209" s="432" t="s">
        <v>571</v>
      </c>
      <c r="F1209" s="433" t="s">
        <v>3365</v>
      </c>
      <c r="G1209" s="432" t="s">
        <v>689</v>
      </c>
      <c r="H1209" s="432" t="s">
        <v>1861</v>
      </c>
      <c r="I1209" s="432" t="s">
        <v>1862</v>
      </c>
      <c r="J1209" s="432" t="s">
        <v>1863</v>
      </c>
      <c r="K1209" s="432" t="s">
        <v>1807</v>
      </c>
      <c r="L1209" s="434">
        <v>207.00005556717582</v>
      </c>
      <c r="M1209" s="434">
        <v>19.5</v>
      </c>
      <c r="N1209" s="435">
        <v>4036.5010835599287</v>
      </c>
    </row>
    <row r="1210" spans="1:14" ht="14.4" customHeight="1" x14ac:dyDescent="0.3">
      <c r="A1210" s="430" t="s">
        <v>2515</v>
      </c>
      <c r="B1210" s="431" t="s">
        <v>3329</v>
      </c>
      <c r="C1210" s="432" t="s">
        <v>2516</v>
      </c>
      <c r="D1210" s="433" t="s">
        <v>3347</v>
      </c>
      <c r="E1210" s="432" t="s">
        <v>571</v>
      </c>
      <c r="F1210" s="433" t="s">
        <v>3365</v>
      </c>
      <c r="G1210" s="432" t="s">
        <v>689</v>
      </c>
      <c r="H1210" s="432" t="s">
        <v>1864</v>
      </c>
      <c r="I1210" s="432" t="s">
        <v>1865</v>
      </c>
      <c r="J1210" s="432" t="s">
        <v>1866</v>
      </c>
      <c r="K1210" s="432" t="s">
        <v>1867</v>
      </c>
      <c r="L1210" s="434">
        <v>75.220170843512605</v>
      </c>
      <c r="M1210" s="434">
        <v>93</v>
      </c>
      <c r="N1210" s="435">
        <v>6995.4758884466728</v>
      </c>
    </row>
    <row r="1211" spans="1:14" ht="14.4" customHeight="1" x14ac:dyDescent="0.3">
      <c r="A1211" s="430" t="s">
        <v>2515</v>
      </c>
      <c r="B1211" s="431" t="s">
        <v>3329</v>
      </c>
      <c r="C1211" s="432" t="s">
        <v>2516</v>
      </c>
      <c r="D1211" s="433" t="s">
        <v>3347</v>
      </c>
      <c r="E1211" s="432" t="s">
        <v>571</v>
      </c>
      <c r="F1211" s="433" t="s">
        <v>3365</v>
      </c>
      <c r="G1211" s="432" t="s">
        <v>689</v>
      </c>
      <c r="H1211" s="432" t="s">
        <v>1868</v>
      </c>
      <c r="I1211" s="432" t="s">
        <v>1869</v>
      </c>
      <c r="J1211" s="432" t="s">
        <v>1870</v>
      </c>
      <c r="K1211" s="432" t="s">
        <v>1860</v>
      </c>
      <c r="L1211" s="434">
        <v>54.429939845940169</v>
      </c>
      <c r="M1211" s="434">
        <v>38</v>
      </c>
      <c r="N1211" s="435">
        <v>2068.3377141457263</v>
      </c>
    </row>
    <row r="1212" spans="1:14" ht="14.4" customHeight="1" x14ac:dyDescent="0.3">
      <c r="A1212" s="430" t="s">
        <v>2515</v>
      </c>
      <c r="B1212" s="431" t="s">
        <v>3329</v>
      </c>
      <c r="C1212" s="432" t="s">
        <v>2516</v>
      </c>
      <c r="D1212" s="433" t="s">
        <v>3347</v>
      </c>
      <c r="E1212" s="432" t="s">
        <v>571</v>
      </c>
      <c r="F1212" s="433" t="s">
        <v>3365</v>
      </c>
      <c r="G1212" s="432" t="s">
        <v>689</v>
      </c>
      <c r="H1212" s="432" t="s">
        <v>1871</v>
      </c>
      <c r="I1212" s="432" t="s">
        <v>1872</v>
      </c>
      <c r="J1212" s="432" t="s">
        <v>1841</v>
      </c>
      <c r="K1212" s="432" t="s">
        <v>1873</v>
      </c>
      <c r="L1212" s="434">
        <v>73.999420553901004</v>
      </c>
      <c r="M1212" s="434">
        <v>12</v>
      </c>
      <c r="N1212" s="435">
        <v>887.99304664681199</v>
      </c>
    </row>
    <row r="1213" spans="1:14" ht="14.4" customHeight="1" x14ac:dyDescent="0.3">
      <c r="A1213" s="430" t="s">
        <v>2515</v>
      </c>
      <c r="B1213" s="431" t="s">
        <v>3329</v>
      </c>
      <c r="C1213" s="432" t="s">
        <v>2516</v>
      </c>
      <c r="D1213" s="433" t="s">
        <v>3347</v>
      </c>
      <c r="E1213" s="432" t="s">
        <v>571</v>
      </c>
      <c r="F1213" s="433" t="s">
        <v>3365</v>
      </c>
      <c r="G1213" s="432" t="s">
        <v>689</v>
      </c>
      <c r="H1213" s="432" t="s">
        <v>1874</v>
      </c>
      <c r="I1213" s="432" t="s">
        <v>1875</v>
      </c>
      <c r="J1213" s="432" t="s">
        <v>1876</v>
      </c>
      <c r="K1213" s="432" t="s">
        <v>1877</v>
      </c>
      <c r="L1213" s="434">
        <v>59.78951020352438</v>
      </c>
      <c r="M1213" s="434">
        <v>16</v>
      </c>
      <c r="N1213" s="435">
        <v>956.63216325639007</v>
      </c>
    </row>
    <row r="1214" spans="1:14" ht="14.4" customHeight="1" x14ac:dyDescent="0.3">
      <c r="A1214" s="430" t="s">
        <v>2515</v>
      </c>
      <c r="B1214" s="431" t="s">
        <v>3329</v>
      </c>
      <c r="C1214" s="432" t="s">
        <v>2516</v>
      </c>
      <c r="D1214" s="433" t="s">
        <v>3347</v>
      </c>
      <c r="E1214" s="432" t="s">
        <v>571</v>
      </c>
      <c r="F1214" s="433" t="s">
        <v>3365</v>
      </c>
      <c r="G1214" s="432" t="s">
        <v>689</v>
      </c>
      <c r="H1214" s="432" t="s">
        <v>2954</v>
      </c>
      <c r="I1214" s="432" t="s">
        <v>2955</v>
      </c>
      <c r="J1214" s="432" t="s">
        <v>2956</v>
      </c>
      <c r="K1214" s="432" t="s">
        <v>2957</v>
      </c>
      <c r="L1214" s="434">
        <v>12571.711698113208</v>
      </c>
      <c r="M1214" s="434">
        <v>10.6</v>
      </c>
      <c r="N1214" s="435">
        <v>133260.144</v>
      </c>
    </row>
    <row r="1215" spans="1:14" ht="14.4" customHeight="1" x14ac:dyDescent="0.3">
      <c r="A1215" s="430" t="s">
        <v>2515</v>
      </c>
      <c r="B1215" s="431" t="s">
        <v>3329</v>
      </c>
      <c r="C1215" s="432" t="s">
        <v>2516</v>
      </c>
      <c r="D1215" s="433" t="s">
        <v>3347</v>
      </c>
      <c r="E1215" s="432" t="s">
        <v>571</v>
      </c>
      <c r="F1215" s="433" t="s">
        <v>3365</v>
      </c>
      <c r="G1215" s="432" t="s">
        <v>689</v>
      </c>
      <c r="H1215" s="432" t="s">
        <v>2958</v>
      </c>
      <c r="I1215" s="432" t="s">
        <v>2959</v>
      </c>
      <c r="J1215" s="432" t="s">
        <v>2960</v>
      </c>
      <c r="K1215" s="432" t="s">
        <v>2961</v>
      </c>
      <c r="L1215" s="434">
        <v>888.1500000000002</v>
      </c>
      <c r="M1215" s="434">
        <v>5</v>
      </c>
      <c r="N1215" s="435">
        <v>4440.7500000000009</v>
      </c>
    </row>
    <row r="1216" spans="1:14" ht="14.4" customHeight="1" x14ac:dyDescent="0.3">
      <c r="A1216" s="430" t="s">
        <v>2515</v>
      </c>
      <c r="B1216" s="431" t="s">
        <v>3329</v>
      </c>
      <c r="C1216" s="432" t="s">
        <v>2516</v>
      </c>
      <c r="D1216" s="433" t="s">
        <v>3347</v>
      </c>
      <c r="E1216" s="432" t="s">
        <v>1878</v>
      </c>
      <c r="F1216" s="433" t="s">
        <v>3367</v>
      </c>
      <c r="G1216" s="432" t="s">
        <v>466</v>
      </c>
      <c r="H1216" s="432" t="s">
        <v>2962</v>
      </c>
      <c r="I1216" s="432" t="s">
        <v>2963</v>
      </c>
      <c r="J1216" s="432" t="s">
        <v>2964</v>
      </c>
      <c r="K1216" s="432" t="s">
        <v>1208</v>
      </c>
      <c r="L1216" s="434">
        <v>402.01058396627229</v>
      </c>
      <c r="M1216" s="434">
        <v>1</v>
      </c>
      <c r="N1216" s="435">
        <v>402.01058396627229</v>
      </c>
    </row>
    <row r="1217" spans="1:14" ht="14.4" customHeight="1" x14ac:dyDescent="0.3">
      <c r="A1217" s="430" t="s">
        <v>2515</v>
      </c>
      <c r="B1217" s="431" t="s">
        <v>3329</v>
      </c>
      <c r="C1217" s="432" t="s">
        <v>2516</v>
      </c>
      <c r="D1217" s="433" t="s">
        <v>3347</v>
      </c>
      <c r="E1217" s="432" t="s">
        <v>1878</v>
      </c>
      <c r="F1217" s="433" t="s">
        <v>3367</v>
      </c>
      <c r="G1217" s="432" t="s">
        <v>466</v>
      </c>
      <c r="H1217" s="432" t="s">
        <v>1879</v>
      </c>
      <c r="I1217" s="432" t="s">
        <v>1880</v>
      </c>
      <c r="J1217" s="432" t="s">
        <v>1881</v>
      </c>
      <c r="K1217" s="432" t="s">
        <v>1882</v>
      </c>
      <c r="L1217" s="434">
        <v>109.95</v>
      </c>
      <c r="M1217" s="434">
        <v>3</v>
      </c>
      <c r="N1217" s="435">
        <v>329.85</v>
      </c>
    </row>
    <row r="1218" spans="1:14" ht="14.4" customHeight="1" x14ac:dyDescent="0.3">
      <c r="A1218" s="430" t="s">
        <v>2515</v>
      </c>
      <c r="B1218" s="431" t="s">
        <v>3329</v>
      </c>
      <c r="C1218" s="432" t="s">
        <v>2516</v>
      </c>
      <c r="D1218" s="433" t="s">
        <v>3347</v>
      </c>
      <c r="E1218" s="432" t="s">
        <v>1878</v>
      </c>
      <c r="F1218" s="433" t="s">
        <v>3367</v>
      </c>
      <c r="G1218" s="432" t="s">
        <v>466</v>
      </c>
      <c r="H1218" s="432" t="s">
        <v>1887</v>
      </c>
      <c r="I1218" s="432" t="s">
        <v>1888</v>
      </c>
      <c r="J1218" s="432" t="s">
        <v>1889</v>
      </c>
      <c r="K1218" s="432" t="s">
        <v>1890</v>
      </c>
      <c r="L1218" s="434">
        <v>92.835541571586901</v>
      </c>
      <c r="M1218" s="434">
        <v>7</v>
      </c>
      <c r="N1218" s="435">
        <v>649.84879100110834</v>
      </c>
    </row>
    <row r="1219" spans="1:14" ht="14.4" customHeight="1" x14ac:dyDescent="0.3">
      <c r="A1219" s="430" t="s">
        <v>2515</v>
      </c>
      <c r="B1219" s="431" t="s">
        <v>3329</v>
      </c>
      <c r="C1219" s="432" t="s">
        <v>2516</v>
      </c>
      <c r="D1219" s="433" t="s">
        <v>3347</v>
      </c>
      <c r="E1219" s="432" t="s">
        <v>1878</v>
      </c>
      <c r="F1219" s="433" t="s">
        <v>3367</v>
      </c>
      <c r="G1219" s="432" t="s">
        <v>466</v>
      </c>
      <c r="H1219" s="432" t="s">
        <v>2965</v>
      </c>
      <c r="I1219" s="432" t="s">
        <v>2966</v>
      </c>
      <c r="J1219" s="432" t="s">
        <v>2967</v>
      </c>
      <c r="K1219" s="432" t="s">
        <v>2968</v>
      </c>
      <c r="L1219" s="434">
        <v>7691.7806793408499</v>
      </c>
      <c r="M1219" s="434">
        <v>6</v>
      </c>
      <c r="N1219" s="435">
        <v>46150.684076045101</v>
      </c>
    </row>
    <row r="1220" spans="1:14" ht="14.4" customHeight="1" x14ac:dyDescent="0.3">
      <c r="A1220" s="430" t="s">
        <v>2515</v>
      </c>
      <c r="B1220" s="431" t="s">
        <v>3329</v>
      </c>
      <c r="C1220" s="432" t="s">
        <v>2516</v>
      </c>
      <c r="D1220" s="433" t="s">
        <v>3347</v>
      </c>
      <c r="E1220" s="432" t="s">
        <v>1878</v>
      </c>
      <c r="F1220" s="433" t="s">
        <v>3367</v>
      </c>
      <c r="G1220" s="432" t="s">
        <v>466</v>
      </c>
      <c r="H1220" s="432" t="s">
        <v>2969</v>
      </c>
      <c r="I1220" s="432" t="s">
        <v>2970</v>
      </c>
      <c r="J1220" s="432" t="s">
        <v>2971</v>
      </c>
      <c r="K1220" s="432" t="s">
        <v>2972</v>
      </c>
      <c r="L1220" s="434">
        <v>7690</v>
      </c>
      <c r="M1220" s="434">
        <v>21</v>
      </c>
      <c r="N1220" s="435">
        <v>161490</v>
      </c>
    </row>
    <row r="1221" spans="1:14" ht="14.4" customHeight="1" x14ac:dyDescent="0.3">
      <c r="A1221" s="430" t="s">
        <v>2515</v>
      </c>
      <c r="B1221" s="431" t="s">
        <v>3329</v>
      </c>
      <c r="C1221" s="432" t="s">
        <v>2516</v>
      </c>
      <c r="D1221" s="433" t="s">
        <v>3347</v>
      </c>
      <c r="E1221" s="432" t="s">
        <v>1878</v>
      </c>
      <c r="F1221" s="433" t="s">
        <v>3367</v>
      </c>
      <c r="G1221" s="432" t="s">
        <v>466</v>
      </c>
      <c r="H1221" s="432" t="s">
        <v>2973</v>
      </c>
      <c r="I1221" s="432" t="s">
        <v>2973</v>
      </c>
      <c r="J1221" s="432" t="s">
        <v>2974</v>
      </c>
      <c r="K1221" s="432" t="s">
        <v>2975</v>
      </c>
      <c r="L1221" s="434">
        <v>9614.7218575555671</v>
      </c>
      <c r="M1221" s="434">
        <v>10</v>
      </c>
      <c r="N1221" s="435">
        <v>96147.218575555671</v>
      </c>
    </row>
    <row r="1222" spans="1:14" ht="14.4" customHeight="1" x14ac:dyDescent="0.3">
      <c r="A1222" s="430" t="s">
        <v>2515</v>
      </c>
      <c r="B1222" s="431" t="s">
        <v>3329</v>
      </c>
      <c r="C1222" s="432" t="s">
        <v>2516</v>
      </c>
      <c r="D1222" s="433" t="s">
        <v>3347</v>
      </c>
      <c r="E1222" s="432" t="s">
        <v>1878</v>
      </c>
      <c r="F1222" s="433" t="s">
        <v>3367</v>
      </c>
      <c r="G1222" s="432" t="s">
        <v>689</v>
      </c>
      <c r="H1222" s="432" t="s">
        <v>1891</v>
      </c>
      <c r="I1222" s="432" t="s">
        <v>1892</v>
      </c>
      <c r="J1222" s="432" t="s">
        <v>1893</v>
      </c>
      <c r="K1222" s="432"/>
      <c r="L1222" s="434">
        <v>41.760736297805416</v>
      </c>
      <c r="M1222" s="434">
        <v>532</v>
      </c>
      <c r="N1222" s="435">
        <v>22216.711710432483</v>
      </c>
    </row>
    <row r="1223" spans="1:14" ht="14.4" customHeight="1" x14ac:dyDescent="0.3">
      <c r="A1223" s="430" t="s">
        <v>2515</v>
      </c>
      <c r="B1223" s="431" t="s">
        <v>3329</v>
      </c>
      <c r="C1223" s="432" t="s">
        <v>2516</v>
      </c>
      <c r="D1223" s="433" t="s">
        <v>3347</v>
      </c>
      <c r="E1223" s="432" t="s">
        <v>1878</v>
      </c>
      <c r="F1223" s="433" t="s">
        <v>3367</v>
      </c>
      <c r="G1223" s="432" t="s">
        <v>689</v>
      </c>
      <c r="H1223" s="432" t="s">
        <v>2976</v>
      </c>
      <c r="I1223" s="432" t="s">
        <v>2977</v>
      </c>
      <c r="J1223" s="432" t="s">
        <v>2978</v>
      </c>
      <c r="K1223" s="432" t="s">
        <v>2979</v>
      </c>
      <c r="L1223" s="434">
        <v>2979.044204851521</v>
      </c>
      <c r="M1223" s="434">
        <v>68</v>
      </c>
      <c r="N1223" s="435">
        <v>202575.00592990342</v>
      </c>
    </row>
    <row r="1224" spans="1:14" ht="14.4" customHeight="1" x14ac:dyDescent="0.3">
      <c r="A1224" s="430" t="s">
        <v>2515</v>
      </c>
      <c r="B1224" s="431" t="s">
        <v>3329</v>
      </c>
      <c r="C1224" s="432" t="s">
        <v>2516</v>
      </c>
      <c r="D1224" s="433" t="s">
        <v>3347</v>
      </c>
      <c r="E1224" s="432" t="s">
        <v>1878</v>
      </c>
      <c r="F1224" s="433" t="s">
        <v>3367</v>
      </c>
      <c r="G1224" s="432" t="s">
        <v>689</v>
      </c>
      <c r="H1224" s="432" t="s">
        <v>2980</v>
      </c>
      <c r="I1224" s="432" t="s">
        <v>2981</v>
      </c>
      <c r="J1224" s="432" t="s">
        <v>2982</v>
      </c>
      <c r="K1224" s="432" t="s">
        <v>2983</v>
      </c>
      <c r="L1224" s="434">
        <v>7840.9100000000008</v>
      </c>
      <c r="M1224" s="434">
        <v>4</v>
      </c>
      <c r="N1224" s="435">
        <v>31363.640000000003</v>
      </c>
    </row>
    <row r="1225" spans="1:14" ht="14.4" customHeight="1" x14ac:dyDescent="0.3">
      <c r="A1225" s="430" t="s">
        <v>2515</v>
      </c>
      <c r="B1225" s="431" t="s">
        <v>3329</v>
      </c>
      <c r="C1225" s="432" t="s">
        <v>2516</v>
      </c>
      <c r="D1225" s="433" t="s">
        <v>3347</v>
      </c>
      <c r="E1225" s="432" t="s">
        <v>1878</v>
      </c>
      <c r="F1225" s="433" t="s">
        <v>3367</v>
      </c>
      <c r="G1225" s="432" t="s">
        <v>689</v>
      </c>
      <c r="H1225" s="432" t="s">
        <v>2984</v>
      </c>
      <c r="I1225" s="432" t="s">
        <v>2985</v>
      </c>
      <c r="J1225" s="432" t="s">
        <v>2978</v>
      </c>
      <c r="K1225" s="432" t="s">
        <v>2986</v>
      </c>
      <c r="L1225" s="434">
        <v>15921.14</v>
      </c>
      <c r="M1225" s="434">
        <v>1</v>
      </c>
      <c r="N1225" s="435">
        <v>15921.14</v>
      </c>
    </row>
    <row r="1226" spans="1:14" ht="14.4" customHeight="1" x14ac:dyDescent="0.3">
      <c r="A1226" s="430" t="s">
        <v>2515</v>
      </c>
      <c r="B1226" s="431" t="s">
        <v>3329</v>
      </c>
      <c r="C1226" s="432" t="s">
        <v>2516</v>
      </c>
      <c r="D1226" s="433" t="s">
        <v>3347</v>
      </c>
      <c r="E1226" s="432" t="s">
        <v>2409</v>
      </c>
      <c r="F1226" s="433" t="s">
        <v>3368</v>
      </c>
      <c r="G1226" s="432"/>
      <c r="H1226" s="432"/>
      <c r="I1226" s="432" t="s">
        <v>2410</v>
      </c>
      <c r="J1226" s="432" t="s">
        <v>2411</v>
      </c>
      <c r="K1226" s="432"/>
      <c r="L1226" s="434">
        <v>3842.04</v>
      </c>
      <c r="M1226" s="434">
        <v>10</v>
      </c>
      <c r="N1226" s="435">
        <v>38420.400000000001</v>
      </c>
    </row>
    <row r="1227" spans="1:14" ht="14.4" customHeight="1" x14ac:dyDescent="0.3">
      <c r="A1227" s="430" t="s">
        <v>2515</v>
      </c>
      <c r="B1227" s="431" t="s">
        <v>3329</v>
      </c>
      <c r="C1227" s="432" t="s">
        <v>2516</v>
      </c>
      <c r="D1227" s="433" t="s">
        <v>3347</v>
      </c>
      <c r="E1227" s="432" t="s">
        <v>2409</v>
      </c>
      <c r="F1227" s="433" t="s">
        <v>3368</v>
      </c>
      <c r="G1227" s="432"/>
      <c r="H1227" s="432"/>
      <c r="I1227" s="432" t="s">
        <v>2412</v>
      </c>
      <c r="J1227" s="432" t="s">
        <v>2413</v>
      </c>
      <c r="K1227" s="432"/>
      <c r="L1227" s="434">
        <v>1407.5400000000004</v>
      </c>
      <c r="M1227" s="434">
        <v>57</v>
      </c>
      <c r="N1227" s="435">
        <v>80229.780000000028</v>
      </c>
    </row>
    <row r="1228" spans="1:14" ht="14.4" customHeight="1" x14ac:dyDescent="0.3">
      <c r="A1228" s="430" t="s">
        <v>2515</v>
      </c>
      <c r="B1228" s="431" t="s">
        <v>3329</v>
      </c>
      <c r="C1228" s="432" t="s">
        <v>2516</v>
      </c>
      <c r="D1228" s="433" t="s">
        <v>3347</v>
      </c>
      <c r="E1228" s="432" t="s">
        <v>2409</v>
      </c>
      <c r="F1228" s="433" t="s">
        <v>3368</v>
      </c>
      <c r="G1228" s="432"/>
      <c r="H1228" s="432"/>
      <c r="I1228" s="432" t="s">
        <v>2414</v>
      </c>
      <c r="J1228" s="432" t="s">
        <v>2415</v>
      </c>
      <c r="K1228" s="432"/>
      <c r="L1228" s="434">
        <v>1312.3799999999999</v>
      </c>
      <c r="M1228" s="434">
        <v>10</v>
      </c>
      <c r="N1228" s="435">
        <v>13123.8</v>
      </c>
    </row>
    <row r="1229" spans="1:14" ht="14.4" customHeight="1" x14ac:dyDescent="0.3">
      <c r="A1229" s="430" t="s">
        <v>2515</v>
      </c>
      <c r="B1229" s="431" t="s">
        <v>3329</v>
      </c>
      <c r="C1229" s="432" t="s">
        <v>2516</v>
      </c>
      <c r="D1229" s="433" t="s">
        <v>3347</v>
      </c>
      <c r="E1229" s="432" t="s">
        <v>2409</v>
      </c>
      <c r="F1229" s="433" t="s">
        <v>3368</v>
      </c>
      <c r="G1229" s="432"/>
      <c r="H1229" s="432"/>
      <c r="I1229" s="432" t="s">
        <v>2416</v>
      </c>
      <c r="J1229" s="432" t="s">
        <v>2417</v>
      </c>
      <c r="K1229" s="432"/>
      <c r="L1229" s="434">
        <v>6149.2142857142844</v>
      </c>
      <c r="M1229" s="434">
        <v>7</v>
      </c>
      <c r="N1229" s="435">
        <v>43044.499999999993</v>
      </c>
    </row>
    <row r="1230" spans="1:14" ht="14.4" customHeight="1" x14ac:dyDescent="0.3">
      <c r="A1230" s="430" t="s">
        <v>2515</v>
      </c>
      <c r="B1230" s="431" t="s">
        <v>3329</v>
      </c>
      <c r="C1230" s="432" t="s">
        <v>2516</v>
      </c>
      <c r="D1230" s="433" t="s">
        <v>3347</v>
      </c>
      <c r="E1230" s="432" t="s">
        <v>2409</v>
      </c>
      <c r="F1230" s="433" t="s">
        <v>3368</v>
      </c>
      <c r="G1230" s="432"/>
      <c r="H1230" s="432"/>
      <c r="I1230" s="432" t="s">
        <v>2987</v>
      </c>
      <c r="J1230" s="432" t="s">
        <v>2988</v>
      </c>
      <c r="K1230" s="432" t="s">
        <v>2989</v>
      </c>
      <c r="L1230" s="434">
        <v>4374.6000000000004</v>
      </c>
      <c r="M1230" s="434">
        <v>1</v>
      </c>
      <c r="N1230" s="435">
        <v>4374.6000000000004</v>
      </c>
    </row>
    <row r="1231" spans="1:14" ht="14.4" customHeight="1" x14ac:dyDescent="0.3">
      <c r="A1231" s="430" t="s">
        <v>2515</v>
      </c>
      <c r="B1231" s="431" t="s">
        <v>3329</v>
      </c>
      <c r="C1231" s="432" t="s">
        <v>2516</v>
      </c>
      <c r="D1231" s="433" t="s">
        <v>3347</v>
      </c>
      <c r="E1231" s="432" t="s">
        <v>2409</v>
      </c>
      <c r="F1231" s="433" t="s">
        <v>3368</v>
      </c>
      <c r="G1231" s="432"/>
      <c r="H1231" s="432"/>
      <c r="I1231" s="432" t="s">
        <v>2990</v>
      </c>
      <c r="J1231" s="432" t="s">
        <v>2991</v>
      </c>
      <c r="K1231" s="432"/>
      <c r="L1231" s="434">
        <v>6480.27</v>
      </c>
      <c r="M1231" s="434">
        <v>2</v>
      </c>
      <c r="N1231" s="435">
        <v>12960.54</v>
      </c>
    </row>
    <row r="1232" spans="1:14" ht="14.4" customHeight="1" x14ac:dyDescent="0.3">
      <c r="A1232" s="430" t="s">
        <v>2992</v>
      </c>
      <c r="B1232" s="431" t="s">
        <v>3330</v>
      </c>
      <c r="C1232" s="432" t="s">
        <v>2993</v>
      </c>
      <c r="D1232" s="433" t="s">
        <v>3348</v>
      </c>
      <c r="E1232" s="432" t="s">
        <v>465</v>
      </c>
      <c r="F1232" s="433" t="s">
        <v>3363</v>
      </c>
      <c r="G1232" s="432"/>
      <c r="H1232" s="432" t="s">
        <v>744</v>
      </c>
      <c r="I1232" s="432" t="s">
        <v>745</v>
      </c>
      <c r="J1232" s="432" t="s">
        <v>746</v>
      </c>
      <c r="K1232" s="432" t="s">
        <v>747</v>
      </c>
      <c r="L1232" s="434">
        <v>101.07</v>
      </c>
      <c r="M1232" s="434">
        <v>4</v>
      </c>
      <c r="N1232" s="435">
        <v>404.28</v>
      </c>
    </row>
    <row r="1233" spans="1:14" ht="14.4" customHeight="1" x14ac:dyDescent="0.3">
      <c r="A1233" s="430" t="s">
        <v>2992</v>
      </c>
      <c r="B1233" s="431" t="s">
        <v>3330</v>
      </c>
      <c r="C1233" s="432" t="s">
        <v>2993</v>
      </c>
      <c r="D1233" s="433" t="s">
        <v>3348</v>
      </c>
      <c r="E1233" s="432" t="s">
        <v>465</v>
      </c>
      <c r="F1233" s="433" t="s">
        <v>3363</v>
      </c>
      <c r="G1233" s="432" t="s">
        <v>466</v>
      </c>
      <c r="H1233" s="432" t="s">
        <v>759</v>
      </c>
      <c r="I1233" s="432" t="s">
        <v>759</v>
      </c>
      <c r="J1233" s="432" t="s">
        <v>760</v>
      </c>
      <c r="K1233" s="432" t="s">
        <v>761</v>
      </c>
      <c r="L1233" s="434">
        <v>179.4</v>
      </c>
      <c r="M1233" s="434">
        <v>100</v>
      </c>
      <c r="N1233" s="435">
        <v>17940</v>
      </c>
    </row>
    <row r="1234" spans="1:14" ht="14.4" customHeight="1" x14ac:dyDescent="0.3">
      <c r="A1234" s="430" t="s">
        <v>2992</v>
      </c>
      <c r="B1234" s="431" t="s">
        <v>3330</v>
      </c>
      <c r="C1234" s="432" t="s">
        <v>2993</v>
      </c>
      <c r="D1234" s="433" t="s">
        <v>3348</v>
      </c>
      <c r="E1234" s="432" t="s">
        <v>465</v>
      </c>
      <c r="F1234" s="433" t="s">
        <v>3363</v>
      </c>
      <c r="G1234" s="432" t="s">
        <v>466</v>
      </c>
      <c r="H1234" s="432" t="s">
        <v>762</v>
      </c>
      <c r="I1234" s="432" t="s">
        <v>762</v>
      </c>
      <c r="J1234" s="432" t="s">
        <v>763</v>
      </c>
      <c r="K1234" s="432" t="s">
        <v>764</v>
      </c>
      <c r="L1234" s="434">
        <v>181.59</v>
      </c>
      <c r="M1234" s="434">
        <v>3</v>
      </c>
      <c r="N1234" s="435">
        <v>544.77</v>
      </c>
    </row>
    <row r="1235" spans="1:14" ht="14.4" customHeight="1" x14ac:dyDescent="0.3">
      <c r="A1235" s="430" t="s">
        <v>2992</v>
      </c>
      <c r="B1235" s="431" t="s">
        <v>3330</v>
      </c>
      <c r="C1235" s="432" t="s">
        <v>2993</v>
      </c>
      <c r="D1235" s="433" t="s">
        <v>3348</v>
      </c>
      <c r="E1235" s="432" t="s">
        <v>465</v>
      </c>
      <c r="F1235" s="433" t="s">
        <v>3363</v>
      </c>
      <c r="G1235" s="432" t="s">
        <v>466</v>
      </c>
      <c r="H1235" s="432" t="s">
        <v>765</v>
      </c>
      <c r="I1235" s="432" t="s">
        <v>765</v>
      </c>
      <c r="J1235" s="432" t="s">
        <v>766</v>
      </c>
      <c r="K1235" s="432" t="s">
        <v>764</v>
      </c>
      <c r="L1235" s="434">
        <v>149.4996173849855</v>
      </c>
      <c r="M1235" s="434">
        <v>4</v>
      </c>
      <c r="N1235" s="435">
        <v>597.99846953994199</v>
      </c>
    </row>
    <row r="1236" spans="1:14" ht="14.4" customHeight="1" x14ac:dyDescent="0.3">
      <c r="A1236" s="430" t="s">
        <v>2992</v>
      </c>
      <c r="B1236" s="431" t="s">
        <v>3330</v>
      </c>
      <c r="C1236" s="432" t="s">
        <v>2993</v>
      </c>
      <c r="D1236" s="433" t="s">
        <v>3348</v>
      </c>
      <c r="E1236" s="432" t="s">
        <v>465</v>
      </c>
      <c r="F1236" s="433" t="s">
        <v>3363</v>
      </c>
      <c r="G1236" s="432" t="s">
        <v>466</v>
      </c>
      <c r="H1236" s="432" t="s">
        <v>1912</v>
      </c>
      <c r="I1236" s="432" t="s">
        <v>1912</v>
      </c>
      <c r="J1236" s="432" t="s">
        <v>766</v>
      </c>
      <c r="K1236" s="432" t="s">
        <v>1913</v>
      </c>
      <c r="L1236" s="434">
        <v>132.25</v>
      </c>
      <c r="M1236" s="434">
        <v>1</v>
      </c>
      <c r="N1236" s="435">
        <v>132.25</v>
      </c>
    </row>
    <row r="1237" spans="1:14" ht="14.4" customHeight="1" x14ac:dyDescent="0.3">
      <c r="A1237" s="430" t="s">
        <v>2992</v>
      </c>
      <c r="B1237" s="431" t="s">
        <v>3330</v>
      </c>
      <c r="C1237" s="432" t="s">
        <v>2993</v>
      </c>
      <c r="D1237" s="433" t="s">
        <v>3348</v>
      </c>
      <c r="E1237" s="432" t="s">
        <v>465</v>
      </c>
      <c r="F1237" s="433" t="s">
        <v>3363</v>
      </c>
      <c r="G1237" s="432" t="s">
        <v>466</v>
      </c>
      <c r="H1237" s="432" t="s">
        <v>769</v>
      </c>
      <c r="I1237" s="432" t="s">
        <v>769</v>
      </c>
      <c r="J1237" s="432" t="s">
        <v>760</v>
      </c>
      <c r="K1237" s="432" t="s">
        <v>770</v>
      </c>
      <c r="L1237" s="434">
        <v>97.179931384634571</v>
      </c>
      <c r="M1237" s="434">
        <v>67</v>
      </c>
      <c r="N1237" s="435">
        <v>6511.0554027705166</v>
      </c>
    </row>
    <row r="1238" spans="1:14" ht="14.4" customHeight="1" x14ac:dyDescent="0.3">
      <c r="A1238" s="430" t="s">
        <v>2992</v>
      </c>
      <c r="B1238" s="431" t="s">
        <v>3330</v>
      </c>
      <c r="C1238" s="432" t="s">
        <v>2993</v>
      </c>
      <c r="D1238" s="433" t="s">
        <v>3348</v>
      </c>
      <c r="E1238" s="432" t="s">
        <v>465</v>
      </c>
      <c r="F1238" s="433" t="s">
        <v>3363</v>
      </c>
      <c r="G1238" s="432" t="s">
        <v>466</v>
      </c>
      <c r="H1238" s="432" t="s">
        <v>771</v>
      </c>
      <c r="I1238" s="432" t="s">
        <v>771</v>
      </c>
      <c r="J1238" s="432" t="s">
        <v>760</v>
      </c>
      <c r="K1238" s="432" t="s">
        <v>772</v>
      </c>
      <c r="L1238" s="434">
        <v>97.750818196147478</v>
      </c>
      <c r="M1238" s="434">
        <v>24</v>
      </c>
      <c r="N1238" s="435">
        <v>2346.0196367075396</v>
      </c>
    </row>
    <row r="1239" spans="1:14" ht="14.4" customHeight="1" x14ac:dyDescent="0.3">
      <c r="A1239" s="430" t="s">
        <v>2992</v>
      </c>
      <c r="B1239" s="431" t="s">
        <v>3330</v>
      </c>
      <c r="C1239" s="432" t="s">
        <v>2993</v>
      </c>
      <c r="D1239" s="433" t="s">
        <v>3348</v>
      </c>
      <c r="E1239" s="432" t="s">
        <v>465</v>
      </c>
      <c r="F1239" s="433" t="s">
        <v>3363</v>
      </c>
      <c r="G1239" s="432" t="s">
        <v>466</v>
      </c>
      <c r="H1239" s="432" t="s">
        <v>2994</v>
      </c>
      <c r="I1239" s="432" t="s">
        <v>2995</v>
      </c>
      <c r="J1239" s="432" t="s">
        <v>2996</v>
      </c>
      <c r="K1239" s="432" t="s">
        <v>2997</v>
      </c>
      <c r="L1239" s="434">
        <v>53.649735400736851</v>
      </c>
      <c r="M1239" s="434">
        <v>2</v>
      </c>
      <c r="N1239" s="435">
        <v>107.2994708014737</v>
      </c>
    </row>
    <row r="1240" spans="1:14" ht="14.4" customHeight="1" x14ac:dyDescent="0.3">
      <c r="A1240" s="430" t="s">
        <v>2992</v>
      </c>
      <c r="B1240" s="431" t="s">
        <v>3330</v>
      </c>
      <c r="C1240" s="432" t="s">
        <v>2993</v>
      </c>
      <c r="D1240" s="433" t="s">
        <v>3348</v>
      </c>
      <c r="E1240" s="432" t="s">
        <v>465</v>
      </c>
      <c r="F1240" s="433" t="s">
        <v>3363</v>
      </c>
      <c r="G1240" s="432" t="s">
        <v>466</v>
      </c>
      <c r="H1240" s="432" t="s">
        <v>2419</v>
      </c>
      <c r="I1240" s="432" t="s">
        <v>2420</v>
      </c>
      <c r="J1240" s="432" t="s">
        <v>779</v>
      </c>
      <c r="K1240" s="432" t="s">
        <v>1315</v>
      </c>
      <c r="L1240" s="434">
        <v>99.453270949401443</v>
      </c>
      <c r="M1240" s="434">
        <v>90</v>
      </c>
      <c r="N1240" s="435">
        <v>8950.79438544613</v>
      </c>
    </row>
    <row r="1241" spans="1:14" ht="14.4" customHeight="1" x14ac:dyDescent="0.3">
      <c r="A1241" s="430" t="s">
        <v>2992</v>
      </c>
      <c r="B1241" s="431" t="s">
        <v>3330</v>
      </c>
      <c r="C1241" s="432" t="s">
        <v>2993</v>
      </c>
      <c r="D1241" s="433" t="s">
        <v>3348</v>
      </c>
      <c r="E1241" s="432" t="s">
        <v>465</v>
      </c>
      <c r="F1241" s="433" t="s">
        <v>3363</v>
      </c>
      <c r="G1241" s="432" t="s">
        <v>466</v>
      </c>
      <c r="H1241" s="432" t="s">
        <v>777</v>
      </c>
      <c r="I1241" s="432" t="s">
        <v>778</v>
      </c>
      <c r="J1241" s="432" t="s">
        <v>779</v>
      </c>
      <c r="K1241" s="432" t="s">
        <v>780</v>
      </c>
      <c r="L1241" s="434">
        <v>103.5271620114767</v>
      </c>
      <c r="M1241" s="434">
        <v>140</v>
      </c>
      <c r="N1241" s="435">
        <v>14493.802681606739</v>
      </c>
    </row>
    <row r="1242" spans="1:14" ht="14.4" customHeight="1" x14ac:dyDescent="0.3">
      <c r="A1242" s="430" t="s">
        <v>2992</v>
      </c>
      <c r="B1242" s="431" t="s">
        <v>3330</v>
      </c>
      <c r="C1242" s="432" t="s">
        <v>2993</v>
      </c>
      <c r="D1242" s="433" t="s">
        <v>3348</v>
      </c>
      <c r="E1242" s="432" t="s">
        <v>465</v>
      </c>
      <c r="F1242" s="433" t="s">
        <v>3363</v>
      </c>
      <c r="G1242" s="432" t="s">
        <v>466</v>
      </c>
      <c r="H1242" s="432" t="s">
        <v>491</v>
      </c>
      <c r="I1242" s="432" t="s">
        <v>492</v>
      </c>
      <c r="J1242" s="432" t="s">
        <v>493</v>
      </c>
      <c r="K1242" s="432" t="s">
        <v>494</v>
      </c>
      <c r="L1242" s="434">
        <v>170.22578269015628</v>
      </c>
      <c r="M1242" s="434">
        <v>156</v>
      </c>
      <c r="N1242" s="435">
        <v>26555.222099664381</v>
      </c>
    </row>
    <row r="1243" spans="1:14" ht="14.4" customHeight="1" x14ac:dyDescent="0.3">
      <c r="A1243" s="430" t="s">
        <v>2992</v>
      </c>
      <c r="B1243" s="431" t="s">
        <v>3330</v>
      </c>
      <c r="C1243" s="432" t="s">
        <v>2993</v>
      </c>
      <c r="D1243" s="433" t="s">
        <v>3348</v>
      </c>
      <c r="E1243" s="432" t="s">
        <v>465</v>
      </c>
      <c r="F1243" s="433" t="s">
        <v>3363</v>
      </c>
      <c r="G1243" s="432" t="s">
        <v>466</v>
      </c>
      <c r="H1243" s="432" t="s">
        <v>781</v>
      </c>
      <c r="I1243" s="432" t="s">
        <v>782</v>
      </c>
      <c r="J1243" s="432" t="s">
        <v>783</v>
      </c>
      <c r="K1243" s="432" t="s">
        <v>784</v>
      </c>
      <c r="L1243" s="434">
        <v>67.114965000019154</v>
      </c>
      <c r="M1243" s="434">
        <v>24</v>
      </c>
      <c r="N1243" s="435">
        <v>1610.7591600004596</v>
      </c>
    </row>
    <row r="1244" spans="1:14" ht="14.4" customHeight="1" x14ac:dyDescent="0.3">
      <c r="A1244" s="430" t="s">
        <v>2992</v>
      </c>
      <c r="B1244" s="431" t="s">
        <v>3330</v>
      </c>
      <c r="C1244" s="432" t="s">
        <v>2993</v>
      </c>
      <c r="D1244" s="433" t="s">
        <v>3348</v>
      </c>
      <c r="E1244" s="432" t="s">
        <v>465</v>
      </c>
      <c r="F1244" s="433" t="s">
        <v>3363</v>
      </c>
      <c r="G1244" s="432" t="s">
        <v>466</v>
      </c>
      <c r="H1244" s="432" t="s">
        <v>785</v>
      </c>
      <c r="I1244" s="432" t="s">
        <v>786</v>
      </c>
      <c r="J1244" s="432" t="s">
        <v>787</v>
      </c>
      <c r="K1244" s="432" t="s">
        <v>788</v>
      </c>
      <c r="L1244" s="434">
        <v>42.399496960386649</v>
      </c>
      <c r="M1244" s="434">
        <v>1</v>
      </c>
      <c r="N1244" s="435">
        <v>42.399496960386649</v>
      </c>
    </row>
    <row r="1245" spans="1:14" ht="14.4" customHeight="1" x14ac:dyDescent="0.3">
      <c r="A1245" s="430" t="s">
        <v>2992</v>
      </c>
      <c r="B1245" s="431" t="s">
        <v>3330</v>
      </c>
      <c r="C1245" s="432" t="s">
        <v>2993</v>
      </c>
      <c r="D1245" s="433" t="s">
        <v>3348</v>
      </c>
      <c r="E1245" s="432" t="s">
        <v>465</v>
      </c>
      <c r="F1245" s="433" t="s">
        <v>3363</v>
      </c>
      <c r="G1245" s="432" t="s">
        <v>466</v>
      </c>
      <c r="H1245" s="432" t="s">
        <v>805</v>
      </c>
      <c r="I1245" s="432" t="s">
        <v>806</v>
      </c>
      <c r="J1245" s="432" t="s">
        <v>807</v>
      </c>
      <c r="K1245" s="432" t="s">
        <v>808</v>
      </c>
      <c r="L1245" s="434">
        <v>29.376275646798884</v>
      </c>
      <c r="M1245" s="434">
        <v>16</v>
      </c>
      <c r="N1245" s="435">
        <v>470.02041034878215</v>
      </c>
    </row>
    <row r="1246" spans="1:14" ht="14.4" customHeight="1" x14ac:dyDescent="0.3">
      <c r="A1246" s="430" t="s">
        <v>2992</v>
      </c>
      <c r="B1246" s="431" t="s">
        <v>3330</v>
      </c>
      <c r="C1246" s="432" t="s">
        <v>2993</v>
      </c>
      <c r="D1246" s="433" t="s">
        <v>3348</v>
      </c>
      <c r="E1246" s="432" t="s">
        <v>465</v>
      </c>
      <c r="F1246" s="433" t="s">
        <v>3363</v>
      </c>
      <c r="G1246" s="432" t="s">
        <v>466</v>
      </c>
      <c r="H1246" s="432" t="s">
        <v>2998</v>
      </c>
      <c r="I1246" s="432" t="s">
        <v>2999</v>
      </c>
      <c r="J1246" s="432" t="s">
        <v>815</v>
      </c>
      <c r="K1246" s="432" t="s">
        <v>2997</v>
      </c>
      <c r="L1246" s="434">
        <v>42.060086953600404</v>
      </c>
      <c r="M1246" s="434">
        <v>4</v>
      </c>
      <c r="N1246" s="435">
        <v>168.24034781440162</v>
      </c>
    </row>
    <row r="1247" spans="1:14" ht="14.4" customHeight="1" x14ac:dyDescent="0.3">
      <c r="A1247" s="430" t="s">
        <v>2992</v>
      </c>
      <c r="B1247" s="431" t="s">
        <v>3330</v>
      </c>
      <c r="C1247" s="432" t="s">
        <v>2993</v>
      </c>
      <c r="D1247" s="433" t="s">
        <v>3348</v>
      </c>
      <c r="E1247" s="432" t="s">
        <v>465</v>
      </c>
      <c r="F1247" s="433" t="s">
        <v>3363</v>
      </c>
      <c r="G1247" s="432" t="s">
        <v>466</v>
      </c>
      <c r="H1247" s="432" t="s">
        <v>813</v>
      </c>
      <c r="I1247" s="432" t="s">
        <v>814</v>
      </c>
      <c r="J1247" s="432" t="s">
        <v>815</v>
      </c>
      <c r="K1247" s="432" t="s">
        <v>816</v>
      </c>
      <c r="L1247" s="434">
        <v>81.13</v>
      </c>
      <c r="M1247" s="434">
        <v>1</v>
      </c>
      <c r="N1247" s="435">
        <v>81.13</v>
      </c>
    </row>
    <row r="1248" spans="1:14" ht="14.4" customHeight="1" x14ac:dyDescent="0.3">
      <c r="A1248" s="430" t="s">
        <v>2992</v>
      </c>
      <c r="B1248" s="431" t="s">
        <v>3330</v>
      </c>
      <c r="C1248" s="432" t="s">
        <v>2993</v>
      </c>
      <c r="D1248" s="433" t="s">
        <v>3348</v>
      </c>
      <c r="E1248" s="432" t="s">
        <v>465</v>
      </c>
      <c r="F1248" s="433" t="s">
        <v>3363</v>
      </c>
      <c r="G1248" s="432" t="s">
        <v>466</v>
      </c>
      <c r="H1248" s="432" t="s">
        <v>817</v>
      </c>
      <c r="I1248" s="432" t="s">
        <v>818</v>
      </c>
      <c r="J1248" s="432" t="s">
        <v>819</v>
      </c>
      <c r="K1248" s="432" t="s">
        <v>820</v>
      </c>
      <c r="L1248" s="434">
        <v>61.90007633135361</v>
      </c>
      <c r="M1248" s="434">
        <v>3</v>
      </c>
      <c r="N1248" s="435">
        <v>185.70022899406084</v>
      </c>
    </row>
    <row r="1249" spans="1:14" ht="14.4" customHeight="1" x14ac:dyDescent="0.3">
      <c r="A1249" s="430" t="s">
        <v>2992</v>
      </c>
      <c r="B1249" s="431" t="s">
        <v>3330</v>
      </c>
      <c r="C1249" s="432" t="s">
        <v>2993</v>
      </c>
      <c r="D1249" s="433" t="s">
        <v>3348</v>
      </c>
      <c r="E1249" s="432" t="s">
        <v>465</v>
      </c>
      <c r="F1249" s="433" t="s">
        <v>3363</v>
      </c>
      <c r="G1249" s="432" t="s">
        <v>466</v>
      </c>
      <c r="H1249" s="432" t="s">
        <v>828</v>
      </c>
      <c r="I1249" s="432" t="s">
        <v>829</v>
      </c>
      <c r="J1249" s="432" t="s">
        <v>830</v>
      </c>
      <c r="K1249" s="432" t="s">
        <v>831</v>
      </c>
      <c r="L1249" s="434">
        <v>176.31000000000003</v>
      </c>
      <c r="M1249" s="434">
        <v>3</v>
      </c>
      <c r="N1249" s="435">
        <v>528.93000000000006</v>
      </c>
    </row>
    <row r="1250" spans="1:14" ht="14.4" customHeight="1" x14ac:dyDescent="0.3">
      <c r="A1250" s="430" t="s">
        <v>2992</v>
      </c>
      <c r="B1250" s="431" t="s">
        <v>3330</v>
      </c>
      <c r="C1250" s="432" t="s">
        <v>2993</v>
      </c>
      <c r="D1250" s="433" t="s">
        <v>3348</v>
      </c>
      <c r="E1250" s="432" t="s">
        <v>465</v>
      </c>
      <c r="F1250" s="433" t="s">
        <v>3363</v>
      </c>
      <c r="G1250" s="432" t="s">
        <v>466</v>
      </c>
      <c r="H1250" s="432" t="s">
        <v>855</v>
      </c>
      <c r="I1250" s="432" t="s">
        <v>856</v>
      </c>
      <c r="J1250" s="432" t="s">
        <v>857</v>
      </c>
      <c r="K1250" s="432" t="s">
        <v>858</v>
      </c>
      <c r="L1250" s="434">
        <v>60.350262912703414</v>
      </c>
      <c r="M1250" s="434">
        <v>165</v>
      </c>
      <c r="N1250" s="435">
        <v>9957.7933805960638</v>
      </c>
    </row>
    <row r="1251" spans="1:14" ht="14.4" customHeight="1" x14ac:dyDescent="0.3">
      <c r="A1251" s="430" t="s">
        <v>2992</v>
      </c>
      <c r="B1251" s="431" t="s">
        <v>3330</v>
      </c>
      <c r="C1251" s="432" t="s">
        <v>2993</v>
      </c>
      <c r="D1251" s="433" t="s">
        <v>3348</v>
      </c>
      <c r="E1251" s="432" t="s">
        <v>465</v>
      </c>
      <c r="F1251" s="433" t="s">
        <v>3363</v>
      </c>
      <c r="G1251" s="432" t="s">
        <v>466</v>
      </c>
      <c r="H1251" s="432" t="s">
        <v>867</v>
      </c>
      <c r="I1251" s="432" t="s">
        <v>868</v>
      </c>
      <c r="J1251" s="432" t="s">
        <v>869</v>
      </c>
      <c r="K1251" s="432" t="s">
        <v>538</v>
      </c>
      <c r="L1251" s="434">
        <v>259.99997388831429</v>
      </c>
      <c r="M1251" s="434">
        <v>46</v>
      </c>
      <c r="N1251" s="435">
        <v>11959.998798862458</v>
      </c>
    </row>
    <row r="1252" spans="1:14" ht="14.4" customHeight="1" x14ac:dyDescent="0.3">
      <c r="A1252" s="430" t="s">
        <v>2992</v>
      </c>
      <c r="B1252" s="431" t="s">
        <v>3330</v>
      </c>
      <c r="C1252" s="432" t="s">
        <v>2993</v>
      </c>
      <c r="D1252" s="433" t="s">
        <v>3348</v>
      </c>
      <c r="E1252" s="432" t="s">
        <v>465</v>
      </c>
      <c r="F1252" s="433" t="s">
        <v>3363</v>
      </c>
      <c r="G1252" s="432" t="s">
        <v>466</v>
      </c>
      <c r="H1252" s="432" t="s">
        <v>878</v>
      </c>
      <c r="I1252" s="432" t="s">
        <v>879</v>
      </c>
      <c r="J1252" s="432" t="s">
        <v>880</v>
      </c>
      <c r="K1252" s="432" t="s">
        <v>881</v>
      </c>
      <c r="L1252" s="434">
        <v>265.13941168353938</v>
      </c>
      <c r="M1252" s="434">
        <v>2</v>
      </c>
      <c r="N1252" s="435">
        <v>530.27882336707876</v>
      </c>
    </row>
    <row r="1253" spans="1:14" ht="14.4" customHeight="1" x14ac:dyDescent="0.3">
      <c r="A1253" s="430" t="s">
        <v>2992</v>
      </c>
      <c r="B1253" s="431" t="s">
        <v>3330</v>
      </c>
      <c r="C1253" s="432" t="s">
        <v>2993</v>
      </c>
      <c r="D1253" s="433" t="s">
        <v>3348</v>
      </c>
      <c r="E1253" s="432" t="s">
        <v>465</v>
      </c>
      <c r="F1253" s="433" t="s">
        <v>3363</v>
      </c>
      <c r="G1253" s="432" t="s">
        <v>466</v>
      </c>
      <c r="H1253" s="432" t="s">
        <v>2553</v>
      </c>
      <c r="I1253" s="432" t="s">
        <v>2554</v>
      </c>
      <c r="J1253" s="432" t="s">
        <v>1219</v>
      </c>
      <c r="K1253" s="432" t="s">
        <v>2555</v>
      </c>
      <c r="L1253" s="434">
        <v>194.05</v>
      </c>
      <c r="M1253" s="434">
        <v>1</v>
      </c>
      <c r="N1253" s="435">
        <v>194.05</v>
      </c>
    </row>
    <row r="1254" spans="1:14" ht="14.4" customHeight="1" x14ac:dyDescent="0.3">
      <c r="A1254" s="430" t="s">
        <v>2992</v>
      </c>
      <c r="B1254" s="431" t="s">
        <v>3330</v>
      </c>
      <c r="C1254" s="432" t="s">
        <v>2993</v>
      </c>
      <c r="D1254" s="433" t="s">
        <v>3348</v>
      </c>
      <c r="E1254" s="432" t="s">
        <v>465</v>
      </c>
      <c r="F1254" s="433" t="s">
        <v>3363</v>
      </c>
      <c r="G1254" s="432" t="s">
        <v>466</v>
      </c>
      <c r="H1254" s="432" t="s">
        <v>890</v>
      </c>
      <c r="I1254" s="432" t="s">
        <v>890</v>
      </c>
      <c r="J1254" s="432" t="s">
        <v>891</v>
      </c>
      <c r="K1254" s="432" t="s">
        <v>892</v>
      </c>
      <c r="L1254" s="434">
        <v>38.200675661648596</v>
      </c>
      <c r="M1254" s="434">
        <v>370</v>
      </c>
      <c r="N1254" s="435">
        <v>14134.249994809979</v>
      </c>
    </row>
    <row r="1255" spans="1:14" ht="14.4" customHeight="1" x14ac:dyDescent="0.3">
      <c r="A1255" s="430" t="s">
        <v>2992</v>
      </c>
      <c r="B1255" s="431" t="s">
        <v>3330</v>
      </c>
      <c r="C1255" s="432" t="s">
        <v>2993</v>
      </c>
      <c r="D1255" s="433" t="s">
        <v>3348</v>
      </c>
      <c r="E1255" s="432" t="s">
        <v>465</v>
      </c>
      <c r="F1255" s="433" t="s">
        <v>3363</v>
      </c>
      <c r="G1255" s="432" t="s">
        <v>466</v>
      </c>
      <c r="H1255" s="432" t="s">
        <v>893</v>
      </c>
      <c r="I1255" s="432" t="s">
        <v>894</v>
      </c>
      <c r="J1255" s="432" t="s">
        <v>895</v>
      </c>
      <c r="K1255" s="432" t="s">
        <v>896</v>
      </c>
      <c r="L1255" s="434">
        <v>237.83000000000013</v>
      </c>
      <c r="M1255" s="434">
        <v>1</v>
      </c>
      <c r="N1255" s="435">
        <v>237.83000000000013</v>
      </c>
    </row>
    <row r="1256" spans="1:14" ht="14.4" customHeight="1" x14ac:dyDescent="0.3">
      <c r="A1256" s="430" t="s">
        <v>2992</v>
      </c>
      <c r="B1256" s="431" t="s">
        <v>3330</v>
      </c>
      <c r="C1256" s="432" t="s">
        <v>2993</v>
      </c>
      <c r="D1256" s="433" t="s">
        <v>3348</v>
      </c>
      <c r="E1256" s="432" t="s">
        <v>465</v>
      </c>
      <c r="F1256" s="433" t="s">
        <v>3363</v>
      </c>
      <c r="G1256" s="432" t="s">
        <v>466</v>
      </c>
      <c r="H1256" s="432" t="s">
        <v>3000</v>
      </c>
      <c r="I1256" s="432" t="s">
        <v>3001</v>
      </c>
      <c r="J1256" s="432" t="s">
        <v>2241</v>
      </c>
      <c r="K1256" s="432" t="s">
        <v>3002</v>
      </c>
      <c r="L1256" s="434">
        <v>125.79038708034757</v>
      </c>
      <c r="M1256" s="434">
        <v>1</v>
      </c>
      <c r="N1256" s="435">
        <v>125.79038708034757</v>
      </c>
    </row>
    <row r="1257" spans="1:14" ht="14.4" customHeight="1" x14ac:dyDescent="0.3">
      <c r="A1257" s="430" t="s">
        <v>2992</v>
      </c>
      <c r="B1257" s="431" t="s">
        <v>3330</v>
      </c>
      <c r="C1257" s="432" t="s">
        <v>2993</v>
      </c>
      <c r="D1257" s="433" t="s">
        <v>3348</v>
      </c>
      <c r="E1257" s="432" t="s">
        <v>465</v>
      </c>
      <c r="F1257" s="433" t="s">
        <v>3363</v>
      </c>
      <c r="G1257" s="432" t="s">
        <v>466</v>
      </c>
      <c r="H1257" s="432" t="s">
        <v>3003</v>
      </c>
      <c r="I1257" s="432" t="s">
        <v>3004</v>
      </c>
      <c r="J1257" s="432" t="s">
        <v>3005</v>
      </c>
      <c r="K1257" s="432" t="s">
        <v>3006</v>
      </c>
      <c r="L1257" s="434">
        <v>55.399166666666666</v>
      </c>
      <c r="M1257" s="434">
        <v>12</v>
      </c>
      <c r="N1257" s="435">
        <v>664.79</v>
      </c>
    </row>
    <row r="1258" spans="1:14" ht="14.4" customHeight="1" x14ac:dyDescent="0.3">
      <c r="A1258" s="430" t="s">
        <v>2992</v>
      </c>
      <c r="B1258" s="431" t="s">
        <v>3330</v>
      </c>
      <c r="C1258" s="432" t="s">
        <v>2993</v>
      </c>
      <c r="D1258" s="433" t="s">
        <v>3348</v>
      </c>
      <c r="E1258" s="432" t="s">
        <v>465</v>
      </c>
      <c r="F1258" s="433" t="s">
        <v>3363</v>
      </c>
      <c r="G1258" s="432" t="s">
        <v>466</v>
      </c>
      <c r="H1258" s="432" t="s">
        <v>3007</v>
      </c>
      <c r="I1258" s="432" t="s">
        <v>3008</v>
      </c>
      <c r="J1258" s="432" t="s">
        <v>3009</v>
      </c>
      <c r="K1258" s="432" t="s">
        <v>3010</v>
      </c>
      <c r="L1258" s="434">
        <v>44.594950173644342</v>
      </c>
      <c r="M1258" s="434">
        <v>6</v>
      </c>
      <c r="N1258" s="435">
        <v>267.56970104186604</v>
      </c>
    </row>
    <row r="1259" spans="1:14" ht="14.4" customHeight="1" x14ac:dyDescent="0.3">
      <c r="A1259" s="430" t="s">
        <v>2992</v>
      </c>
      <c r="B1259" s="431" t="s">
        <v>3330</v>
      </c>
      <c r="C1259" s="432" t="s">
        <v>2993</v>
      </c>
      <c r="D1259" s="433" t="s">
        <v>3348</v>
      </c>
      <c r="E1259" s="432" t="s">
        <v>465</v>
      </c>
      <c r="F1259" s="433" t="s">
        <v>3363</v>
      </c>
      <c r="G1259" s="432" t="s">
        <v>466</v>
      </c>
      <c r="H1259" s="432" t="s">
        <v>931</v>
      </c>
      <c r="I1259" s="432" t="s">
        <v>932</v>
      </c>
      <c r="J1259" s="432" t="s">
        <v>933</v>
      </c>
      <c r="K1259" s="432" t="s">
        <v>934</v>
      </c>
      <c r="L1259" s="434">
        <v>339.61755619097403</v>
      </c>
      <c r="M1259" s="434">
        <v>2</v>
      </c>
      <c r="N1259" s="435">
        <v>679.23511238194806</v>
      </c>
    </row>
    <row r="1260" spans="1:14" ht="14.4" customHeight="1" x14ac:dyDescent="0.3">
      <c r="A1260" s="430" t="s">
        <v>2992</v>
      </c>
      <c r="B1260" s="431" t="s">
        <v>3330</v>
      </c>
      <c r="C1260" s="432" t="s">
        <v>2993</v>
      </c>
      <c r="D1260" s="433" t="s">
        <v>3348</v>
      </c>
      <c r="E1260" s="432" t="s">
        <v>465</v>
      </c>
      <c r="F1260" s="433" t="s">
        <v>3363</v>
      </c>
      <c r="G1260" s="432" t="s">
        <v>466</v>
      </c>
      <c r="H1260" s="432" t="s">
        <v>695</v>
      </c>
      <c r="I1260" s="432" t="s">
        <v>696</v>
      </c>
      <c r="J1260" s="432" t="s">
        <v>697</v>
      </c>
      <c r="K1260" s="432" t="s">
        <v>698</v>
      </c>
      <c r="L1260" s="434">
        <v>46.038571428571409</v>
      </c>
      <c r="M1260" s="434">
        <v>7</v>
      </c>
      <c r="N1260" s="435">
        <v>322.26999999999987</v>
      </c>
    </row>
    <row r="1261" spans="1:14" ht="14.4" customHeight="1" x14ac:dyDescent="0.3">
      <c r="A1261" s="430" t="s">
        <v>2992</v>
      </c>
      <c r="B1261" s="431" t="s">
        <v>3330</v>
      </c>
      <c r="C1261" s="432" t="s">
        <v>2993</v>
      </c>
      <c r="D1261" s="433" t="s">
        <v>3348</v>
      </c>
      <c r="E1261" s="432" t="s">
        <v>465</v>
      </c>
      <c r="F1261" s="433" t="s">
        <v>3363</v>
      </c>
      <c r="G1261" s="432" t="s">
        <v>466</v>
      </c>
      <c r="H1261" s="432" t="s">
        <v>962</v>
      </c>
      <c r="I1261" s="432" t="s">
        <v>963</v>
      </c>
      <c r="J1261" s="432" t="s">
        <v>857</v>
      </c>
      <c r="K1261" s="432" t="s">
        <v>964</v>
      </c>
      <c r="L1261" s="434">
        <v>22.479996669993458</v>
      </c>
      <c r="M1261" s="434">
        <v>26</v>
      </c>
      <c r="N1261" s="435">
        <v>584.47991341982993</v>
      </c>
    </row>
    <row r="1262" spans="1:14" ht="14.4" customHeight="1" x14ac:dyDescent="0.3">
      <c r="A1262" s="430" t="s">
        <v>2992</v>
      </c>
      <c r="B1262" s="431" t="s">
        <v>3330</v>
      </c>
      <c r="C1262" s="432" t="s">
        <v>2993</v>
      </c>
      <c r="D1262" s="433" t="s">
        <v>3348</v>
      </c>
      <c r="E1262" s="432" t="s">
        <v>465</v>
      </c>
      <c r="F1262" s="433" t="s">
        <v>3363</v>
      </c>
      <c r="G1262" s="432" t="s">
        <v>466</v>
      </c>
      <c r="H1262" s="432" t="s">
        <v>593</v>
      </c>
      <c r="I1262" s="432" t="s">
        <v>594</v>
      </c>
      <c r="J1262" s="432" t="s">
        <v>595</v>
      </c>
      <c r="K1262" s="432"/>
      <c r="L1262" s="434">
        <v>102.00992536284588</v>
      </c>
      <c r="M1262" s="434">
        <v>4</v>
      </c>
      <c r="N1262" s="435">
        <v>408.03970145138351</v>
      </c>
    </row>
    <row r="1263" spans="1:14" ht="14.4" customHeight="1" x14ac:dyDescent="0.3">
      <c r="A1263" s="430" t="s">
        <v>2992</v>
      </c>
      <c r="B1263" s="431" t="s">
        <v>3330</v>
      </c>
      <c r="C1263" s="432" t="s">
        <v>2993</v>
      </c>
      <c r="D1263" s="433" t="s">
        <v>3348</v>
      </c>
      <c r="E1263" s="432" t="s">
        <v>465</v>
      </c>
      <c r="F1263" s="433" t="s">
        <v>3363</v>
      </c>
      <c r="G1263" s="432" t="s">
        <v>466</v>
      </c>
      <c r="H1263" s="432" t="s">
        <v>1933</v>
      </c>
      <c r="I1263" s="432" t="s">
        <v>1934</v>
      </c>
      <c r="J1263" s="432" t="s">
        <v>1935</v>
      </c>
      <c r="K1263" s="432" t="s">
        <v>1936</v>
      </c>
      <c r="L1263" s="434">
        <v>60.462857142857153</v>
      </c>
      <c r="M1263" s="434">
        <v>7</v>
      </c>
      <c r="N1263" s="435">
        <v>423.24000000000007</v>
      </c>
    </row>
    <row r="1264" spans="1:14" ht="14.4" customHeight="1" x14ac:dyDescent="0.3">
      <c r="A1264" s="430" t="s">
        <v>2992</v>
      </c>
      <c r="B1264" s="431" t="s">
        <v>3330</v>
      </c>
      <c r="C1264" s="432" t="s">
        <v>2993</v>
      </c>
      <c r="D1264" s="433" t="s">
        <v>3348</v>
      </c>
      <c r="E1264" s="432" t="s">
        <v>465</v>
      </c>
      <c r="F1264" s="433" t="s">
        <v>3363</v>
      </c>
      <c r="G1264" s="432" t="s">
        <v>466</v>
      </c>
      <c r="H1264" s="432" t="s">
        <v>969</v>
      </c>
      <c r="I1264" s="432" t="s">
        <v>970</v>
      </c>
      <c r="J1264" s="432" t="s">
        <v>971</v>
      </c>
      <c r="K1264" s="432" t="s">
        <v>972</v>
      </c>
      <c r="L1264" s="434">
        <v>77.085756017563952</v>
      </c>
      <c r="M1264" s="434">
        <v>7</v>
      </c>
      <c r="N1264" s="435">
        <v>539.60029212294762</v>
      </c>
    </row>
    <row r="1265" spans="1:14" ht="14.4" customHeight="1" x14ac:dyDescent="0.3">
      <c r="A1265" s="430" t="s">
        <v>2992</v>
      </c>
      <c r="B1265" s="431" t="s">
        <v>3330</v>
      </c>
      <c r="C1265" s="432" t="s">
        <v>2993</v>
      </c>
      <c r="D1265" s="433" t="s">
        <v>3348</v>
      </c>
      <c r="E1265" s="432" t="s">
        <v>465</v>
      </c>
      <c r="F1265" s="433" t="s">
        <v>3363</v>
      </c>
      <c r="G1265" s="432" t="s">
        <v>466</v>
      </c>
      <c r="H1265" s="432" t="s">
        <v>977</v>
      </c>
      <c r="I1265" s="432" t="s">
        <v>978</v>
      </c>
      <c r="J1265" s="432" t="s">
        <v>979</v>
      </c>
      <c r="K1265" s="432" t="s">
        <v>980</v>
      </c>
      <c r="L1265" s="434">
        <v>100.30999999999997</v>
      </c>
      <c r="M1265" s="434">
        <v>1</v>
      </c>
      <c r="N1265" s="435">
        <v>100.30999999999997</v>
      </c>
    </row>
    <row r="1266" spans="1:14" ht="14.4" customHeight="1" x14ac:dyDescent="0.3">
      <c r="A1266" s="430" t="s">
        <v>2992</v>
      </c>
      <c r="B1266" s="431" t="s">
        <v>3330</v>
      </c>
      <c r="C1266" s="432" t="s">
        <v>2993</v>
      </c>
      <c r="D1266" s="433" t="s">
        <v>3348</v>
      </c>
      <c r="E1266" s="432" t="s">
        <v>465</v>
      </c>
      <c r="F1266" s="433" t="s">
        <v>3363</v>
      </c>
      <c r="G1266" s="432" t="s">
        <v>466</v>
      </c>
      <c r="H1266" s="432" t="s">
        <v>3011</v>
      </c>
      <c r="I1266" s="432" t="s">
        <v>3012</v>
      </c>
      <c r="J1266" s="432" t="s">
        <v>3013</v>
      </c>
      <c r="K1266" s="432"/>
      <c r="L1266" s="434">
        <v>200.32254744247925</v>
      </c>
      <c r="M1266" s="434">
        <v>21</v>
      </c>
      <c r="N1266" s="435">
        <v>4206.773496292064</v>
      </c>
    </row>
    <row r="1267" spans="1:14" ht="14.4" customHeight="1" x14ac:dyDescent="0.3">
      <c r="A1267" s="430" t="s">
        <v>2992</v>
      </c>
      <c r="B1267" s="431" t="s">
        <v>3330</v>
      </c>
      <c r="C1267" s="432" t="s">
        <v>2993</v>
      </c>
      <c r="D1267" s="433" t="s">
        <v>3348</v>
      </c>
      <c r="E1267" s="432" t="s">
        <v>465</v>
      </c>
      <c r="F1267" s="433" t="s">
        <v>3363</v>
      </c>
      <c r="G1267" s="432" t="s">
        <v>466</v>
      </c>
      <c r="H1267" s="432" t="s">
        <v>3014</v>
      </c>
      <c r="I1267" s="432" t="s">
        <v>3015</v>
      </c>
      <c r="J1267" s="432" t="s">
        <v>3016</v>
      </c>
      <c r="K1267" s="432" t="s">
        <v>3017</v>
      </c>
      <c r="L1267" s="434">
        <v>83.901369521863288</v>
      </c>
      <c r="M1267" s="434">
        <v>7</v>
      </c>
      <c r="N1267" s="435">
        <v>587.30958665304297</v>
      </c>
    </row>
    <row r="1268" spans="1:14" ht="14.4" customHeight="1" x14ac:dyDescent="0.3">
      <c r="A1268" s="430" t="s">
        <v>2992</v>
      </c>
      <c r="B1268" s="431" t="s">
        <v>3330</v>
      </c>
      <c r="C1268" s="432" t="s">
        <v>2993</v>
      </c>
      <c r="D1268" s="433" t="s">
        <v>3348</v>
      </c>
      <c r="E1268" s="432" t="s">
        <v>465</v>
      </c>
      <c r="F1268" s="433" t="s">
        <v>3363</v>
      </c>
      <c r="G1268" s="432" t="s">
        <v>466</v>
      </c>
      <c r="H1268" s="432" t="s">
        <v>2566</v>
      </c>
      <c r="I1268" s="432" t="s">
        <v>2567</v>
      </c>
      <c r="J1268" s="432" t="s">
        <v>2568</v>
      </c>
      <c r="K1268" s="432" t="s">
        <v>2569</v>
      </c>
      <c r="L1268" s="434">
        <v>163.08204736110133</v>
      </c>
      <c r="M1268" s="434">
        <v>5</v>
      </c>
      <c r="N1268" s="435">
        <v>815.41023680550666</v>
      </c>
    </row>
    <row r="1269" spans="1:14" ht="14.4" customHeight="1" x14ac:dyDescent="0.3">
      <c r="A1269" s="430" t="s">
        <v>2992</v>
      </c>
      <c r="B1269" s="431" t="s">
        <v>3330</v>
      </c>
      <c r="C1269" s="432" t="s">
        <v>2993</v>
      </c>
      <c r="D1269" s="433" t="s">
        <v>3348</v>
      </c>
      <c r="E1269" s="432" t="s">
        <v>465</v>
      </c>
      <c r="F1269" s="433" t="s">
        <v>3363</v>
      </c>
      <c r="G1269" s="432" t="s">
        <v>466</v>
      </c>
      <c r="H1269" s="432" t="s">
        <v>499</v>
      </c>
      <c r="I1269" s="432" t="s">
        <v>500</v>
      </c>
      <c r="J1269" s="432" t="s">
        <v>501</v>
      </c>
      <c r="K1269" s="432" t="s">
        <v>502</v>
      </c>
      <c r="L1269" s="434">
        <v>74.836363636363615</v>
      </c>
      <c r="M1269" s="434">
        <v>22</v>
      </c>
      <c r="N1269" s="435">
        <v>1646.3999999999996</v>
      </c>
    </row>
    <row r="1270" spans="1:14" ht="14.4" customHeight="1" x14ac:dyDescent="0.3">
      <c r="A1270" s="430" t="s">
        <v>2992</v>
      </c>
      <c r="B1270" s="431" t="s">
        <v>3330</v>
      </c>
      <c r="C1270" s="432" t="s">
        <v>2993</v>
      </c>
      <c r="D1270" s="433" t="s">
        <v>3348</v>
      </c>
      <c r="E1270" s="432" t="s">
        <v>465</v>
      </c>
      <c r="F1270" s="433" t="s">
        <v>3363</v>
      </c>
      <c r="G1270" s="432" t="s">
        <v>466</v>
      </c>
      <c r="H1270" s="432" t="s">
        <v>3018</v>
      </c>
      <c r="I1270" s="432" t="s">
        <v>3019</v>
      </c>
      <c r="J1270" s="432" t="s">
        <v>3020</v>
      </c>
      <c r="K1270" s="432" t="s">
        <v>3021</v>
      </c>
      <c r="L1270" s="434">
        <v>100.56018310078775</v>
      </c>
      <c r="M1270" s="434">
        <v>4</v>
      </c>
      <c r="N1270" s="435">
        <v>402.24073240315101</v>
      </c>
    </row>
    <row r="1271" spans="1:14" ht="14.4" customHeight="1" x14ac:dyDescent="0.3">
      <c r="A1271" s="430" t="s">
        <v>2992</v>
      </c>
      <c r="B1271" s="431" t="s">
        <v>3330</v>
      </c>
      <c r="C1271" s="432" t="s">
        <v>2993</v>
      </c>
      <c r="D1271" s="433" t="s">
        <v>3348</v>
      </c>
      <c r="E1271" s="432" t="s">
        <v>465</v>
      </c>
      <c r="F1271" s="433" t="s">
        <v>3363</v>
      </c>
      <c r="G1271" s="432" t="s">
        <v>466</v>
      </c>
      <c r="H1271" s="432" t="s">
        <v>1005</v>
      </c>
      <c r="I1271" s="432" t="s">
        <v>1006</v>
      </c>
      <c r="J1271" s="432" t="s">
        <v>1007</v>
      </c>
      <c r="K1271" s="432" t="s">
        <v>1008</v>
      </c>
      <c r="L1271" s="434">
        <v>66.042000067801297</v>
      </c>
      <c r="M1271" s="434">
        <v>23</v>
      </c>
      <c r="N1271" s="435">
        <v>1518.96600155943</v>
      </c>
    </row>
    <row r="1272" spans="1:14" ht="14.4" customHeight="1" x14ac:dyDescent="0.3">
      <c r="A1272" s="430" t="s">
        <v>2992</v>
      </c>
      <c r="B1272" s="431" t="s">
        <v>3330</v>
      </c>
      <c r="C1272" s="432" t="s">
        <v>2993</v>
      </c>
      <c r="D1272" s="433" t="s">
        <v>3348</v>
      </c>
      <c r="E1272" s="432" t="s">
        <v>465</v>
      </c>
      <c r="F1272" s="433" t="s">
        <v>3363</v>
      </c>
      <c r="G1272" s="432" t="s">
        <v>466</v>
      </c>
      <c r="H1272" s="432" t="s">
        <v>1013</v>
      </c>
      <c r="I1272" s="432" t="s">
        <v>1014</v>
      </c>
      <c r="J1272" s="432" t="s">
        <v>1015</v>
      </c>
      <c r="K1272" s="432" t="s">
        <v>1016</v>
      </c>
      <c r="L1272" s="434">
        <v>169.69499999999996</v>
      </c>
      <c r="M1272" s="434">
        <v>6</v>
      </c>
      <c r="N1272" s="435">
        <v>1018.1699999999998</v>
      </c>
    </row>
    <row r="1273" spans="1:14" ht="14.4" customHeight="1" x14ac:dyDescent="0.3">
      <c r="A1273" s="430" t="s">
        <v>2992</v>
      </c>
      <c r="B1273" s="431" t="s">
        <v>3330</v>
      </c>
      <c r="C1273" s="432" t="s">
        <v>2993</v>
      </c>
      <c r="D1273" s="433" t="s">
        <v>3348</v>
      </c>
      <c r="E1273" s="432" t="s">
        <v>465</v>
      </c>
      <c r="F1273" s="433" t="s">
        <v>3363</v>
      </c>
      <c r="G1273" s="432" t="s">
        <v>466</v>
      </c>
      <c r="H1273" s="432" t="s">
        <v>1957</v>
      </c>
      <c r="I1273" s="432" t="s">
        <v>1958</v>
      </c>
      <c r="J1273" s="432" t="s">
        <v>1023</v>
      </c>
      <c r="K1273" s="432" t="s">
        <v>1959</v>
      </c>
      <c r="L1273" s="434">
        <v>123.93836883729637</v>
      </c>
      <c r="M1273" s="434">
        <v>18</v>
      </c>
      <c r="N1273" s="435">
        <v>2230.8906390713346</v>
      </c>
    </row>
    <row r="1274" spans="1:14" ht="14.4" customHeight="1" x14ac:dyDescent="0.3">
      <c r="A1274" s="430" t="s">
        <v>2992</v>
      </c>
      <c r="B1274" s="431" t="s">
        <v>3330</v>
      </c>
      <c r="C1274" s="432" t="s">
        <v>2993</v>
      </c>
      <c r="D1274" s="433" t="s">
        <v>3348</v>
      </c>
      <c r="E1274" s="432" t="s">
        <v>465</v>
      </c>
      <c r="F1274" s="433" t="s">
        <v>3363</v>
      </c>
      <c r="G1274" s="432" t="s">
        <v>466</v>
      </c>
      <c r="H1274" s="432" t="s">
        <v>3022</v>
      </c>
      <c r="I1274" s="432" t="s">
        <v>3023</v>
      </c>
      <c r="J1274" s="432" t="s">
        <v>2091</v>
      </c>
      <c r="K1274" s="432" t="s">
        <v>3024</v>
      </c>
      <c r="L1274" s="434">
        <v>44.630370206813168</v>
      </c>
      <c r="M1274" s="434">
        <v>84</v>
      </c>
      <c r="N1274" s="435">
        <v>3748.9510973723063</v>
      </c>
    </row>
    <row r="1275" spans="1:14" ht="14.4" customHeight="1" x14ac:dyDescent="0.3">
      <c r="A1275" s="430" t="s">
        <v>2992</v>
      </c>
      <c r="B1275" s="431" t="s">
        <v>3330</v>
      </c>
      <c r="C1275" s="432" t="s">
        <v>2993</v>
      </c>
      <c r="D1275" s="433" t="s">
        <v>3348</v>
      </c>
      <c r="E1275" s="432" t="s">
        <v>465</v>
      </c>
      <c r="F1275" s="433" t="s">
        <v>3363</v>
      </c>
      <c r="G1275" s="432" t="s">
        <v>466</v>
      </c>
      <c r="H1275" s="432" t="s">
        <v>1033</v>
      </c>
      <c r="I1275" s="432" t="s">
        <v>1034</v>
      </c>
      <c r="J1275" s="432" t="s">
        <v>1035</v>
      </c>
      <c r="K1275" s="432" t="s">
        <v>1036</v>
      </c>
      <c r="L1275" s="434">
        <v>46.709996688572637</v>
      </c>
      <c r="M1275" s="434">
        <v>120</v>
      </c>
      <c r="N1275" s="435">
        <v>5605.1996026287161</v>
      </c>
    </row>
    <row r="1276" spans="1:14" ht="14.4" customHeight="1" x14ac:dyDescent="0.3">
      <c r="A1276" s="430" t="s">
        <v>2992</v>
      </c>
      <c r="B1276" s="431" t="s">
        <v>3330</v>
      </c>
      <c r="C1276" s="432" t="s">
        <v>2993</v>
      </c>
      <c r="D1276" s="433" t="s">
        <v>3348</v>
      </c>
      <c r="E1276" s="432" t="s">
        <v>465</v>
      </c>
      <c r="F1276" s="433" t="s">
        <v>3363</v>
      </c>
      <c r="G1276" s="432" t="s">
        <v>466</v>
      </c>
      <c r="H1276" s="432" t="s">
        <v>1960</v>
      </c>
      <c r="I1276" s="432" t="s">
        <v>1961</v>
      </c>
      <c r="J1276" s="432" t="s">
        <v>1962</v>
      </c>
      <c r="K1276" s="432" t="s">
        <v>1963</v>
      </c>
      <c r="L1276" s="434">
        <v>50.518333333333338</v>
      </c>
      <c r="M1276" s="434">
        <v>6</v>
      </c>
      <c r="N1276" s="435">
        <v>303.11</v>
      </c>
    </row>
    <row r="1277" spans="1:14" ht="14.4" customHeight="1" x14ac:dyDescent="0.3">
      <c r="A1277" s="430" t="s">
        <v>2992</v>
      </c>
      <c r="B1277" s="431" t="s">
        <v>3330</v>
      </c>
      <c r="C1277" s="432" t="s">
        <v>2993</v>
      </c>
      <c r="D1277" s="433" t="s">
        <v>3348</v>
      </c>
      <c r="E1277" s="432" t="s">
        <v>465</v>
      </c>
      <c r="F1277" s="433" t="s">
        <v>3363</v>
      </c>
      <c r="G1277" s="432" t="s">
        <v>466</v>
      </c>
      <c r="H1277" s="432" t="s">
        <v>1045</v>
      </c>
      <c r="I1277" s="432" t="s">
        <v>1045</v>
      </c>
      <c r="J1277" s="432" t="s">
        <v>865</v>
      </c>
      <c r="K1277" s="432" t="s">
        <v>1046</v>
      </c>
      <c r="L1277" s="434">
        <v>106.62003793437172</v>
      </c>
      <c r="M1277" s="434">
        <v>13</v>
      </c>
      <c r="N1277" s="435">
        <v>1386.0604931468324</v>
      </c>
    </row>
    <row r="1278" spans="1:14" ht="14.4" customHeight="1" x14ac:dyDescent="0.3">
      <c r="A1278" s="430" t="s">
        <v>2992</v>
      </c>
      <c r="B1278" s="431" t="s">
        <v>3330</v>
      </c>
      <c r="C1278" s="432" t="s">
        <v>2993</v>
      </c>
      <c r="D1278" s="433" t="s">
        <v>3348</v>
      </c>
      <c r="E1278" s="432" t="s">
        <v>465</v>
      </c>
      <c r="F1278" s="433" t="s">
        <v>3363</v>
      </c>
      <c r="G1278" s="432" t="s">
        <v>466</v>
      </c>
      <c r="H1278" s="432" t="s">
        <v>1047</v>
      </c>
      <c r="I1278" s="432" t="s">
        <v>1048</v>
      </c>
      <c r="J1278" s="432" t="s">
        <v>1049</v>
      </c>
      <c r="K1278" s="432" t="s">
        <v>1050</v>
      </c>
      <c r="L1278" s="434">
        <v>41.619871348577959</v>
      </c>
      <c r="M1278" s="434">
        <v>1</v>
      </c>
      <c r="N1278" s="435">
        <v>41.619871348577959</v>
      </c>
    </row>
    <row r="1279" spans="1:14" ht="14.4" customHeight="1" x14ac:dyDescent="0.3">
      <c r="A1279" s="430" t="s">
        <v>2992</v>
      </c>
      <c r="B1279" s="431" t="s">
        <v>3330</v>
      </c>
      <c r="C1279" s="432" t="s">
        <v>2993</v>
      </c>
      <c r="D1279" s="433" t="s">
        <v>3348</v>
      </c>
      <c r="E1279" s="432" t="s">
        <v>465</v>
      </c>
      <c r="F1279" s="433" t="s">
        <v>3363</v>
      </c>
      <c r="G1279" s="432" t="s">
        <v>466</v>
      </c>
      <c r="H1279" s="432" t="s">
        <v>1051</v>
      </c>
      <c r="I1279" s="432" t="s">
        <v>1052</v>
      </c>
      <c r="J1279" s="432" t="s">
        <v>1049</v>
      </c>
      <c r="K1279" s="432" t="s">
        <v>1053</v>
      </c>
      <c r="L1279" s="434">
        <v>292.4707569842426</v>
      </c>
      <c r="M1279" s="434">
        <v>2</v>
      </c>
      <c r="N1279" s="435">
        <v>584.9415139684852</v>
      </c>
    </row>
    <row r="1280" spans="1:14" ht="14.4" customHeight="1" x14ac:dyDescent="0.3">
      <c r="A1280" s="430" t="s">
        <v>2992</v>
      </c>
      <c r="B1280" s="431" t="s">
        <v>3330</v>
      </c>
      <c r="C1280" s="432" t="s">
        <v>2993</v>
      </c>
      <c r="D1280" s="433" t="s">
        <v>3348</v>
      </c>
      <c r="E1280" s="432" t="s">
        <v>465</v>
      </c>
      <c r="F1280" s="433" t="s">
        <v>3363</v>
      </c>
      <c r="G1280" s="432" t="s">
        <v>466</v>
      </c>
      <c r="H1280" s="432" t="s">
        <v>581</v>
      </c>
      <c r="I1280" s="432" t="s">
        <v>582</v>
      </c>
      <c r="J1280" s="432" t="s">
        <v>583</v>
      </c>
      <c r="K1280" s="432" t="s">
        <v>584</v>
      </c>
      <c r="L1280" s="434">
        <v>392.8900000000001</v>
      </c>
      <c r="M1280" s="434">
        <v>1</v>
      </c>
      <c r="N1280" s="435">
        <v>392.8900000000001</v>
      </c>
    </row>
    <row r="1281" spans="1:14" ht="14.4" customHeight="1" x14ac:dyDescent="0.3">
      <c r="A1281" s="430" t="s">
        <v>2992</v>
      </c>
      <c r="B1281" s="431" t="s">
        <v>3330</v>
      </c>
      <c r="C1281" s="432" t="s">
        <v>2993</v>
      </c>
      <c r="D1281" s="433" t="s">
        <v>3348</v>
      </c>
      <c r="E1281" s="432" t="s">
        <v>465</v>
      </c>
      <c r="F1281" s="433" t="s">
        <v>3363</v>
      </c>
      <c r="G1281" s="432" t="s">
        <v>466</v>
      </c>
      <c r="H1281" s="432" t="s">
        <v>1092</v>
      </c>
      <c r="I1281" s="432" t="s">
        <v>177</v>
      </c>
      <c r="J1281" s="432" t="s">
        <v>1093</v>
      </c>
      <c r="K1281" s="432"/>
      <c r="L1281" s="434">
        <v>97.320304534692838</v>
      </c>
      <c r="M1281" s="434">
        <v>60</v>
      </c>
      <c r="N1281" s="435">
        <v>5839.2182720815699</v>
      </c>
    </row>
    <row r="1282" spans="1:14" ht="14.4" customHeight="1" x14ac:dyDescent="0.3">
      <c r="A1282" s="430" t="s">
        <v>2992</v>
      </c>
      <c r="B1282" s="431" t="s">
        <v>3330</v>
      </c>
      <c r="C1282" s="432" t="s">
        <v>2993</v>
      </c>
      <c r="D1282" s="433" t="s">
        <v>3348</v>
      </c>
      <c r="E1282" s="432" t="s">
        <v>465</v>
      </c>
      <c r="F1282" s="433" t="s">
        <v>3363</v>
      </c>
      <c r="G1282" s="432" t="s">
        <v>466</v>
      </c>
      <c r="H1282" s="432" t="s">
        <v>3025</v>
      </c>
      <c r="I1282" s="432" t="s">
        <v>3026</v>
      </c>
      <c r="J1282" s="432" t="s">
        <v>3027</v>
      </c>
      <c r="K1282" s="432" t="s">
        <v>3028</v>
      </c>
      <c r="L1282" s="434">
        <v>254.82000000000005</v>
      </c>
      <c r="M1282" s="434">
        <v>1</v>
      </c>
      <c r="N1282" s="435">
        <v>254.82000000000005</v>
      </c>
    </row>
    <row r="1283" spans="1:14" ht="14.4" customHeight="1" x14ac:dyDescent="0.3">
      <c r="A1283" s="430" t="s">
        <v>2992</v>
      </c>
      <c r="B1283" s="431" t="s">
        <v>3330</v>
      </c>
      <c r="C1283" s="432" t="s">
        <v>2993</v>
      </c>
      <c r="D1283" s="433" t="s">
        <v>3348</v>
      </c>
      <c r="E1283" s="432" t="s">
        <v>465</v>
      </c>
      <c r="F1283" s="433" t="s">
        <v>3363</v>
      </c>
      <c r="G1283" s="432" t="s">
        <v>466</v>
      </c>
      <c r="H1283" s="432" t="s">
        <v>3029</v>
      </c>
      <c r="I1283" s="432" t="s">
        <v>177</v>
      </c>
      <c r="J1283" s="432" t="s">
        <v>3030</v>
      </c>
      <c r="K1283" s="432" t="s">
        <v>3031</v>
      </c>
      <c r="L1283" s="434">
        <v>181.05580232528942</v>
      </c>
      <c r="M1283" s="434">
        <v>2</v>
      </c>
      <c r="N1283" s="435">
        <v>362.11160465057884</v>
      </c>
    </row>
    <row r="1284" spans="1:14" ht="14.4" customHeight="1" x14ac:dyDescent="0.3">
      <c r="A1284" s="430" t="s">
        <v>2992</v>
      </c>
      <c r="B1284" s="431" t="s">
        <v>3330</v>
      </c>
      <c r="C1284" s="432" t="s">
        <v>2993</v>
      </c>
      <c r="D1284" s="433" t="s">
        <v>3348</v>
      </c>
      <c r="E1284" s="432" t="s">
        <v>465</v>
      </c>
      <c r="F1284" s="433" t="s">
        <v>3363</v>
      </c>
      <c r="G1284" s="432" t="s">
        <v>466</v>
      </c>
      <c r="H1284" s="432" t="s">
        <v>1110</v>
      </c>
      <c r="I1284" s="432" t="s">
        <v>177</v>
      </c>
      <c r="J1284" s="432" t="s">
        <v>1111</v>
      </c>
      <c r="K1284" s="432" t="s">
        <v>1112</v>
      </c>
      <c r="L1284" s="434">
        <v>1440.12</v>
      </c>
      <c r="M1284" s="434">
        <v>2</v>
      </c>
      <c r="N1284" s="435">
        <v>2880.24</v>
      </c>
    </row>
    <row r="1285" spans="1:14" ht="14.4" customHeight="1" x14ac:dyDescent="0.3">
      <c r="A1285" s="430" t="s">
        <v>2992</v>
      </c>
      <c r="B1285" s="431" t="s">
        <v>3330</v>
      </c>
      <c r="C1285" s="432" t="s">
        <v>2993</v>
      </c>
      <c r="D1285" s="433" t="s">
        <v>3348</v>
      </c>
      <c r="E1285" s="432" t="s">
        <v>465</v>
      </c>
      <c r="F1285" s="433" t="s">
        <v>3363</v>
      </c>
      <c r="G1285" s="432" t="s">
        <v>466</v>
      </c>
      <c r="H1285" s="432" t="s">
        <v>2586</v>
      </c>
      <c r="I1285" s="432" t="s">
        <v>2587</v>
      </c>
      <c r="J1285" s="432" t="s">
        <v>2588</v>
      </c>
      <c r="K1285" s="432" t="s">
        <v>1647</v>
      </c>
      <c r="L1285" s="434">
        <v>64.268095238095228</v>
      </c>
      <c r="M1285" s="434">
        <v>21</v>
      </c>
      <c r="N1285" s="435">
        <v>1349.6299999999999</v>
      </c>
    </row>
    <row r="1286" spans="1:14" ht="14.4" customHeight="1" x14ac:dyDescent="0.3">
      <c r="A1286" s="430" t="s">
        <v>2992</v>
      </c>
      <c r="B1286" s="431" t="s">
        <v>3330</v>
      </c>
      <c r="C1286" s="432" t="s">
        <v>2993</v>
      </c>
      <c r="D1286" s="433" t="s">
        <v>3348</v>
      </c>
      <c r="E1286" s="432" t="s">
        <v>465</v>
      </c>
      <c r="F1286" s="433" t="s">
        <v>3363</v>
      </c>
      <c r="G1286" s="432" t="s">
        <v>466</v>
      </c>
      <c r="H1286" s="432" t="s">
        <v>1119</v>
      </c>
      <c r="I1286" s="432" t="s">
        <v>1120</v>
      </c>
      <c r="J1286" s="432" t="s">
        <v>1121</v>
      </c>
      <c r="K1286" s="432" t="s">
        <v>1122</v>
      </c>
      <c r="L1286" s="434">
        <v>115.74906437425523</v>
      </c>
      <c r="M1286" s="434">
        <v>160</v>
      </c>
      <c r="N1286" s="435">
        <v>18519.850299880836</v>
      </c>
    </row>
    <row r="1287" spans="1:14" ht="14.4" customHeight="1" x14ac:dyDescent="0.3">
      <c r="A1287" s="430" t="s">
        <v>2992</v>
      </c>
      <c r="B1287" s="431" t="s">
        <v>3330</v>
      </c>
      <c r="C1287" s="432" t="s">
        <v>2993</v>
      </c>
      <c r="D1287" s="433" t="s">
        <v>3348</v>
      </c>
      <c r="E1287" s="432" t="s">
        <v>465</v>
      </c>
      <c r="F1287" s="433" t="s">
        <v>3363</v>
      </c>
      <c r="G1287" s="432" t="s">
        <v>466</v>
      </c>
      <c r="H1287" s="432" t="s">
        <v>1127</v>
      </c>
      <c r="I1287" s="432" t="s">
        <v>1128</v>
      </c>
      <c r="J1287" s="432" t="s">
        <v>1129</v>
      </c>
      <c r="K1287" s="432" t="s">
        <v>1130</v>
      </c>
      <c r="L1287" s="434">
        <v>122.00670676262102</v>
      </c>
      <c r="M1287" s="434">
        <v>3</v>
      </c>
      <c r="N1287" s="435">
        <v>366.02012028786305</v>
      </c>
    </row>
    <row r="1288" spans="1:14" ht="14.4" customHeight="1" x14ac:dyDescent="0.3">
      <c r="A1288" s="430" t="s">
        <v>2992</v>
      </c>
      <c r="B1288" s="431" t="s">
        <v>3330</v>
      </c>
      <c r="C1288" s="432" t="s">
        <v>2993</v>
      </c>
      <c r="D1288" s="433" t="s">
        <v>3348</v>
      </c>
      <c r="E1288" s="432" t="s">
        <v>465</v>
      </c>
      <c r="F1288" s="433" t="s">
        <v>3363</v>
      </c>
      <c r="G1288" s="432" t="s">
        <v>466</v>
      </c>
      <c r="H1288" s="432" t="s">
        <v>1134</v>
      </c>
      <c r="I1288" s="432" t="s">
        <v>1135</v>
      </c>
      <c r="J1288" s="432" t="s">
        <v>1136</v>
      </c>
      <c r="K1288" s="432" t="s">
        <v>1137</v>
      </c>
      <c r="L1288" s="434">
        <v>42.420056925107588</v>
      </c>
      <c r="M1288" s="434">
        <v>6</v>
      </c>
      <c r="N1288" s="435">
        <v>254.52034155064553</v>
      </c>
    </row>
    <row r="1289" spans="1:14" ht="14.4" customHeight="1" x14ac:dyDescent="0.3">
      <c r="A1289" s="430" t="s">
        <v>2992</v>
      </c>
      <c r="B1289" s="431" t="s">
        <v>3330</v>
      </c>
      <c r="C1289" s="432" t="s">
        <v>2993</v>
      </c>
      <c r="D1289" s="433" t="s">
        <v>3348</v>
      </c>
      <c r="E1289" s="432" t="s">
        <v>465</v>
      </c>
      <c r="F1289" s="433" t="s">
        <v>3363</v>
      </c>
      <c r="G1289" s="432" t="s">
        <v>466</v>
      </c>
      <c r="H1289" s="432" t="s">
        <v>641</v>
      </c>
      <c r="I1289" s="432" t="s">
        <v>642</v>
      </c>
      <c r="J1289" s="432" t="s">
        <v>643</v>
      </c>
      <c r="K1289" s="432" t="s">
        <v>644</v>
      </c>
      <c r="L1289" s="434">
        <v>77.334010269066283</v>
      </c>
      <c r="M1289" s="434">
        <v>10</v>
      </c>
      <c r="N1289" s="435">
        <v>773.34010269066289</v>
      </c>
    </row>
    <row r="1290" spans="1:14" ht="14.4" customHeight="1" x14ac:dyDescent="0.3">
      <c r="A1290" s="430" t="s">
        <v>2992</v>
      </c>
      <c r="B1290" s="431" t="s">
        <v>3330</v>
      </c>
      <c r="C1290" s="432" t="s">
        <v>2993</v>
      </c>
      <c r="D1290" s="433" t="s">
        <v>3348</v>
      </c>
      <c r="E1290" s="432" t="s">
        <v>465</v>
      </c>
      <c r="F1290" s="433" t="s">
        <v>3363</v>
      </c>
      <c r="G1290" s="432" t="s">
        <v>466</v>
      </c>
      <c r="H1290" s="432" t="s">
        <v>1166</v>
      </c>
      <c r="I1290" s="432" t="s">
        <v>1167</v>
      </c>
      <c r="J1290" s="432" t="s">
        <v>1168</v>
      </c>
      <c r="K1290" s="432" t="s">
        <v>1105</v>
      </c>
      <c r="L1290" s="434">
        <v>36.249999999999979</v>
      </c>
      <c r="M1290" s="434">
        <v>2</v>
      </c>
      <c r="N1290" s="435">
        <v>72.499999999999957</v>
      </c>
    </row>
    <row r="1291" spans="1:14" ht="14.4" customHeight="1" x14ac:dyDescent="0.3">
      <c r="A1291" s="430" t="s">
        <v>2992</v>
      </c>
      <c r="B1291" s="431" t="s">
        <v>3330</v>
      </c>
      <c r="C1291" s="432" t="s">
        <v>2993</v>
      </c>
      <c r="D1291" s="433" t="s">
        <v>3348</v>
      </c>
      <c r="E1291" s="432" t="s">
        <v>465</v>
      </c>
      <c r="F1291" s="433" t="s">
        <v>3363</v>
      </c>
      <c r="G1291" s="432" t="s">
        <v>466</v>
      </c>
      <c r="H1291" s="432" t="s">
        <v>1177</v>
      </c>
      <c r="I1291" s="432" t="s">
        <v>1178</v>
      </c>
      <c r="J1291" s="432" t="s">
        <v>469</v>
      </c>
      <c r="K1291" s="432" t="s">
        <v>1179</v>
      </c>
      <c r="L1291" s="434">
        <v>28.170029060823587</v>
      </c>
      <c r="M1291" s="434">
        <v>30</v>
      </c>
      <c r="N1291" s="435">
        <v>845.10087182470761</v>
      </c>
    </row>
    <row r="1292" spans="1:14" ht="14.4" customHeight="1" x14ac:dyDescent="0.3">
      <c r="A1292" s="430" t="s">
        <v>2992</v>
      </c>
      <c r="B1292" s="431" t="s">
        <v>3330</v>
      </c>
      <c r="C1292" s="432" t="s">
        <v>2993</v>
      </c>
      <c r="D1292" s="433" t="s">
        <v>3348</v>
      </c>
      <c r="E1292" s="432" t="s">
        <v>465</v>
      </c>
      <c r="F1292" s="433" t="s">
        <v>3363</v>
      </c>
      <c r="G1292" s="432" t="s">
        <v>466</v>
      </c>
      <c r="H1292" s="432" t="s">
        <v>505</v>
      </c>
      <c r="I1292" s="432" t="s">
        <v>506</v>
      </c>
      <c r="J1292" s="432" t="s">
        <v>507</v>
      </c>
      <c r="K1292" s="432"/>
      <c r="L1292" s="434">
        <v>218.178</v>
      </c>
      <c r="M1292" s="434">
        <v>6</v>
      </c>
      <c r="N1292" s="435">
        <v>1309.068</v>
      </c>
    </row>
    <row r="1293" spans="1:14" ht="14.4" customHeight="1" x14ac:dyDescent="0.3">
      <c r="A1293" s="430" t="s">
        <v>2992</v>
      </c>
      <c r="B1293" s="431" t="s">
        <v>3330</v>
      </c>
      <c r="C1293" s="432" t="s">
        <v>2993</v>
      </c>
      <c r="D1293" s="433" t="s">
        <v>3348</v>
      </c>
      <c r="E1293" s="432" t="s">
        <v>465</v>
      </c>
      <c r="F1293" s="433" t="s">
        <v>3363</v>
      </c>
      <c r="G1293" s="432" t="s">
        <v>466</v>
      </c>
      <c r="H1293" s="432" t="s">
        <v>508</v>
      </c>
      <c r="I1293" s="432" t="s">
        <v>509</v>
      </c>
      <c r="J1293" s="432" t="s">
        <v>510</v>
      </c>
      <c r="K1293" s="432"/>
      <c r="L1293" s="434">
        <v>527.85000152830423</v>
      </c>
      <c r="M1293" s="434">
        <v>14</v>
      </c>
      <c r="N1293" s="435">
        <v>7389.900021396259</v>
      </c>
    </row>
    <row r="1294" spans="1:14" ht="14.4" customHeight="1" x14ac:dyDescent="0.3">
      <c r="A1294" s="430" t="s">
        <v>2992</v>
      </c>
      <c r="B1294" s="431" t="s">
        <v>3330</v>
      </c>
      <c r="C1294" s="432" t="s">
        <v>2993</v>
      </c>
      <c r="D1294" s="433" t="s">
        <v>3348</v>
      </c>
      <c r="E1294" s="432" t="s">
        <v>465</v>
      </c>
      <c r="F1294" s="433" t="s">
        <v>3363</v>
      </c>
      <c r="G1294" s="432" t="s">
        <v>466</v>
      </c>
      <c r="H1294" s="432" t="s">
        <v>1992</v>
      </c>
      <c r="I1294" s="432" t="s">
        <v>177</v>
      </c>
      <c r="J1294" s="432" t="s">
        <v>1993</v>
      </c>
      <c r="K1294" s="432"/>
      <c r="L1294" s="434">
        <v>158.11999999999998</v>
      </c>
      <c r="M1294" s="434">
        <v>4</v>
      </c>
      <c r="N1294" s="435">
        <v>632.4799999999999</v>
      </c>
    </row>
    <row r="1295" spans="1:14" ht="14.4" customHeight="1" x14ac:dyDescent="0.3">
      <c r="A1295" s="430" t="s">
        <v>2992</v>
      </c>
      <c r="B1295" s="431" t="s">
        <v>3330</v>
      </c>
      <c r="C1295" s="432" t="s">
        <v>2993</v>
      </c>
      <c r="D1295" s="433" t="s">
        <v>3348</v>
      </c>
      <c r="E1295" s="432" t="s">
        <v>465</v>
      </c>
      <c r="F1295" s="433" t="s">
        <v>3363</v>
      </c>
      <c r="G1295" s="432" t="s">
        <v>466</v>
      </c>
      <c r="H1295" s="432" t="s">
        <v>2599</v>
      </c>
      <c r="I1295" s="432" t="s">
        <v>2600</v>
      </c>
      <c r="J1295" s="432" t="s">
        <v>2601</v>
      </c>
      <c r="K1295" s="432" t="s">
        <v>1315</v>
      </c>
      <c r="L1295" s="434">
        <v>55.94998005472867</v>
      </c>
      <c r="M1295" s="434">
        <v>4</v>
      </c>
      <c r="N1295" s="435">
        <v>223.79992021891468</v>
      </c>
    </row>
    <row r="1296" spans="1:14" ht="14.4" customHeight="1" x14ac:dyDescent="0.3">
      <c r="A1296" s="430" t="s">
        <v>2992</v>
      </c>
      <c r="B1296" s="431" t="s">
        <v>3330</v>
      </c>
      <c r="C1296" s="432" t="s">
        <v>2993</v>
      </c>
      <c r="D1296" s="433" t="s">
        <v>3348</v>
      </c>
      <c r="E1296" s="432" t="s">
        <v>465</v>
      </c>
      <c r="F1296" s="433" t="s">
        <v>3363</v>
      </c>
      <c r="G1296" s="432" t="s">
        <v>466</v>
      </c>
      <c r="H1296" s="432" t="s">
        <v>3032</v>
      </c>
      <c r="I1296" s="432" t="s">
        <v>3033</v>
      </c>
      <c r="J1296" s="432" t="s">
        <v>3034</v>
      </c>
      <c r="K1296" s="432" t="s">
        <v>3035</v>
      </c>
      <c r="L1296" s="434">
        <v>112.41652383730319</v>
      </c>
      <c r="M1296" s="434">
        <v>6</v>
      </c>
      <c r="N1296" s="435">
        <v>674.4991430238191</v>
      </c>
    </row>
    <row r="1297" spans="1:14" ht="14.4" customHeight="1" x14ac:dyDescent="0.3">
      <c r="A1297" s="430" t="s">
        <v>2992</v>
      </c>
      <c r="B1297" s="431" t="s">
        <v>3330</v>
      </c>
      <c r="C1297" s="432" t="s">
        <v>2993</v>
      </c>
      <c r="D1297" s="433" t="s">
        <v>3348</v>
      </c>
      <c r="E1297" s="432" t="s">
        <v>465</v>
      </c>
      <c r="F1297" s="433" t="s">
        <v>3363</v>
      </c>
      <c r="G1297" s="432" t="s">
        <v>466</v>
      </c>
      <c r="H1297" s="432" t="s">
        <v>3036</v>
      </c>
      <c r="I1297" s="432" t="s">
        <v>3037</v>
      </c>
      <c r="J1297" s="432" t="s">
        <v>1035</v>
      </c>
      <c r="K1297" s="432" t="s">
        <v>3038</v>
      </c>
      <c r="L1297" s="434">
        <v>76.959999999999994</v>
      </c>
      <c r="M1297" s="434">
        <v>1</v>
      </c>
      <c r="N1297" s="435">
        <v>76.959999999999994</v>
      </c>
    </row>
    <row r="1298" spans="1:14" ht="14.4" customHeight="1" x14ac:dyDescent="0.3">
      <c r="A1298" s="430" t="s">
        <v>2992</v>
      </c>
      <c r="B1298" s="431" t="s">
        <v>3330</v>
      </c>
      <c r="C1298" s="432" t="s">
        <v>2993</v>
      </c>
      <c r="D1298" s="433" t="s">
        <v>3348</v>
      </c>
      <c r="E1298" s="432" t="s">
        <v>465</v>
      </c>
      <c r="F1298" s="433" t="s">
        <v>3363</v>
      </c>
      <c r="G1298" s="432" t="s">
        <v>466</v>
      </c>
      <c r="H1298" s="432" t="s">
        <v>1209</v>
      </c>
      <c r="I1298" s="432" t="s">
        <v>1210</v>
      </c>
      <c r="J1298" s="432" t="s">
        <v>1211</v>
      </c>
      <c r="K1298" s="432" t="s">
        <v>1212</v>
      </c>
      <c r="L1298" s="434">
        <v>1665.2000000000003</v>
      </c>
      <c r="M1298" s="434">
        <v>14</v>
      </c>
      <c r="N1298" s="435">
        <v>23312.800000000003</v>
      </c>
    </row>
    <row r="1299" spans="1:14" ht="14.4" customHeight="1" x14ac:dyDescent="0.3">
      <c r="A1299" s="430" t="s">
        <v>2992</v>
      </c>
      <c r="B1299" s="431" t="s">
        <v>3330</v>
      </c>
      <c r="C1299" s="432" t="s">
        <v>2993</v>
      </c>
      <c r="D1299" s="433" t="s">
        <v>3348</v>
      </c>
      <c r="E1299" s="432" t="s">
        <v>465</v>
      </c>
      <c r="F1299" s="433" t="s">
        <v>3363</v>
      </c>
      <c r="G1299" s="432" t="s">
        <v>466</v>
      </c>
      <c r="H1299" s="432" t="s">
        <v>3039</v>
      </c>
      <c r="I1299" s="432" t="s">
        <v>3040</v>
      </c>
      <c r="J1299" s="432" t="s">
        <v>3041</v>
      </c>
      <c r="K1299" s="432" t="s">
        <v>1109</v>
      </c>
      <c r="L1299" s="434">
        <v>125.92996631630949</v>
      </c>
      <c r="M1299" s="434">
        <v>12</v>
      </c>
      <c r="N1299" s="435">
        <v>1511.1595957957138</v>
      </c>
    </row>
    <row r="1300" spans="1:14" ht="14.4" customHeight="1" x14ac:dyDescent="0.3">
      <c r="A1300" s="430" t="s">
        <v>2992</v>
      </c>
      <c r="B1300" s="431" t="s">
        <v>3330</v>
      </c>
      <c r="C1300" s="432" t="s">
        <v>2993</v>
      </c>
      <c r="D1300" s="433" t="s">
        <v>3348</v>
      </c>
      <c r="E1300" s="432" t="s">
        <v>465</v>
      </c>
      <c r="F1300" s="433" t="s">
        <v>3363</v>
      </c>
      <c r="G1300" s="432" t="s">
        <v>466</v>
      </c>
      <c r="H1300" s="432" t="s">
        <v>3042</v>
      </c>
      <c r="I1300" s="432" t="s">
        <v>3043</v>
      </c>
      <c r="J1300" s="432" t="s">
        <v>3044</v>
      </c>
      <c r="K1300" s="432" t="s">
        <v>3045</v>
      </c>
      <c r="L1300" s="434">
        <v>138.41999999999999</v>
      </c>
      <c r="M1300" s="434">
        <v>3</v>
      </c>
      <c r="N1300" s="435">
        <v>415.26</v>
      </c>
    </row>
    <row r="1301" spans="1:14" ht="14.4" customHeight="1" x14ac:dyDescent="0.3">
      <c r="A1301" s="430" t="s">
        <v>2992</v>
      </c>
      <c r="B1301" s="431" t="s">
        <v>3330</v>
      </c>
      <c r="C1301" s="432" t="s">
        <v>2993</v>
      </c>
      <c r="D1301" s="433" t="s">
        <v>3348</v>
      </c>
      <c r="E1301" s="432" t="s">
        <v>465</v>
      </c>
      <c r="F1301" s="433" t="s">
        <v>3363</v>
      </c>
      <c r="G1301" s="432" t="s">
        <v>466</v>
      </c>
      <c r="H1301" s="432" t="s">
        <v>1228</v>
      </c>
      <c r="I1301" s="432" t="s">
        <v>1229</v>
      </c>
      <c r="J1301" s="432" t="s">
        <v>857</v>
      </c>
      <c r="K1301" s="432" t="s">
        <v>1230</v>
      </c>
      <c r="L1301" s="434">
        <v>60.350036195284019</v>
      </c>
      <c r="M1301" s="434">
        <v>75</v>
      </c>
      <c r="N1301" s="435">
        <v>4526.2527146463017</v>
      </c>
    </row>
    <row r="1302" spans="1:14" ht="14.4" customHeight="1" x14ac:dyDescent="0.3">
      <c r="A1302" s="430" t="s">
        <v>2992</v>
      </c>
      <c r="B1302" s="431" t="s">
        <v>3330</v>
      </c>
      <c r="C1302" s="432" t="s">
        <v>2993</v>
      </c>
      <c r="D1302" s="433" t="s">
        <v>3348</v>
      </c>
      <c r="E1302" s="432" t="s">
        <v>465</v>
      </c>
      <c r="F1302" s="433" t="s">
        <v>3363</v>
      </c>
      <c r="G1302" s="432" t="s">
        <v>466</v>
      </c>
      <c r="H1302" s="432" t="s">
        <v>1231</v>
      </c>
      <c r="I1302" s="432" t="s">
        <v>1232</v>
      </c>
      <c r="J1302" s="432" t="s">
        <v>1233</v>
      </c>
      <c r="K1302" s="432" t="s">
        <v>1234</v>
      </c>
      <c r="L1302" s="434">
        <v>197.46933274416699</v>
      </c>
      <c r="M1302" s="434">
        <v>2</v>
      </c>
      <c r="N1302" s="435">
        <v>394.93866548833398</v>
      </c>
    </row>
    <row r="1303" spans="1:14" ht="14.4" customHeight="1" x14ac:dyDescent="0.3">
      <c r="A1303" s="430" t="s">
        <v>2992</v>
      </c>
      <c r="B1303" s="431" t="s">
        <v>3330</v>
      </c>
      <c r="C1303" s="432" t="s">
        <v>2993</v>
      </c>
      <c r="D1303" s="433" t="s">
        <v>3348</v>
      </c>
      <c r="E1303" s="432" t="s">
        <v>465</v>
      </c>
      <c r="F1303" s="433" t="s">
        <v>3363</v>
      </c>
      <c r="G1303" s="432" t="s">
        <v>466</v>
      </c>
      <c r="H1303" s="432" t="s">
        <v>1254</v>
      </c>
      <c r="I1303" s="432" t="s">
        <v>1255</v>
      </c>
      <c r="J1303" s="432" t="s">
        <v>1256</v>
      </c>
      <c r="K1303" s="432" t="s">
        <v>1257</v>
      </c>
      <c r="L1303" s="434">
        <v>71.920028953703948</v>
      </c>
      <c r="M1303" s="434">
        <v>5</v>
      </c>
      <c r="N1303" s="435">
        <v>359.60014476851973</v>
      </c>
    </row>
    <row r="1304" spans="1:14" ht="14.4" customHeight="1" x14ac:dyDescent="0.3">
      <c r="A1304" s="430" t="s">
        <v>2992</v>
      </c>
      <c r="B1304" s="431" t="s">
        <v>3330</v>
      </c>
      <c r="C1304" s="432" t="s">
        <v>2993</v>
      </c>
      <c r="D1304" s="433" t="s">
        <v>3348</v>
      </c>
      <c r="E1304" s="432" t="s">
        <v>465</v>
      </c>
      <c r="F1304" s="433" t="s">
        <v>3363</v>
      </c>
      <c r="G1304" s="432" t="s">
        <v>466</v>
      </c>
      <c r="H1304" s="432" t="s">
        <v>1262</v>
      </c>
      <c r="I1304" s="432" t="s">
        <v>1263</v>
      </c>
      <c r="J1304" s="432" t="s">
        <v>1264</v>
      </c>
      <c r="K1304" s="432" t="s">
        <v>1265</v>
      </c>
      <c r="L1304" s="434">
        <v>54.146443821463912</v>
      </c>
      <c r="M1304" s="434">
        <v>34</v>
      </c>
      <c r="N1304" s="435">
        <v>1840.979089929773</v>
      </c>
    </row>
    <row r="1305" spans="1:14" ht="14.4" customHeight="1" x14ac:dyDescent="0.3">
      <c r="A1305" s="430" t="s">
        <v>2992</v>
      </c>
      <c r="B1305" s="431" t="s">
        <v>3330</v>
      </c>
      <c r="C1305" s="432" t="s">
        <v>2993</v>
      </c>
      <c r="D1305" s="433" t="s">
        <v>3348</v>
      </c>
      <c r="E1305" s="432" t="s">
        <v>465</v>
      </c>
      <c r="F1305" s="433" t="s">
        <v>3363</v>
      </c>
      <c r="G1305" s="432" t="s">
        <v>466</v>
      </c>
      <c r="H1305" s="432" t="s">
        <v>1298</v>
      </c>
      <c r="I1305" s="432" t="s">
        <v>1299</v>
      </c>
      <c r="J1305" s="432" t="s">
        <v>1300</v>
      </c>
      <c r="K1305" s="432" t="s">
        <v>1301</v>
      </c>
      <c r="L1305" s="434">
        <v>59.05</v>
      </c>
      <c r="M1305" s="434">
        <v>1</v>
      </c>
      <c r="N1305" s="435">
        <v>59.05</v>
      </c>
    </row>
    <row r="1306" spans="1:14" ht="14.4" customHeight="1" x14ac:dyDescent="0.3">
      <c r="A1306" s="430" t="s">
        <v>2992</v>
      </c>
      <c r="B1306" s="431" t="s">
        <v>3330</v>
      </c>
      <c r="C1306" s="432" t="s">
        <v>2993</v>
      </c>
      <c r="D1306" s="433" t="s">
        <v>3348</v>
      </c>
      <c r="E1306" s="432" t="s">
        <v>465</v>
      </c>
      <c r="F1306" s="433" t="s">
        <v>3363</v>
      </c>
      <c r="G1306" s="432" t="s">
        <v>466</v>
      </c>
      <c r="H1306" s="432" t="s">
        <v>1302</v>
      </c>
      <c r="I1306" s="432" t="s">
        <v>1303</v>
      </c>
      <c r="J1306" s="432" t="s">
        <v>493</v>
      </c>
      <c r="K1306" s="432" t="s">
        <v>1304</v>
      </c>
      <c r="L1306" s="434">
        <v>49.832499999999996</v>
      </c>
      <c r="M1306" s="434">
        <v>80</v>
      </c>
      <c r="N1306" s="435">
        <v>3986.6</v>
      </c>
    </row>
    <row r="1307" spans="1:14" ht="14.4" customHeight="1" x14ac:dyDescent="0.3">
      <c r="A1307" s="430" t="s">
        <v>2992</v>
      </c>
      <c r="B1307" s="431" t="s">
        <v>3330</v>
      </c>
      <c r="C1307" s="432" t="s">
        <v>2993</v>
      </c>
      <c r="D1307" s="433" t="s">
        <v>3348</v>
      </c>
      <c r="E1307" s="432" t="s">
        <v>465</v>
      </c>
      <c r="F1307" s="433" t="s">
        <v>3363</v>
      </c>
      <c r="G1307" s="432" t="s">
        <v>466</v>
      </c>
      <c r="H1307" s="432" t="s">
        <v>2425</v>
      </c>
      <c r="I1307" s="432" t="s">
        <v>2426</v>
      </c>
      <c r="J1307" s="432" t="s">
        <v>819</v>
      </c>
      <c r="K1307" s="432" t="s">
        <v>2427</v>
      </c>
      <c r="L1307" s="434">
        <v>147.95222222222225</v>
      </c>
      <c r="M1307" s="434">
        <v>9</v>
      </c>
      <c r="N1307" s="435">
        <v>1331.5700000000002</v>
      </c>
    </row>
    <row r="1308" spans="1:14" ht="14.4" customHeight="1" x14ac:dyDescent="0.3">
      <c r="A1308" s="430" t="s">
        <v>2992</v>
      </c>
      <c r="B1308" s="431" t="s">
        <v>3330</v>
      </c>
      <c r="C1308" s="432" t="s">
        <v>2993</v>
      </c>
      <c r="D1308" s="433" t="s">
        <v>3348</v>
      </c>
      <c r="E1308" s="432" t="s">
        <v>465</v>
      </c>
      <c r="F1308" s="433" t="s">
        <v>3363</v>
      </c>
      <c r="G1308" s="432" t="s">
        <v>466</v>
      </c>
      <c r="H1308" s="432" t="s">
        <v>2428</v>
      </c>
      <c r="I1308" s="432" t="s">
        <v>2429</v>
      </c>
      <c r="J1308" s="432" t="s">
        <v>2430</v>
      </c>
      <c r="K1308" s="432" t="s">
        <v>2431</v>
      </c>
      <c r="L1308" s="434">
        <v>307.56000000000006</v>
      </c>
      <c r="M1308" s="434">
        <v>1</v>
      </c>
      <c r="N1308" s="435">
        <v>307.56000000000006</v>
      </c>
    </row>
    <row r="1309" spans="1:14" ht="14.4" customHeight="1" x14ac:dyDescent="0.3">
      <c r="A1309" s="430" t="s">
        <v>2992</v>
      </c>
      <c r="B1309" s="431" t="s">
        <v>3330</v>
      </c>
      <c r="C1309" s="432" t="s">
        <v>2993</v>
      </c>
      <c r="D1309" s="433" t="s">
        <v>3348</v>
      </c>
      <c r="E1309" s="432" t="s">
        <v>465</v>
      </c>
      <c r="F1309" s="433" t="s">
        <v>3363</v>
      </c>
      <c r="G1309" s="432" t="s">
        <v>466</v>
      </c>
      <c r="H1309" s="432" t="s">
        <v>1312</v>
      </c>
      <c r="I1309" s="432" t="s">
        <v>1313</v>
      </c>
      <c r="J1309" s="432" t="s">
        <v>1314</v>
      </c>
      <c r="K1309" s="432" t="s">
        <v>1315</v>
      </c>
      <c r="L1309" s="434">
        <v>74.729956886577398</v>
      </c>
      <c r="M1309" s="434">
        <v>1</v>
      </c>
      <c r="N1309" s="435">
        <v>74.729956886577398</v>
      </c>
    </row>
    <row r="1310" spans="1:14" ht="14.4" customHeight="1" x14ac:dyDescent="0.3">
      <c r="A1310" s="430" t="s">
        <v>2992</v>
      </c>
      <c r="B1310" s="431" t="s">
        <v>3330</v>
      </c>
      <c r="C1310" s="432" t="s">
        <v>2993</v>
      </c>
      <c r="D1310" s="433" t="s">
        <v>3348</v>
      </c>
      <c r="E1310" s="432" t="s">
        <v>465</v>
      </c>
      <c r="F1310" s="433" t="s">
        <v>3363</v>
      </c>
      <c r="G1310" s="432" t="s">
        <v>466</v>
      </c>
      <c r="H1310" s="432" t="s">
        <v>3046</v>
      </c>
      <c r="I1310" s="432" t="s">
        <v>3047</v>
      </c>
      <c r="J1310" s="432" t="s">
        <v>2717</v>
      </c>
      <c r="K1310" s="432" t="s">
        <v>3048</v>
      </c>
      <c r="L1310" s="434">
        <v>155.25</v>
      </c>
      <c r="M1310" s="434">
        <v>1</v>
      </c>
      <c r="N1310" s="435">
        <v>155.25</v>
      </c>
    </row>
    <row r="1311" spans="1:14" ht="14.4" customHeight="1" x14ac:dyDescent="0.3">
      <c r="A1311" s="430" t="s">
        <v>2992</v>
      </c>
      <c r="B1311" s="431" t="s">
        <v>3330</v>
      </c>
      <c r="C1311" s="432" t="s">
        <v>2993</v>
      </c>
      <c r="D1311" s="433" t="s">
        <v>3348</v>
      </c>
      <c r="E1311" s="432" t="s">
        <v>465</v>
      </c>
      <c r="F1311" s="433" t="s">
        <v>3363</v>
      </c>
      <c r="G1311" s="432" t="s">
        <v>466</v>
      </c>
      <c r="H1311" s="432" t="s">
        <v>2058</v>
      </c>
      <c r="I1311" s="432" t="s">
        <v>2059</v>
      </c>
      <c r="J1311" s="432" t="s">
        <v>2060</v>
      </c>
      <c r="K1311" s="432" t="s">
        <v>2061</v>
      </c>
      <c r="L1311" s="434">
        <v>366.1176779450571</v>
      </c>
      <c r="M1311" s="434">
        <v>2</v>
      </c>
      <c r="N1311" s="435">
        <v>732.23535589011419</v>
      </c>
    </row>
    <row r="1312" spans="1:14" ht="14.4" customHeight="1" x14ac:dyDescent="0.3">
      <c r="A1312" s="430" t="s">
        <v>2992</v>
      </c>
      <c r="B1312" s="431" t="s">
        <v>3330</v>
      </c>
      <c r="C1312" s="432" t="s">
        <v>2993</v>
      </c>
      <c r="D1312" s="433" t="s">
        <v>3348</v>
      </c>
      <c r="E1312" s="432" t="s">
        <v>465</v>
      </c>
      <c r="F1312" s="433" t="s">
        <v>3363</v>
      </c>
      <c r="G1312" s="432" t="s">
        <v>466</v>
      </c>
      <c r="H1312" s="432" t="s">
        <v>3049</v>
      </c>
      <c r="I1312" s="432" t="s">
        <v>177</v>
      </c>
      <c r="J1312" s="432" t="s">
        <v>3050</v>
      </c>
      <c r="K1312" s="432"/>
      <c r="L1312" s="434">
        <v>91.960493084367513</v>
      </c>
      <c r="M1312" s="434">
        <v>2</v>
      </c>
      <c r="N1312" s="435">
        <v>183.92098616873503</v>
      </c>
    </row>
    <row r="1313" spans="1:14" ht="14.4" customHeight="1" x14ac:dyDescent="0.3">
      <c r="A1313" s="430" t="s">
        <v>2992</v>
      </c>
      <c r="B1313" s="431" t="s">
        <v>3330</v>
      </c>
      <c r="C1313" s="432" t="s">
        <v>2993</v>
      </c>
      <c r="D1313" s="433" t="s">
        <v>3348</v>
      </c>
      <c r="E1313" s="432" t="s">
        <v>465</v>
      </c>
      <c r="F1313" s="433" t="s">
        <v>3363</v>
      </c>
      <c r="G1313" s="432" t="s">
        <v>466</v>
      </c>
      <c r="H1313" s="432" t="s">
        <v>596</v>
      </c>
      <c r="I1313" s="432" t="s">
        <v>177</v>
      </c>
      <c r="J1313" s="432" t="s">
        <v>597</v>
      </c>
      <c r="K1313" s="432"/>
      <c r="L1313" s="434">
        <v>46.659729927867303</v>
      </c>
      <c r="M1313" s="434">
        <v>2</v>
      </c>
      <c r="N1313" s="435">
        <v>93.319459855734607</v>
      </c>
    </row>
    <row r="1314" spans="1:14" ht="14.4" customHeight="1" x14ac:dyDescent="0.3">
      <c r="A1314" s="430" t="s">
        <v>2992</v>
      </c>
      <c r="B1314" s="431" t="s">
        <v>3330</v>
      </c>
      <c r="C1314" s="432" t="s">
        <v>2993</v>
      </c>
      <c r="D1314" s="433" t="s">
        <v>3348</v>
      </c>
      <c r="E1314" s="432" t="s">
        <v>465</v>
      </c>
      <c r="F1314" s="433" t="s">
        <v>3363</v>
      </c>
      <c r="G1314" s="432" t="s">
        <v>466</v>
      </c>
      <c r="H1314" s="432" t="s">
        <v>1335</v>
      </c>
      <c r="I1314" s="432" t="s">
        <v>1336</v>
      </c>
      <c r="J1314" s="432" t="s">
        <v>1337</v>
      </c>
      <c r="K1314" s="432" t="s">
        <v>1338</v>
      </c>
      <c r="L1314" s="434">
        <v>198.58999999999995</v>
      </c>
      <c r="M1314" s="434">
        <v>1</v>
      </c>
      <c r="N1314" s="435">
        <v>198.58999999999995</v>
      </c>
    </row>
    <row r="1315" spans="1:14" ht="14.4" customHeight="1" x14ac:dyDescent="0.3">
      <c r="A1315" s="430" t="s">
        <v>2992</v>
      </c>
      <c r="B1315" s="431" t="s">
        <v>3330</v>
      </c>
      <c r="C1315" s="432" t="s">
        <v>2993</v>
      </c>
      <c r="D1315" s="433" t="s">
        <v>3348</v>
      </c>
      <c r="E1315" s="432" t="s">
        <v>465</v>
      </c>
      <c r="F1315" s="433" t="s">
        <v>3363</v>
      </c>
      <c r="G1315" s="432" t="s">
        <v>466</v>
      </c>
      <c r="H1315" s="432" t="s">
        <v>1339</v>
      </c>
      <c r="I1315" s="432" t="s">
        <v>1340</v>
      </c>
      <c r="J1315" s="432" t="s">
        <v>1341</v>
      </c>
      <c r="K1315" s="432" t="s">
        <v>1342</v>
      </c>
      <c r="L1315" s="434">
        <v>128.58984167198798</v>
      </c>
      <c r="M1315" s="434">
        <v>4</v>
      </c>
      <c r="N1315" s="435">
        <v>514.35936668795193</v>
      </c>
    </row>
    <row r="1316" spans="1:14" ht="14.4" customHeight="1" x14ac:dyDescent="0.3">
      <c r="A1316" s="430" t="s">
        <v>2992</v>
      </c>
      <c r="B1316" s="431" t="s">
        <v>3330</v>
      </c>
      <c r="C1316" s="432" t="s">
        <v>2993</v>
      </c>
      <c r="D1316" s="433" t="s">
        <v>3348</v>
      </c>
      <c r="E1316" s="432" t="s">
        <v>465</v>
      </c>
      <c r="F1316" s="433" t="s">
        <v>3363</v>
      </c>
      <c r="G1316" s="432" t="s">
        <v>466</v>
      </c>
      <c r="H1316" s="432" t="s">
        <v>2442</v>
      </c>
      <c r="I1316" s="432" t="s">
        <v>177</v>
      </c>
      <c r="J1316" s="432" t="s">
        <v>2443</v>
      </c>
      <c r="K1316" s="432"/>
      <c r="L1316" s="434">
        <v>65.114558645439587</v>
      </c>
      <c r="M1316" s="434">
        <v>2</v>
      </c>
      <c r="N1316" s="435">
        <v>130.22911729087917</v>
      </c>
    </row>
    <row r="1317" spans="1:14" ht="14.4" customHeight="1" x14ac:dyDescent="0.3">
      <c r="A1317" s="430" t="s">
        <v>2992</v>
      </c>
      <c r="B1317" s="431" t="s">
        <v>3330</v>
      </c>
      <c r="C1317" s="432" t="s">
        <v>2993</v>
      </c>
      <c r="D1317" s="433" t="s">
        <v>3348</v>
      </c>
      <c r="E1317" s="432" t="s">
        <v>465</v>
      </c>
      <c r="F1317" s="433" t="s">
        <v>3363</v>
      </c>
      <c r="G1317" s="432" t="s">
        <v>466</v>
      </c>
      <c r="H1317" s="432" t="s">
        <v>517</v>
      </c>
      <c r="I1317" s="432" t="s">
        <v>518</v>
      </c>
      <c r="J1317" s="432" t="s">
        <v>519</v>
      </c>
      <c r="K1317" s="432" t="s">
        <v>520</v>
      </c>
      <c r="L1317" s="434">
        <v>111.18965455630196</v>
      </c>
      <c r="M1317" s="434">
        <v>7</v>
      </c>
      <c r="N1317" s="435">
        <v>778.32758189411368</v>
      </c>
    </row>
    <row r="1318" spans="1:14" ht="14.4" customHeight="1" x14ac:dyDescent="0.3">
      <c r="A1318" s="430" t="s">
        <v>2992</v>
      </c>
      <c r="B1318" s="431" t="s">
        <v>3330</v>
      </c>
      <c r="C1318" s="432" t="s">
        <v>2993</v>
      </c>
      <c r="D1318" s="433" t="s">
        <v>3348</v>
      </c>
      <c r="E1318" s="432" t="s">
        <v>465</v>
      </c>
      <c r="F1318" s="433" t="s">
        <v>3363</v>
      </c>
      <c r="G1318" s="432" t="s">
        <v>466</v>
      </c>
      <c r="H1318" s="432" t="s">
        <v>2661</v>
      </c>
      <c r="I1318" s="432" t="s">
        <v>2662</v>
      </c>
      <c r="J1318" s="432" t="s">
        <v>2663</v>
      </c>
      <c r="K1318" s="432" t="s">
        <v>1461</v>
      </c>
      <c r="L1318" s="434">
        <v>48.211578947368423</v>
      </c>
      <c r="M1318" s="434">
        <v>19</v>
      </c>
      <c r="N1318" s="435">
        <v>916.02</v>
      </c>
    </row>
    <row r="1319" spans="1:14" ht="14.4" customHeight="1" x14ac:dyDescent="0.3">
      <c r="A1319" s="430" t="s">
        <v>2992</v>
      </c>
      <c r="B1319" s="431" t="s">
        <v>3330</v>
      </c>
      <c r="C1319" s="432" t="s">
        <v>2993</v>
      </c>
      <c r="D1319" s="433" t="s">
        <v>3348</v>
      </c>
      <c r="E1319" s="432" t="s">
        <v>465</v>
      </c>
      <c r="F1319" s="433" t="s">
        <v>3363</v>
      </c>
      <c r="G1319" s="432" t="s">
        <v>466</v>
      </c>
      <c r="H1319" s="432" t="s">
        <v>1347</v>
      </c>
      <c r="I1319" s="432" t="s">
        <v>1348</v>
      </c>
      <c r="J1319" s="432" t="s">
        <v>1349</v>
      </c>
      <c r="K1319" s="432" t="s">
        <v>1350</v>
      </c>
      <c r="L1319" s="434">
        <v>58.778479827319813</v>
      </c>
      <c r="M1319" s="434">
        <v>130</v>
      </c>
      <c r="N1319" s="435">
        <v>7641.2023775515754</v>
      </c>
    </row>
    <row r="1320" spans="1:14" ht="14.4" customHeight="1" x14ac:dyDescent="0.3">
      <c r="A1320" s="430" t="s">
        <v>2992</v>
      </c>
      <c r="B1320" s="431" t="s">
        <v>3330</v>
      </c>
      <c r="C1320" s="432" t="s">
        <v>2993</v>
      </c>
      <c r="D1320" s="433" t="s">
        <v>3348</v>
      </c>
      <c r="E1320" s="432" t="s">
        <v>465</v>
      </c>
      <c r="F1320" s="433" t="s">
        <v>3363</v>
      </c>
      <c r="G1320" s="432" t="s">
        <v>466</v>
      </c>
      <c r="H1320" s="432" t="s">
        <v>2089</v>
      </c>
      <c r="I1320" s="432" t="s">
        <v>2090</v>
      </c>
      <c r="J1320" s="432" t="s">
        <v>2091</v>
      </c>
      <c r="K1320" s="432" t="s">
        <v>2092</v>
      </c>
      <c r="L1320" s="434">
        <v>111.5825946627222</v>
      </c>
      <c r="M1320" s="434">
        <v>96</v>
      </c>
      <c r="N1320" s="435">
        <v>10711.929087621331</v>
      </c>
    </row>
    <row r="1321" spans="1:14" ht="14.4" customHeight="1" x14ac:dyDescent="0.3">
      <c r="A1321" s="430" t="s">
        <v>2992</v>
      </c>
      <c r="B1321" s="431" t="s">
        <v>3330</v>
      </c>
      <c r="C1321" s="432" t="s">
        <v>2993</v>
      </c>
      <c r="D1321" s="433" t="s">
        <v>3348</v>
      </c>
      <c r="E1321" s="432" t="s">
        <v>465</v>
      </c>
      <c r="F1321" s="433" t="s">
        <v>3363</v>
      </c>
      <c r="G1321" s="432" t="s">
        <v>466</v>
      </c>
      <c r="H1321" s="432" t="s">
        <v>3051</v>
      </c>
      <c r="I1321" s="432" t="s">
        <v>3052</v>
      </c>
      <c r="J1321" s="432" t="s">
        <v>3053</v>
      </c>
      <c r="K1321" s="432" t="s">
        <v>3054</v>
      </c>
      <c r="L1321" s="434">
        <v>42.400085347403177</v>
      </c>
      <c r="M1321" s="434">
        <v>5</v>
      </c>
      <c r="N1321" s="435">
        <v>212.00042673701589</v>
      </c>
    </row>
    <row r="1322" spans="1:14" ht="14.4" customHeight="1" x14ac:dyDescent="0.3">
      <c r="A1322" s="430" t="s">
        <v>2992</v>
      </c>
      <c r="B1322" s="431" t="s">
        <v>3330</v>
      </c>
      <c r="C1322" s="432" t="s">
        <v>2993</v>
      </c>
      <c r="D1322" s="433" t="s">
        <v>3348</v>
      </c>
      <c r="E1322" s="432" t="s">
        <v>465</v>
      </c>
      <c r="F1322" s="433" t="s">
        <v>3363</v>
      </c>
      <c r="G1322" s="432" t="s">
        <v>466</v>
      </c>
      <c r="H1322" s="432" t="s">
        <v>2095</v>
      </c>
      <c r="I1322" s="432" t="s">
        <v>177</v>
      </c>
      <c r="J1322" s="432" t="s">
        <v>2096</v>
      </c>
      <c r="K1322" s="432"/>
      <c r="L1322" s="434">
        <v>216.84002595562924</v>
      </c>
      <c r="M1322" s="434">
        <v>1</v>
      </c>
      <c r="N1322" s="435">
        <v>216.84002595562924</v>
      </c>
    </row>
    <row r="1323" spans="1:14" ht="14.4" customHeight="1" x14ac:dyDescent="0.3">
      <c r="A1323" s="430" t="s">
        <v>2992</v>
      </c>
      <c r="B1323" s="431" t="s">
        <v>3330</v>
      </c>
      <c r="C1323" s="432" t="s">
        <v>2993</v>
      </c>
      <c r="D1323" s="433" t="s">
        <v>3348</v>
      </c>
      <c r="E1323" s="432" t="s">
        <v>465</v>
      </c>
      <c r="F1323" s="433" t="s">
        <v>3363</v>
      </c>
      <c r="G1323" s="432" t="s">
        <v>466</v>
      </c>
      <c r="H1323" s="432" t="s">
        <v>3055</v>
      </c>
      <c r="I1323" s="432" t="s">
        <v>3056</v>
      </c>
      <c r="J1323" s="432" t="s">
        <v>3057</v>
      </c>
      <c r="K1323" s="432" t="s">
        <v>3058</v>
      </c>
      <c r="L1323" s="434">
        <v>118.636</v>
      </c>
      <c r="M1323" s="434">
        <v>5</v>
      </c>
      <c r="N1323" s="435">
        <v>593.17999999999995</v>
      </c>
    </row>
    <row r="1324" spans="1:14" ht="14.4" customHeight="1" x14ac:dyDescent="0.3">
      <c r="A1324" s="430" t="s">
        <v>2992</v>
      </c>
      <c r="B1324" s="431" t="s">
        <v>3330</v>
      </c>
      <c r="C1324" s="432" t="s">
        <v>2993</v>
      </c>
      <c r="D1324" s="433" t="s">
        <v>3348</v>
      </c>
      <c r="E1324" s="432" t="s">
        <v>465</v>
      </c>
      <c r="F1324" s="433" t="s">
        <v>3363</v>
      </c>
      <c r="G1324" s="432" t="s">
        <v>466</v>
      </c>
      <c r="H1324" s="432" t="s">
        <v>1373</v>
      </c>
      <c r="I1324" s="432" t="s">
        <v>1374</v>
      </c>
      <c r="J1324" s="432" t="s">
        <v>1375</v>
      </c>
      <c r="K1324" s="432" t="s">
        <v>1376</v>
      </c>
      <c r="L1324" s="434">
        <v>38.94</v>
      </c>
      <c r="M1324" s="434">
        <v>6</v>
      </c>
      <c r="N1324" s="435">
        <v>233.64</v>
      </c>
    </row>
    <row r="1325" spans="1:14" ht="14.4" customHeight="1" x14ac:dyDescent="0.3">
      <c r="A1325" s="430" t="s">
        <v>2992</v>
      </c>
      <c r="B1325" s="431" t="s">
        <v>3330</v>
      </c>
      <c r="C1325" s="432" t="s">
        <v>2993</v>
      </c>
      <c r="D1325" s="433" t="s">
        <v>3348</v>
      </c>
      <c r="E1325" s="432" t="s">
        <v>465</v>
      </c>
      <c r="F1325" s="433" t="s">
        <v>3363</v>
      </c>
      <c r="G1325" s="432" t="s">
        <v>466</v>
      </c>
      <c r="H1325" s="432" t="s">
        <v>1383</v>
      </c>
      <c r="I1325" s="432" t="s">
        <v>1384</v>
      </c>
      <c r="J1325" s="432" t="s">
        <v>1385</v>
      </c>
      <c r="K1325" s="432" t="s">
        <v>1386</v>
      </c>
      <c r="L1325" s="434">
        <v>399.47910009837705</v>
      </c>
      <c r="M1325" s="434">
        <v>3</v>
      </c>
      <c r="N1325" s="435">
        <v>1198.4373002951311</v>
      </c>
    </row>
    <row r="1326" spans="1:14" ht="14.4" customHeight="1" x14ac:dyDescent="0.3">
      <c r="A1326" s="430" t="s">
        <v>2992</v>
      </c>
      <c r="B1326" s="431" t="s">
        <v>3330</v>
      </c>
      <c r="C1326" s="432" t="s">
        <v>2993</v>
      </c>
      <c r="D1326" s="433" t="s">
        <v>3348</v>
      </c>
      <c r="E1326" s="432" t="s">
        <v>465</v>
      </c>
      <c r="F1326" s="433" t="s">
        <v>3363</v>
      </c>
      <c r="G1326" s="432" t="s">
        <v>466</v>
      </c>
      <c r="H1326" s="432" t="s">
        <v>3059</v>
      </c>
      <c r="I1326" s="432" t="s">
        <v>3060</v>
      </c>
      <c r="J1326" s="432" t="s">
        <v>3005</v>
      </c>
      <c r="K1326" s="432" t="s">
        <v>3061</v>
      </c>
      <c r="L1326" s="434">
        <v>39.659999999999997</v>
      </c>
      <c r="M1326" s="434">
        <v>4</v>
      </c>
      <c r="N1326" s="435">
        <v>158.63999999999999</v>
      </c>
    </row>
    <row r="1327" spans="1:14" ht="14.4" customHeight="1" x14ac:dyDescent="0.3">
      <c r="A1327" s="430" t="s">
        <v>2992</v>
      </c>
      <c r="B1327" s="431" t="s">
        <v>3330</v>
      </c>
      <c r="C1327" s="432" t="s">
        <v>2993</v>
      </c>
      <c r="D1327" s="433" t="s">
        <v>3348</v>
      </c>
      <c r="E1327" s="432" t="s">
        <v>465</v>
      </c>
      <c r="F1327" s="433" t="s">
        <v>3363</v>
      </c>
      <c r="G1327" s="432" t="s">
        <v>466</v>
      </c>
      <c r="H1327" s="432" t="s">
        <v>2112</v>
      </c>
      <c r="I1327" s="432" t="s">
        <v>2113</v>
      </c>
      <c r="J1327" s="432" t="s">
        <v>2114</v>
      </c>
      <c r="K1327" s="432" t="s">
        <v>2115</v>
      </c>
      <c r="L1327" s="434">
        <v>92.837867503382824</v>
      </c>
      <c r="M1327" s="434">
        <v>49</v>
      </c>
      <c r="N1327" s="435">
        <v>4549.0555076657583</v>
      </c>
    </row>
    <row r="1328" spans="1:14" ht="14.4" customHeight="1" x14ac:dyDescent="0.3">
      <c r="A1328" s="430" t="s">
        <v>2992</v>
      </c>
      <c r="B1328" s="431" t="s">
        <v>3330</v>
      </c>
      <c r="C1328" s="432" t="s">
        <v>2993</v>
      </c>
      <c r="D1328" s="433" t="s">
        <v>3348</v>
      </c>
      <c r="E1328" s="432" t="s">
        <v>465</v>
      </c>
      <c r="F1328" s="433" t="s">
        <v>3363</v>
      </c>
      <c r="G1328" s="432" t="s">
        <v>466</v>
      </c>
      <c r="H1328" s="432" t="s">
        <v>3062</v>
      </c>
      <c r="I1328" s="432" t="s">
        <v>177</v>
      </c>
      <c r="J1328" s="432" t="s">
        <v>3063</v>
      </c>
      <c r="K1328" s="432"/>
      <c r="L1328" s="434">
        <v>160.22674371692523</v>
      </c>
      <c r="M1328" s="434">
        <v>3</v>
      </c>
      <c r="N1328" s="435">
        <v>480.68023115077568</v>
      </c>
    </row>
    <row r="1329" spans="1:14" ht="14.4" customHeight="1" x14ac:dyDescent="0.3">
      <c r="A1329" s="430" t="s">
        <v>2992</v>
      </c>
      <c r="B1329" s="431" t="s">
        <v>3330</v>
      </c>
      <c r="C1329" s="432" t="s">
        <v>2993</v>
      </c>
      <c r="D1329" s="433" t="s">
        <v>3348</v>
      </c>
      <c r="E1329" s="432" t="s">
        <v>465</v>
      </c>
      <c r="F1329" s="433" t="s">
        <v>3363</v>
      </c>
      <c r="G1329" s="432" t="s">
        <v>466</v>
      </c>
      <c r="H1329" s="432" t="s">
        <v>3064</v>
      </c>
      <c r="I1329" s="432" t="s">
        <v>3065</v>
      </c>
      <c r="J1329" s="432" t="s">
        <v>3066</v>
      </c>
      <c r="K1329" s="432" t="s">
        <v>3067</v>
      </c>
      <c r="L1329" s="434">
        <v>158.66999999999993</v>
      </c>
      <c r="M1329" s="434">
        <v>1</v>
      </c>
      <c r="N1329" s="435">
        <v>158.66999999999993</v>
      </c>
    </row>
    <row r="1330" spans="1:14" ht="14.4" customHeight="1" x14ac:dyDescent="0.3">
      <c r="A1330" s="430" t="s">
        <v>2992</v>
      </c>
      <c r="B1330" s="431" t="s">
        <v>3330</v>
      </c>
      <c r="C1330" s="432" t="s">
        <v>2993</v>
      </c>
      <c r="D1330" s="433" t="s">
        <v>3348</v>
      </c>
      <c r="E1330" s="432" t="s">
        <v>465</v>
      </c>
      <c r="F1330" s="433" t="s">
        <v>3363</v>
      </c>
      <c r="G1330" s="432" t="s">
        <v>466</v>
      </c>
      <c r="H1330" s="432" t="s">
        <v>1422</v>
      </c>
      <c r="I1330" s="432" t="s">
        <v>1423</v>
      </c>
      <c r="J1330" s="432" t="s">
        <v>1424</v>
      </c>
      <c r="K1330" s="432" t="s">
        <v>1425</v>
      </c>
      <c r="L1330" s="434">
        <v>339.93976152458924</v>
      </c>
      <c r="M1330" s="434">
        <v>11</v>
      </c>
      <c r="N1330" s="435">
        <v>3739.3373767704816</v>
      </c>
    </row>
    <row r="1331" spans="1:14" ht="14.4" customHeight="1" x14ac:dyDescent="0.3">
      <c r="A1331" s="430" t="s">
        <v>2992</v>
      </c>
      <c r="B1331" s="431" t="s">
        <v>3330</v>
      </c>
      <c r="C1331" s="432" t="s">
        <v>2993</v>
      </c>
      <c r="D1331" s="433" t="s">
        <v>3348</v>
      </c>
      <c r="E1331" s="432" t="s">
        <v>465</v>
      </c>
      <c r="F1331" s="433" t="s">
        <v>3363</v>
      </c>
      <c r="G1331" s="432" t="s">
        <v>466</v>
      </c>
      <c r="H1331" s="432" t="s">
        <v>3068</v>
      </c>
      <c r="I1331" s="432" t="s">
        <v>177</v>
      </c>
      <c r="J1331" s="432" t="s">
        <v>3069</v>
      </c>
      <c r="K1331" s="432"/>
      <c r="L1331" s="434">
        <v>51.947592549741707</v>
      </c>
      <c r="M1331" s="434">
        <v>40</v>
      </c>
      <c r="N1331" s="435">
        <v>2077.9037019896682</v>
      </c>
    </row>
    <row r="1332" spans="1:14" ht="14.4" customHeight="1" x14ac:dyDescent="0.3">
      <c r="A1332" s="430" t="s">
        <v>2992</v>
      </c>
      <c r="B1332" s="431" t="s">
        <v>3330</v>
      </c>
      <c r="C1332" s="432" t="s">
        <v>2993</v>
      </c>
      <c r="D1332" s="433" t="s">
        <v>3348</v>
      </c>
      <c r="E1332" s="432" t="s">
        <v>465</v>
      </c>
      <c r="F1332" s="433" t="s">
        <v>3363</v>
      </c>
      <c r="G1332" s="432" t="s">
        <v>466</v>
      </c>
      <c r="H1332" s="432" t="s">
        <v>539</v>
      </c>
      <c r="I1332" s="432" t="s">
        <v>540</v>
      </c>
      <c r="J1332" s="432" t="s">
        <v>541</v>
      </c>
      <c r="K1332" s="432"/>
      <c r="L1332" s="434">
        <v>264.47704906149386</v>
      </c>
      <c r="M1332" s="434">
        <v>18</v>
      </c>
      <c r="N1332" s="435">
        <v>4760.5868831068892</v>
      </c>
    </row>
    <row r="1333" spans="1:14" ht="14.4" customHeight="1" x14ac:dyDescent="0.3">
      <c r="A1333" s="430" t="s">
        <v>2992</v>
      </c>
      <c r="B1333" s="431" t="s">
        <v>3330</v>
      </c>
      <c r="C1333" s="432" t="s">
        <v>2993</v>
      </c>
      <c r="D1333" s="433" t="s">
        <v>3348</v>
      </c>
      <c r="E1333" s="432" t="s">
        <v>465</v>
      </c>
      <c r="F1333" s="433" t="s">
        <v>3363</v>
      </c>
      <c r="G1333" s="432" t="s">
        <v>466</v>
      </c>
      <c r="H1333" s="432" t="s">
        <v>3070</v>
      </c>
      <c r="I1333" s="432" t="s">
        <v>177</v>
      </c>
      <c r="J1333" s="432" t="s">
        <v>3071</v>
      </c>
      <c r="K1333" s="432"/>
      <c r="L1333" s="434">
        <v>105.94604503302158</v>
      </c>
      <c r="M1333" s="434">
        <v>42</v>
      </c>
      <c r="N1333" s="435">
        <v>4449.7338913869062</v>
      </c>
    </row>
    <row r="1334" spans="1:14" ht="14.4" customHeight="1" x14ac:dyDescent="0.3">
      <c r="A1334" s="430" t="s">
        <v>2992</v>
      </c>
      <c r="B1334" s="431" t="s">
        <v>3330</v>
      </c>
      <c r="C1334" s="432" t="s">
        <v>2993</v>
      </c>
      <c r="D1334" s="433" t="s">
        <v>3348</v>
      </c>
      <c r="E1334" s="432" t="s">
        <v>465</v>
      </c>
      <c r="F1334" s="433" t="s">
        <v>3363</v>
      </c>
      <c r="G1334" s="432" t="s">
        <v>466</v>
      </c>
      <c r="H1334" s="432" t="s">
        <v>542</v>
      </c>
      <c r="I1334" s="432" t="s">
        <v>543</v>
      </c>
      <c r="J1334" s="432" t="s">
        <v>544</v>
      </c>
      <c r="K1334" s="432" t="s">
        <v>545</v>
      </c>
      <c r="L1334" s="434">
        <v>292.08000000000004</v>
      </c>
      <c r="M1334" s="434">
        <v>1</v>
      </c>
      <c r="N1334" s="435">
        <v>292.08000000000004</v>
      </c>
    </row>
    <row r="1335" spans="1:14" ht="14.4" customHeight="1" x14ac:dyDescent="0.3">
      <c r="A1335" s="430" t="s">
        <v>2992</v>
      </c>
      <c r="B1335" s="431" t="s">
        <v>3330</v>
      </c>
      <c r="C1335" s="432" t="s">
        <v>2993</v>
      </c>
      <c r="D1335" s="433" t="s">
        <v>3348</v>
      </c>
      <c r="E1335" s="432" t="s">
        <v>465</v>
      </c>
      <c r="F1335" s="433" t="s">
        <v>3363</v>
      </c>
      <c r="G1335" s="432" t="s">
        <v>466</v>
      </c>
      <c r="H1335" s="432" t="s">
        <v>3072</v>
      </c>
      <c r="I1335" s="432" t="s">
        <v>3072</v>
      </c>
      <c r="J1335" s="432" t="s">
        <v>3073</v>
      </c>
      <c r="K1335" s="432" t="s">
        <v>3074</v>
      </c>
      <c r="L1335" s="434">
        <v>113.68277668845258</v>
      </c>
      <c r="M1335" s="434">
        <v>70</v>
      </c>
      <c r="N1335" s="435">
        <v>7957.7943681916804</v>
      </c>
    </row>
    <row r="1336" spans="1:14" ht="14.4" customHeight="1" x14ac:dyDescent="0.3">
      <c r="A1336" s="430" t="s">
        <v>2992</v>
      </c>
      <c r="B1336" s="431" t="s">
        <v>3330</v>
      </c>
      <c r="C1336" s="432" t="s">
        <v>2993</v>
      </c>
      <c r="D1336" s="433" t="s">
        <v>3348</v>
      </c>
      <c r="E1336" s="432" t="s">
        <v>465</v>
      </c>
      <c r="F1336" s="433" t="s">
        <v>3363</v>
      </c>
      <c r="G1336" s="432" t="s">
        <v>466</v>
      </c>
      <c r="H1336" s="432" t="s">
        <v>3075</v>
      </c>
      <c r="I1336" s="432" t="s">
        <v>3075</v>
      </c>
      <c r="J1336" s="432" t="s">
        <v>3076</v>
      </c>
      <c r="K1336" s="432" t="s">
        <v>3077</v>
      </c>
      <c r="L1336" s="434">
        <v>48.233333333333327</v>
      </c>
      <c r="M1336" s="434">
        <v>6</v>
      </c>
      <c r="N1336" s="435">
        <v>289.39999999999998</v>
      </c>
    </row>
    <row r="1337" spans="1:14" ht="14.4" customHeight="1" x14ac:dyDescent="0.3">
      <c r="A1337" s="430" t="s">
        <v>2992</v>
      </c>
      <c r="B1337" s="431" t="s">
        <v>3330</v>
      </c>
      <c r="C1337" s="432" t="s">
        <v>2993</v>
      </c>
      <c r="D1337" s="433" t="s">
        <v>3348</v>
      </c>
      <c r="E1337" s="432" t="s">
        <v>465</v>
      </c>
      <c r="F1337" s="433" t="s">
        <v>3363</v>
      </c>
      <c r="G1337" s="432" t="s">
        <v>466</v>
      </c>
      <c r="H1337" s="432" t="s">
        <v>3078</v>
      </c>
      <c r="I1337" s="432" t="s">
        <v>3079</v>
      </c>
      <c r="J1337" s="432" t="s">
        <v>3080</v>
      </c>
      <c r="K1337" s="432" t="s">
        <v>3081</v>
      </c>
      <c r="L1337" s="434">
        <v>32.939999999999976</v>
      </c>
      <c r="M1337" s="434">
        <v>1</v>
      </c>
      <c r="N1337" s="435">
        <v>32.939999999999976</v>
      </c>
    </row>
    <row r="1338" spans="1:14" ht="14.4" customHeight="1" x14ac:dyDescent="0.3">
      <c r="A1338" s="430" t="s">
        <v>2992</v>
      </c>
      <c r="B1338" s="431" t="s">
        <v>3330</v>
      </c>
      <c r="C1338" s="432" t="s">
        <v>2993</v>
      </c>
      <c r="D1338" s="433" t="s">
        <v>3348</v>
      </c>
      <c r="E1338" s="432" t="s">
        <v>465</v>
      </c>
      <c r="F1338" s="433" t="s">
        <v>3363</v>
      </c>
      <c r="G1338" s="432" t="s">
        <v>466</v>
      </c>
      <c r="H1338" s="432" t="s">
        <v>3082</v>
      </c>
      <c r="I1338" s="432" t="s">
        <v>177</v>
      </c>
      <c r="J1338" s="432" t="s">
        <v>3083</v>
      </c>
      <c r="K1338" s="432"/>
      <c r="L1338" s="434">
        <v>326.9692025269224</v>
      </c>
      <c r="M1338" s="434">
        <v>3</v>
      </c>
      <c r="N1338" s="435">
        <v>980.90760758076726</v>
      </c>
    </row>
    <row r="1339" spans="1:14" ht="14.4" customHeight="1" x14ac:dyDescent="0.3">
      <c r="A1339" s="430" t="s">
        <v>2992</v>
      </c>
      <c r="B1339" s="431" t="s">
        <v>3330</v>
      </c>
      <c r="C1339" s="432" t="s">
        <v>2993</v>
      </c>
      <c r="D1339" s="433" t="s">
        <v>3348</v>
      </c>
      <c r="E1339" s="432" t="s">
        <v>465</v>
      </c>
      <c r="F1339" s="433" t="s">
        <v>3363</v>
      </c>
      <c r="G1339" s="432" t="s">
        <v>466</v>
      </c>
      <c r="H1339" s="432" t="s">
        <v>3084</v>
      </c>
      <c r="I1339" s="432" t="s">
        <v>3085</v>
      </c>
      <c r="J1339" s="432" t="s">
        <v>3086</v>
      </c>
      <c r="K1339" s="432" t="s">
        <v>3087</v>
      </c>
      <c r="L1339" s="434">
        <v>96.92</v>
      </c>
      <c r="M1339" s="434">
        <v>3</v>
      </c>
      <c r="N1339" s="435">
        <v>290.76</v>
      </c>
    </row>
    <row r="1340" spans="1:14" ht="14.4" customHeight="1" x14ac:dyDescent="0.3">
      <c r="A1340" s="430" t="s">
        <v>2992</v>
      </c>
      <c r="B1340" s="431" t="s">
        <v>3330</v>
      </c>
      <c r="C1340" s="432" t="s">
        <v>2993</v>
      </c>
      <c r="D1340" s="433" t="s">
        <v>3348</v>
      </c>
      <c r="E1340" s="432" t="s">
        <v>465</v>
      </c>
      <c r="F1340" s="433" t="s">
        <v>3363</v>
      </c>
      <c r="G1340" s="432" t="s">
        <v>466</v>
      </c>
      <c r="H1340" s="432" t="s">
        <v>3088</v>
      </c>
      <c r="I1340" s="432" t="s">
        <v>3089</v>
      </c>
      <c r="J1340" s="432" t="s">
        <v>3090</v>
      </c>
      <c r="K1340" s="432" t="s">
        <v>3091</v>
      </c>
      <c r="L1340" s="434">
        <v>198.34000000000006</v>
      </c>
      <c r="M1340" s="434">
        <v>1</v>
      </c>
      <c r="N1340" s="435">
        <v>198.34000000000006</v>
      </c>
    </row>
    <row r="1341" spans="1:14" ht="14.4" customHeight="1" x14ac:dyDescent="0.3">
      <c r="A1341" s="430" t="s">
        <v>2992</v>
      </c>
      <c r="B1341" s="431" t="s">
        <v>3330</v>
      </c>
      <c r="C1341" s="432" t="s">
        <v>2993</v>
      </c>
      <c r="D1341" s="433" t="s">
        <v>3348</v>
      </c>
      <c r="E1341" s="432" t="s">
        <v>465</v>
      </c>
      <c r="F1341" s="433" t="s">
        <v>3363</v>
      </c>
      <c r="G1341" s="432" t="s">
        <v>466</v>
      </c>
      <c r="H1341" s="432" t="s">
        <v>2751</v>
      </c>
      <c r="I1341" s="432" t="s">
        <v>2752</v>
      </c>
      <c r="J1341" s="432" t="s">
        <v>2753</v>
      </c>
      <c r="K1341" s="432" t="s">
        <v>2754</v>
      </c>
      <c r="L1341" s="434">
        <v>78.775869677624371</v>
      </c>
      <c r="M1341" s="434">
        <v>11</v>
      </c>
      <c r="N1341" s="435">
        <v>866.53456645386814</v>
      </c>
    </row>
    <row r="1342" spans="1:14" ht="14.4" customHeight="1" x14ac:dyDescent="0.3">
      <c r="A1342" s="430" t="s">
        <v>2992</v>
      </c>
      <c r="B1342" s="431" t="s">
        <v>3330</v>
      </c>
      <c r="C1342" s="432" t="s">
        <v>2993</v>
      </c>
      <c r="D1342" s="433" t="s">
        <v>3348</v>
      </c>
      <c r="E1342" s="432" t="s">
        <v>465</v>
      </c>
      <c r="F1342" s="433" t="s">
        <v>3363</v>
      </c>
      <c r="G1342" s="432" t="s">
        <v>466</v>
      </c>
      <c r="H1342" s="432" t="s">
        <v>3092</v>
      </c>
      <c r="I1342" s="432" t="s">
        <v>3093</v>
      </c>
      <c r="J1342" s="432" t="s">
        <v>3094</v>
      </c>
      <c r="K1342" s="432" t="s">
        <v>3095</v>
      </c>
      <c r="L1342" s="434">
        <v>119.36250925754277</v>
      </c>
      <c r="M1342" s="434">
        <v>140</v>
      </c>
      <c r="N1342" s="435">
        <v>16710.751296055987</v>
      </c>
    </row>
    <row r="1343" spans="1:14" ht="14.4" customHeight="1" x14ac:dyDescent="0.3">
      <c r="A1343" s="430" t="s">
        <v>2992</v>
      </c>
      <c r="B1343" s="431" t="s">
        <v>3330</v>
      </c>
      <c r="C1343" s="432" t="s">
        <v>2993</v>
      </c>
      <c r="D1343" s="433" t="s">
        <v>3348</v>
      </c>
      <c r="E1343" s="432" t="s">
        <v>465</v>
      </c>
      <c r="F1343" s="433" t="s">
        <v>3363</v>
      </c>
      <c r="G1343" s="432" t="s">
        <v>466</v>
      </c>
      <c r="H1343" s="432" t="s">
        <v>3096</v>
      </c>
      <c r="I1343" s="432" t="s">
        <v>3097</v>
      </c>
      <c r="J1343" s="432" t="s">
        <v>3098</v>
      </c>
      <c r="K1343" s="432" t="s">
        <v>3099</v>
      </c>
      <c r="L1343" s="434">
        <v>109.77</v>
      </c>
      <c r="M1343" s="434">
        <v>2</v>
      </c>
      <c r="N1343" s="435">
        <v>219.54</v>
      </c>
    </row>
    <row r="1344" spans="1:14" ht="14.4" customHeight="1" x14ac:dyDescent="0.3">
      <c r="A1344" s="430" t="s">
        <v>2992</v>
      </c>
      <c r="B1344" s="431" t="s">
        <v>3330</v>
      </c>
      <c r="C1344" s="432" t="s">
        <v>2993</v>
      </c>
      <c r="D1344" s="433" t="s">
        <v>3348</v>
      </c>
      <c r="E1344" s="432" t="s">
        <v>465</v>
      </c>
      <c r="F1344" s="433" t="s">
        <v>3363</v>
      </c>
      <c r="G1344" s="432" t="s">
        <v>466</v>
      </c>
      <c r="H1344" s="432" t="s">
        <v>3100</v>
      </c>
      <c r="I1344" s="432" t="s">
        <v>3101</v>
      </c>
      <c r="J1344" s="432" t="s">
        <v>2114</v>
      </c>
      <c r="K1344" s="432" t="s">
        <v>3102</v>
      </c>
      <c r="L1344" s="434">
        <v>42.990024052474382</v>
      </c>
      <c r="M1344" s="434">
        <v>11</v>
      </c>
      <c r="N1344" s="435">
        <v>472.8902645772182</v>
      </c>
    </row>
    <row r="1345" spans="1:14" ht="14.4" customHeight="1" x14ac:dyDescent="0.3">
      <c r="A1345" s="430" t="s">
        <v>2992</v>
      </c>
      <c r="B1345" s="431" t="s">
        <v>3330</v>
      </c>
      <c r="C1345" s="432" t="s">
        <v>2993</v>
      </c>
      <c r="D1345" s="433" t="s">
        <v>3348</v>
      </c>
      <c r="E1345" s="432" t="s">
        <v>465</v>
      </c>
      <c r="F1345" s="433" t="s">
        <v>3363</v>
      </c>
      <c r="G1345" s="432" t="s">
        <v>466</v>
      </c>
      <c r="H1345" s="432" t="s">
        <v>551</v>
      </c>
      <c r="I1345" s="432" t="s">
        <v>177</v>
      </c>
      <c r="J1345" s="432" t="s">
        <v>552</v>
      </c>
      <c r="K1345" s="432"/>
      <c r="L1345" s="434">
        <v>64.478459366161871</v>
      </c>
      <c r="M1345" s="434">
        <v>9</v>
      </c>
      <c r="N1345" s="435">
        <v>580.30613429545679</v>
      </c>
    </row>
    <row r="1346" spans="1:14" ht="14.4" customHeight="1" x14ac:dyDescent="0.3">
      <c r="A1346" s="430" t="s">
        <v>2992</v>
      </c>
      <c r="B1346" s="431" t="s">
        <v>3330</v>
      </c>
      <c r="C1346" s="432" t="s">
        <v>2993</v>
      </c>
      <c r="D1346" s="433" t="s">
        <v>3348</v>
      </c>
      <c r="E1346" s="432" t="s">
        <v>465</v>
      </c>
      <c r="F1346" s="433" t="s">
        <v>3363</v>
      </c>
      <c r="G1346" s="432" t="s">
        <v>466</v>
      </c>
      <c r="H1346" s="432" t="s">
        <v>3103</v>
      </c>
      <c r="I1346" s="432" t="s">
        <v>177</v>
      </c>
      <c r="J1346" s="432" t="s">
        <v>3104</v>
      </c>
      <c r="K1346" s="432"/>
      <c r="L1346" s="434">
        <v>68.764797015688004</v>
      </c>
      <c r="M1346" s="434">
        <v>2</v>
      </c>
      <c r="N1346" s="435">
        <v>137.52959403137601</v>
      </c>
    </row>
    <row r="1347" spans="1:14" ht="14.4" customHeight="1" x14ac:dyDescent="0.3">
      <c r="A1347" s="430" t="s">
        <v>2992</v>
      </c>
      <c r="B1347" s="431" t="s">
        <v>3330</v>
      </c>
      <c r="C1347" s="432" t="s">
        <v>2993</v>
      </c>
      <c r="D1347" s="433" t="s">
        <v>3348</v>
      </c>
      <c r="E1347" s="432" t="s">
        <v>465</v>
      </c>
      <c r="F1347" s="433" t="s">
        <v>3363</v>
      </c>
      <c r="G1347" s="432" t="s">
        <v>466</v>
      </c>
      <c r="H1347" s="432" t="s">
        <v>3105</v>
      </c>
      <c r="I1347" s="432" t="s">
        <v>177</v>
      </c>
      <c r="J1347" s="432" t="s">
        <v>3106</v>
      </c>
      <c r="K1347" s="432"/>
      <c r="L1347" s="434">
        <v>51.742064885268341</v>
      </c>
      <c r="M1347" s="434">
        <v>69</v>
      </c>
      <c r="N1347" s="435">
        <v>3570.2024770835155</v>
      </c>
    </row>
    <row r="1348" spans="1:14" ht="14.4" customHeight="1" x14ac:dyDescent="0.3">
      <c r="A1348" s="430" t="s">
        <v>2992</v>
      </c>
      <c r="B1348" s="431" t="s">
        <v>3330</v>
      </c>
      <c r="C1348" s="432" t="s">
        <v>2993</v>
      </c>
      <c r="D1348" s="433" t="s">
        <v>3348</v>
      </c>
      <c r="E1348" s="432" t="s">
        <v>465</v>
      </c>
      <c r="F1348" s="433" t="s">
        <v>3363</v>
      </c>
      <c r="G1348" s="432" t="s">
        <v>466</v>
      </c>
      <c r="H1348" s="432" t="s">
        <v>3107</v>
      </c>
      <c r="I1348" s="432" t="s">
        <v>177</v>
      </c>
      <c r="J1348" s="432" t="s">
        <v>3108</v>
      </c>
      <c r="K1348" s="432"/>
      <c r="L1348" s="434">
        <v>174.13516530780674</v>
      </c>
      <c r="M1348" s="434">
        <v>16</v>
      </c>
      <c r="N1348" s="435">
        <v>2786.1626449249079</v>
      </c>
    </row>
    <row r="1349" spans="1:14" ht="14.4" customHeight="1" x14ac:dyDescent="0.3">
      <c r="A1349" s="430" t="s">
        <v>2992</v>
      </c>
      <c r="B1349" s="431" t="s">
        <v>3330</v>
      </c>
      <c r="C1349" s="432" t="s">
        <v>2993</v>
      </c>
      <c r="D1349" s="433" t="s">
        <v>3348</v>
      </c>
      <c r="E1349" s="432" t="s">
        <v>465</v>
      </c>
      <c r="F1349" s="433" t="s">
        <v>3363</v>
      </c>
      <c r="G1349" s="432" t="s">
        <v>466</v>
      </c>
      <c r="H1349" s="432" t="s">
        <v>3109</v>
      </c>
      <c r="I1349" s="432" t="s">
        <v>3110</v>
      </c>
      <c r="J1349" s="432" t="s">
        <v>3111</v>
      </c>
      <c r="K1349" s="432" t="s">
        <v>3112</v>
      </c>
      <c r="L1349" s="434">
        <v>165.77000000000004</v>
      </c>
      <c r="M1349" s="434">
        <v>5</v>
      </c>
      <c r="N1349" s="435">
        <v>828.85000000000014</v>
      </c>
    </row>
    <row r="1350" spans="1:14" ht="14.4" customHeight="1" x14ac:dyDescent="0.3">
      <c r="A1350" s="430" t="s">
        <v>2992</v>
      </c>
      <c r="B1350" s="431" t="s">
        <v>3330</v>
      </c>
      <c r="C1350" s="432" t="s">
        <v>2993</v>
      </c>
      <c r="D1350" s="433" t="s">
        <v>3348</v>
      </c>
      <c r="E1350" s="432" t="s">
        <v>465</v>
      </c>
      <c r="F1350" s="433" t="s">
        <v>3363</v>
      </c>
      <c r="G1350" s="432" t="s">
        <v>466</v>
      </c>
      <c r="H1350" s="432" t="s">
        <v>3113</v>
      </c>
      <c r="I1350" s="432" t="s">
        <v>3113</v>
      </c>
      <c r="J1350" s="432" t="s">
        <v>3114</v>
      </c>
      <c r="K1350" s="432" t="s">
        <v>3115</v>
      </c>
      <c r="L1350" s="434">
        <v>333.5</v>
      </c>
      <c r="M1350" s="434">
        <v>2</v>
      </c>
      <c r="N1350" s="435">
        <v>667</v>
      </c>
    </row>
    <row r="1351" spans="1:14" ht="14.4" customHeight="1" x14ac:dyDescent="0.3">
      <c r="A1351" s="430" t="s">
        <v>2992</v>
      </c>
      <c r="B1351" s="431" t="s">
        <v>3330</v>
      </c>
      <c r="C1351" s="432" t="s">
        <v>2993</v>
      </c>
      <c r="D1351" s="433" t="s">
        <v>3348</v>
      </c>
      <c r="E1351" s="432" t="s">
        <v>465</v>
      </c>
      <c r="F1351" s="433" t="s">
        <v>3363</v>
      </c>
      <c r="G1351" s="432" t="s">
        <v>466</v>
      </c>
      <c r="H1351" s="432" t="s">
        <v>3116</v>
      </c>
      <c r="I1351" s="432" t="s">
        <v>3117</v>
      </c>
      <c r="J1351" s="432" t="s">
        <v>3041</v>
      </c>
      <c r="K1351" s="432" t="s">
        <v>3118</v>
      </c>
      <c r="L1351" s="434">
        <v>195.47236140677569</v>
      </c>
      <c r="M1351" s="434">
        <v>1</v>
      </c>
      <c r="N1351" s="435">
        <v>195.47236140677569</v>
      </c>
    </row>
    <row r="1352" spans="1:14" ht="14.4" customHeight="1" x14ac:dyDescent="0.3">
      <c r="A1352" s="430" t="s">
        <v>2992</v>
      </c>
      <c r="B1352" s="431" t="s">
        <v>3330</v>
      </c>
      <c r="C1352" s="432" t="s">
        <v>2993</v>
      </c>
      <c r="D1352" s="433" t="s">
        <v>3348</v>
      </c>
      <c r="E1352" s="432" t="s">
        <v>465</v>
      </c>
      <c r="F1352" s="433" t="s">
        <v>3363</v>
      </c>
      <c r="G1352" s="432" t="s">
        <v>466</v>
      </c>
      <c r="H1352" s="432" t="s">
        <v>2231</v>
      </c>
      <c r="I1352" s="432" t="s">
        <v>2231</v>
      </c>
      <c r="J1352" s="432" t="s">
        <v>697</v>
      </c>
      <c r="K1352" s="432" t="s">
        <v>2232</v>
      </c>
      <c r="L1352" s="434">
        <v>90.480000000000018</v>
      </c>
      <c r="M1352" s="434">
        <v>2</v>
      </c>
      <c r="N1352" s="435">
        <v>180.96000000000004</v>
      </c>
    </row>
    <row r="1353" spans="1:14" ht="14.4" customHeight="1" x14ac:dyDescent="0.3">
      <c r="A1353" s="430" t="s">
        <v>2992</v>
      </c>
      <c r="B1353" s="431" t="s">
        <v>3330</v>
      </c>
      <c r="C1353" s="432" t="s">
        <v>2993</v>
      </c>
      <c r="D1353" s="433" t="s">
        <v>3348</v>
      </c>
      <c r="E1353" s="432" t="s">
        <v>465</v>
      </c>
      <c r="F1353" s="433" t="s">
        <v>3363</v>
      </c>
      <c r="G1353" s="432" t="s">
        <v>466</v>
      </c>
      <c r="H1353" s="432" t="s">
        <v>569</v>
      </c>
      <c r="I1353" s="432" t="s">
        <v>569</v>
      </c>
      <c r="J1353" s="432" t="s">
        <v>497</v>
      </c>
      <c r="K1353" s="432" t="s">
        <v>570</v>
      </c>
      <c r="L1353" s="434">
        <v>60.080000000000013</v>
      </c>
      <c r="M1353" s="434">
        <v>6</v>
      </c>
      <c r="N1353" s="435">
        <v>360.48000000000008</v>
      </c>
    </row>
    <row r="1354" spans="1:14" ht="14.4" customHeight="1" x14ac:dyDescent="0.3">
      <c r="A1354" s="430" t="s">
        <v>2992</v>
      </c>
      <c r="B1354" s="431" t="s">
        <v>3330</v>
      </c>
      <c r="C1354" s="432" t="s">
        <v>2993</v>
      </c>
      <c r="D1354" s="433" t="s">
        <v>3348</v>
      </c>
      <c r="E1354" s="432" t="s">
        <v>465</v>
      </c>
      <c r="F1354" s="433" t="s">
        <v>3363</v>
      </c>
      <c r="G1354" s="432" t="s">
        <v>466</v>
      </c>
      <c r="H1354" s="432" t="s">
        <v>3119</v>
      </c>
      <c r="I1354" s="432" t="s">
        <v>3120</v>
      </c>
      <c r="J1354" s="432" t="s">
        <v>3121</v>
      </c>
      <c r="K1354" s="432" t="s">
        <v>3122</v>
      </c>
      <c r="L1354" s="434">
        <v>0</v>
      </c>
      <c r="M1354" s="434">
        <v>0</v>
      </c>
      <c r="N1354" s="435">
        <v>0</v>
      </c>
    </row>
    <row r="1355" spans="1:14" ht="14.4" customHeight="1" x14ac:dyDescent="0.3">
      <c r="A1355" s="430" t="s">
        <v>2992</v>
      </c>
      <c r="B1355" s="431" t="s">
        <v>3330</v>
      </c>
      <c r="C1355" s="432" t="s">
        <v>2993</v>
      </c>
      <c r="D1355" s="433" t="s">
        <v>3348</v>
      </c>
      <c r="E1355" s="432" t="s">
        <v>465</v>
      </c>
      <c r="F1355" s="433" t="s">
        <v>3363</v>
      </c>
      <c r="G1355" s="432" t="s">
        <v>466</v>
      </c>
      <c r="H1355" s="432" t="s">
        <v>3123</v>
      </c>
      <c r="I1355" s="432" t="s">
        <v>3123</v>
      </c>
      <c r="J1355" s="432" t="s">
        <v>2588</v>
      </c>
      <c r="K1355" s="432" t="s">
        <v>3124</v>
      </c>
      <c r="L1355" s="434">
        <v>129.23999999999998</v>
      </c>
      <c r="M1355" s="434">
        <v>2</v>
      </c>
      <c r="N1355" s="435">
        <v>258.47999999999996</v>
      </c>
    </row>
    <row r="1356" spans="1:14" ht="14.4" customHeight="1" x14ac:dyDescent="0.3">
      <c r="A1356" s="430" t="s">
        <v>2992</v>
      </c>
      <c r="B1356" s="431" t="s">
        <v>3330</v>
      </c>
      <c r="C1356" s="432" t="s">
        <v>2993</v>
      </c>
      <c r="D1356" s="433" t="s">
        <v>3348</v>
      </c>
      <c r="E1356" s="432" t="s">
        <v>465</v>
      </c>
      <c r="F1356" s="433" t="s">
        <v>3363</v>
      </c>
      <c r="G1356" s="432" t="s">
        <v>466</v>
      </c>
      <c r="H1356" s="432" t="s">
        <v>2785</v>
      </c>
      <c r="I1356" s="432" t="s">
        <v>2785</v>
      </c>
      <c r="J1356" s="432" t="s">
        <v>2786</v>
      </c>
      <c r="K1356" s="432" t="s">
        <v>1967</v>
      </c>
      <c r="L1356" s="434">
        <v>45.999645029835101</v>
      </c>
      <c r="M1356" s="434">
        <v>2</v>
      </c>
      <c r="N1356" s="435">
        <v>91.999290059670201</v>
      </c>
    </row>
    <row r="1357" spans="1:14" ht="14.4" customHeight="1" x14ac:dyDescent="0.3">
      <c r="A1357" s="430" t="s">
        <v>2992</v>
      </c>
      <c r="B1357" s="431" t="s">
        <v>3330</v>
      </c>
      <c r="C1357" s="432" t="s">
        <v>2993</v>
      </c>
      <c r="D1357" s="433" t="s">
        <v>3348</v>
      </c>
      <c r="E1357" s="432" t="s">
        <v>465</v>
      </c>
      <c r="F1357" s="433" t="s">
        <v>3363</v>
      </c>
      <c r="G1357" s="432" t="s">
        <v>689</v>
      </c>
      <c r="H1357" s="432" t="s">
        <v>1480</v>
      </c>
      <c r="I1357" s="432" t="s">
        <v>1480</v>
      </c>
      <c r="J1357" s="432" t="s">
        <v>1481</v>
      </c>
      <c r="K1357" s="432" t="s">
        <v>1482</v>
      </c>
      <c r="L1357" s="434">
        <v>128.00999999999996</v>
      </c>
      <c r="M1357" s="434">
        <v>4</v>
      </c>
      <c r="N1357" s="435">
        <v>512.03999999999985</v>
      </c>
    </row>
    <row r="1358" spans="1:14" ht="14.4" customHeight="1" x14ac:dyDescent="0.3">
      <c r="A1358" s="430" t="s">
        <v>2992</v>
      </c>
      <c r="B1358" s="431" t="s">
        <v>3330</v>
      </c>
      <c r="C1358" s="432" t="s">
        <v>2993</v>
      </c>
      <c r="D1358" s="433" t="s">
        <v>3348</v>
      </c>
      <c r="E1358" s="432" t="s">
        <v>465</v>
      </c>
      <c r="F1358" s="433" t="s">
        <v>3363</v>
      </c>
      <c r="G1358" s="432" t="s">
        <v>689</v>
      </c>
      <c r="H1358" s="432" t="s">
        <v>1489</v>
      </c>
      <c r="I1358" s="432" t="s">
        <v>1490</v>
      </c>
      <c r="J1358" s="432" t="s">
        <v>1491</v>
      </c>
      <c r="K1358" s="432" t="s">
        <v>1492</v>
      </c>
      <c r="L1358" s="434">
        <v>36.329989848309772</v>
      </c>
      <c r="M1358" s="434">
        <v>31</v>
      </c>
      <c r="N1358" s="435">
        <v>1126.2296852976028</v>
      </c>
    </row>
    <row r="1359" spans="1:14" ht="14.4" customHeight="1" x14ac:dyDescent="0.3">
      <c r="A1359" s="430" t="s">
        <v>2992</v>
      </c>
      <c r="B1359" s="431" t="s">
        <v>3330</v>
      </c>
      <c r="C1359" s="432" t="s">
        <v>2993</v>
      </c>
      <c r="D1359" s="433" t="s">
        <v>3348</v>
      </c>
      <c r="E1359" s="432" t="s">
        <v>465</v>
      </c>
      <c r="F1359" s="433" t="s">
        <v>3363</v>
      </c>
      <c r="G1359" s="432" t="s">
        <v>689</v>
      </c>
      <c r="H1359" s="432" t="s">
        <v>1517</v>
      </c>
      <c r="I1359" s="432" t="s">
        <v>1518</v>
      </c>
      <c r="J1359" s="432" t="s">
        <v>1519</v>
      </c>
      <c r="K1359" s="432" t="s">
        <v>1520</v>
      </c>
      <c r="L1359" s="434">
        <v>144.52999999999994</v>
      </c>
      <c r="M1359" s="434">
        <v>3</v>
      </c>
      <c r="N1359" s="435">
        <v>433.5899999999998</v>
      </c>
    </row>
    <row r="1360" spans="1:14" ht="14.4" customHeight="1" x14ac:dyDescent="0.3">
      <c r="A1360" s="430" t="s">
        <v>2992</v>
      </c>
      <c r="B1360" s="431" t="s">
        <v>3330</v>
      </c>
      <c r="C1360" s="432" t="s">
        <v>2993</v>
      </c>
      <c r="D1360" s="433" t="s">
        <v>3348</v>
      </c>
      <c r="E1360" s="432" t="s">
        <v>465</v>
      </c>
      <c r="F1360" s="433" t="s">
        <v>3363</v>
      </c>
      <c r="G1360" s="432" t="s">
        <v>689</v>
      </c>
      <c r="H1360" s="432" t="s">
        <v>1529</v>
      </c>
      <c r="I1360" s="432" t="s">
        <v>1530</v>
      </c>
      <c r="J1360" s="432" t="s">
        <v>1531</v>
      </c>
      <c r="K1360" s="432" t="s">
        <v>1532</v>
      </c>
      <c r="L1360" s="434">
        <v>492.19953676459386</v>
      </c>
      <c r="M1360" s="434">
        <v>8</v>
      </c>
      <c r="N1360" s="435">
        <v>3937.5962941167509</v>
      </c>
    </row>
    <row r="1361" spans="1:14" ht="14.4" customHeight="1" x14ac:dyDescent="0.3">
      <c r="A1361" s="430" t="s">
        <v>2992</v>
      </c>
      <c r="B1361" s="431" t="s">
        <v>3330</v>
      </c>
      <c r="C1361" s="432" t="s">
        <v>2993</v>
      </c>
      <c r="D1361" s="433" t="s">
        <v>3348</v>
      </c>
      <c r="E1361" s="432" t="s">
        <v>465</v>
      </c>
      <c r="F1361" s="433" t="s">
        <v>3363</v>
      </c>
      <c r="G1361" s="432" t="s">
        <v>689</v>
      </c>
      <c r="H1361" s="432" t="s">
        <v>1533</v>
      </c>
      <c r="I1361" s="432" t="s">
        <v>1534</v>
      </c>
      <c r="J1361" s="432" t="s">
        <v>1531</v>
      </c>
      <c r="K1361" s="432" t="s">
        <v>1535</v>
      </c>
      <c r="L1361" s="434">
        <v>942.99968458625381</v>
      </c>
      <c r="M1361" s="434">
        <v>9</v>
      </c>
      <c r="N1361" s="435">
        <v>8486.9971612762838</v>
      </c>
    </row>
    <row r="1362" spans="1:14" ht="14.4" customHeight="1" x14ac:dyDescent="0.3">
      <c r="A1362" s="430" t="s">
        <v>2992</v>
      </c>
      <c r="B1362" s="431" t="s">
        <v>3330</v>
      </c>
      <c r="C1362" s="432" t="s">
        <v>2993</v>
      </c>
      <c r="D1362" s="433" t="s">
        <v>3348</v>
      </c>
      <c r="E1362" s="432" t="s">
        <v>465</v>
      </c>
      <c r="F1362" s="433" t="s">
        <v>3363</v>
      </c>
      <c r="G1362" s="432" t="s">
        <v>689</v>
      </c>
      <c r="H1362" s="432" t="s">
        <v>1536</v>
      </c>
      <c r="I1362" s="432" t="s">
        <v>1537</v>
      </c>
      <c r="J1362" s="432" t="s">
        <v>1531</v>
      </c>
      <c r="K1362" s="432" t="s">
        <v>1538</v>
      </c>
      <c r="L1362" s="434">
        <v>1057.46</v>
      </c>
      <c r="M1362" s="434">
        <v>3</v>
      </c>
      <c r="N1362" s="435">
        <v>3172.38</v>
      </c>
    </row>
    <row r="1363" spans="1:14" ht="14.4" customHeight="1" x14ac:dyDescent="0.3">
      <c r="A1363" s="430" t="s">
        <v>2992</v>
      </c>
      <c r="B1363" s="431" t="s">
        <v>3330</v>
      </c>
      <c r="C1363" s="432" t="s">
        <v>2993</v>
      </c>
      <c r="D1363" s="433" t="s">
        <v>3348</v>
      </c>
      <c r="E1363" s="432" t="s">
        <v>465</v>
      </c>
      <c r="F1363" s="433" t="s">
        <v>3363</v>
      </c>
      <c r="G1363" s="432" t="s">
        <v>689</v>
      </c>
      <c r="H1363" s="432" t="s">
        <v>3125</v>
      </c>
      <c r="I1363" s="432" t="s">
        <v>3126</v>
      </c>
      <c r="J1363" s="432" t="s">
        <v>3127</v>
      </c>
      <c r="K1363" s="432" t="s">
        <v>3128</v>
      </c>
      <c r="L1363" s="434">
        <v>61.34</v>
      </c>
      <c r="M1363" s="434">
        <v>41</v>
      </c>
      <c r="N1363" s="435">
        <v>2514.94</v>
      </c>
    </row>
    <row r="1364" spans="1:14" ht="14.4" customHeight="1" x14ac:dyDescent="0.3">
      <c r="A1364" s="430" t="s">
        <v>2992</v>
      </c>
      <c r="B1364" s="431" t="s">
        <v>3330</v>
      </c>
      <c r="C1364" s="432" t="s">
        <v>2993</v>
      </c>
      <c r="D1364" s="433" t="s">
        <v>3348</v>
      </c>
      <c r="E1364" s="432" t="s">
        <v>465</v>
      </c>
      <c r="F1364" s="433" t="s">
        <v>3363</v>
      </c>
      <c r="G1364" s="432" t="s">
        <v>689</v>
      </c>
      <c r="H1364" s="432" t="s">
        <v>3129</v>
      </c>
      <c r="I1364" s="432" t="s">
        <v>3130</v>
      </c>
      <c r="J1364" s="432" t="s">
        <v>3131</v>
      </c>
      <c r="K1364" s="432" t="s">
        <v>3132</v>
      </c>
      <c r="L1364" s="434">
        <v>58.8338129266428</v>
      </c>
      <c r="M1364" s="434">
        <v>31</v>
      </c>
      <c r="N1364" s="435">
        <v>1823.8482007259267</v>
      </c>
    </row>
    <row r="1365" spans="1:14" ht="14.4" customHeight="1" x14ac:dyDescent="0.3">
      <c r="A1365" s="430" t="s">
        <v>2992</v>
      </c>
      <c r="B1365" s="431" t="s">
        <v>3330</v>
      </c>
      <c r="C1365" s="432" t="s">
        <v>2993</v>
      </c>
      <c r="D1365" s="433" t="s">
        <v>3348</v>
      </c>
      <c r="E1365" s="432" t="s">
        <v>465</v>
      </c>
      <c r="F1365" s="433" t="s">
        <v>3363</v>
      </c>
      <c r="G1365" s="432" t="s">
        <v>689</v>
      </c>
      <c r="H1365" s="432" t="s">
        <v>3133</v>
      </c>
      <c r="I1365" s="432" t="s">
        <v>3134</v>
      </c>
      <c r="J1365" s="432" t="s">
        <v>3135</v>
      </c>
      <c r="K1365" s="432" t="s">
        <v>3136</v>
      </c>
      <c r="L1365" s="434">
        <v>49.040000000000013</v>
      </c>
      <c r="M1365" s="434">
        <v>2</v>
      </c>
      <c r="N1365" s="435">
        <v>98.080000000000027</v>
      </c>
    </row>
    <row r="1366" spans="1:14" ht="14.4" customHeight="1" x14ac:dyDescent="0.3">
      <c r="A1366" s="430" t="s">
        <v>2992</v>
      </c>
      <c r="B1366" s="431" t="s">
        <v>3330</v>
      </c>
      <c r="C1366" s="432" t="s">
        <v>2993</v>
      </c>
      <c r="D1366" s="433" t="s">
        <v>3348</v>
      </c>
      <c r="E1366" s="432" t="s">
        <v>465</v>
      </c>
      <c r="F1366" s="433" t="s">
        <v>3363</v>
      </c>
      <c r="G1366" s="432" t="s">
        <v>689</v>
      </c>
      <c r="H1366" s="432" t="s">
        <v>1545</v>
      </c>
      <c r="I1366" s="432" t="s">
        <v>1546</v>
      </c>
      <c r="J1366" s="432" t="s">
        <v>1481</v>
      </c>
      <c r="K1366" s="432" t="s">
        <v>1547</v>
      </c>
      <c r="L1366" s="434">
        <v>36.78</v>
      </c>
      <c r="M1366" s="434">
        <v>3</v>
      </c>
      <c r="N1366" s="435">
        <v>110.34</v>
      </c>
    </row>
    <row r="1367" spans="1:14" ht="14.4" customHeight="1" x14ac:dyDescent="0.3">
      <c r="A1367" s="430" t="s">
        <v>2992</v>
      </c>
      <c r="B1367" s="431" t="s">
        <v>3330</v>
      </c>
      <c r="C1367" s="432" t="s">
        <v>2993</v>
      </c>
      <c r="D1367" s="433" t="s">
        <v>3348</v>
      </c>
      <c r="E1367" s="432" t="s">
        <v>465</v>
      </c>
      <c r="F1367" s="433" t="s">
        <v>3363</v>
      </c>
      <c r="G1367" s="432" t="s">
        <v>689</v>
      </c>
      <c r="H1367" s="432" t="s">
        <v>1548</v>
      </c>
      <c r="I1367" s="432" t="s">
        <v>1549</v>
      </c>
      <c r="J1367" s="432" t="s">
        <v>1550</v>
      </c>
      <c r="K1367" s="432" t="s">
        <v>1551</v>
      </c>
      <c r="L1367" s="434">
        <v>73.580139121030356</v>
      </c>
      <c r="M1367" s="434">
        <v>2</v>
      </c>
      <c r="N1367" s="435">
        <v>147.16027824206071</v>
      </c>
    </row>
    <row r="1368" spans="1:14" ht="14.4" customHeight="1" x14ac:dyDescent="0.3">
      <c r="A1368" s="430" t="s">
        <v>2992</v>
      </c>
      <c r="B1368" s="431" t="s">
        <v>3330</v>
      </c>
      <c r="C1368" s="432" t="s">
        <v>2993</v>
      </c>
      <c r="D1368" s="433" t="s">
        <v>3348</v>
      </c>
      <c r="E1368" s="432" t="s">
        <v>465</v>
      </c>
      <c r="F1368" s="433" t="s">
        <v>3363</v>
      </c>
      <c r="G1368" s="432" t="s">
        <v>689</v>
      </c>
      <c r="H1368" s="432" t="s">
        <v>1571</v>
      </c>
      <c r="I1368" s="432" t="s">
        <v>1572</v>
      </c>
      <c r="J1368" s="432" t="s">
        <v>1573</v>
      </c>
      <c r="K1368" s="432" t="s">
        <v>1574</v>
      </c>
      <c r="L1368" s="434">
        <v>85.493315228051344</v>
      </c>
      <c r="M1368" s="434">
        <v>13</v>
      </c>
      <c r="N1368" s="435">
        <v>1111.4130979646675</v>
      </c>
    </row>
    <row r="1369" spans="1:14" ht="14.4" customHeight="1" x14ac:dyDescent="0.3">
      <c r="A1369" s="430" t="s">
        <v>2992</v>
      </c>
      <c r="B1369" s="431" t="s">
        <v>3330</v>
      </c>
      <c r="C1369" s="432" t="s">
        <v>2993</v>
      </c>
      <c r="D1369" s="433" t="s">
        <v>3348</v>
      </c>
      <c r="E1369" s="432" t="s">
        <v>465</v>
      </c>
      <c r="F1369" s="433" t="s">
        <v>3363</v>
      </c>
      <c r="G1369" s="432" t="s">
        <v>689</v>
      </c>
      <c r="H1369" s="432" t="s">
        <v>1596</v>
      </c>
      <c r="I1369" s="432" t="s">
        <v>1597</v>
      </c>
      <c r="J1369" s="432" t="s">
        <v>1598</v>
      </c>
      <c r="K1369" s="432" t="s">
        <v>839</v>
      </c>
      <c r="L1369" s="434">
        <v>47.330000000000005</v>
      </c>
      <c r="M1369" s="434">
        <v>6</v>
      </c>
      <c r="N1369" s="435">
        <v>283.98</v>
      </c>
    </row>
    <row r="1370" spans="1:14" ht="14.4" customHeight="1" x14ac:dyDescent="0.3">
      <c r="A1370" s="430" t="s">
        <v>2992</v>
      </c>
      <c r="B1370" s="431" t="s">
        <v>3330</v>
      </c>
      <c r="C1370" s="432" t="s">
        <v>2993</v>
      </c>
      <c r="D1370" s="433" t="s">
        <v>3348</v>
      </c>
      <c r="E1370" s="432" t="s">
        <v>465</v>
      </c>
      <c r="F1370" s="433" t="s">
        <v>3363</v>
      </c>
      <c r="G1370" s="432" t="s">
        <v>689</v>
      </c>
      <c r="H1370" s="432" t="s">
        <v>1656</v>
      </c>
      <c r="I1370" s="432" t="s">
        <v>1657</v>
      </c>
      <c r="J1370" s="432" t="s">
        <v>1658</v>
      </c>
      <c r="K1370" s="432" t="s">
        <v>1659</v>
      </c>
      <c r="L1370" s="434">
        <v>52.824282995298475</v>
      </c>
      <c r="M1370" s="434">
        <v>7</v>
      </c>
      <c r="N1370" s="435">
        <v>369.76998096708934</v>
      </c>
    </row>
    <row r="1371" spans="1:14" ht="14.4" customHeight="1" x14ac:dyDescent="0.3">
      <c r="A1371" s="430" t="s">
        <v>2992</v>
      </c>
      <c r="B1371" s="431" t="s">
        <v>3330</v>
      </c>
      <c r="C1371" s="432" t="s">
        <v>2993</v>
      </c>
      <c r="D1371" s="433" t="s">
        <v>3348</v>
      </c>
      <c r="E1371" s="432" t="s">
        <v>465</v>
      </c>
      <c r="F1371" s="433" t="s">
        <v>3363</v>
      </c>
      <c r="G1371" s="432" t="s">
        <v>689</v>
      </c>
      <c r="H1371" s="432" t="s">
        <v>1667</v>
      </c>
      <c r="I1371" s="432" t="s">
        <v>1668</v>
      </c>
      <c r="J1371" s="432" t="s">
        <v>1669</v>
      </c>
      <c r="K1371" s="432" t="s">
        <v>1670</v>
      </c>
      <c r="L1371" s="434">
        <v>70.934997596205761</v>
      </c>
      <c r="M1371" s="434">
        <v>380</v>
      </c>
      <c r="N1371" s="435">
        <v>26955.299086558189</v>
      </c>
    </row>
    <row r="1372" spans="1:14" ht="14.4" customHeight="1" x14ac:dyDescent="0.3">
      <c r="A1372" s="430" t="s">
        <v>2992</v>
      </c>
      <c r="B1372" s="431" t="s">
        <v>3330</v>
      </c>
      <c r="C1372" s="432" t="s">
        <v>2993</v>
      </c>
      <c r="D1372" s="433" t="s">
        <v>3348</v>
      </c>
      <c r="E1372" s="432" t="s">
        <v>465</v>
      </c>
      <c r="F1372" s="433" t="s">
        <v>3363</v>
      </c>
      <c r="G1372" s="432" t="s">
        <v>689</v>
      </c>
      <c r="H1372" s="432" t="s">
        <v>1671</v>
      </c>
      <c r="I1372" s="432" t="s">
        <v>1671</v>
      </c>
      <c r="J1372" s="432" t="s">
        <v>1672</v>
      </c>
      <c r="K1372" s="432" t="s">
        <v>1673</v>
      </c>
      <c r="L1372" s="434">
        <v>107.94001703490713</v>
      </c>
      <c r="M1372" s="434">
        <v>5</v>
      </c>
      <c r="N1372" s="435">
        <v>539.70008517453562</v>
      </c>
    </row>
    <row r="1373" spans="1:14" ht="14.4" customHeight="1" x14ac:dyDescent="0.3">
      <c r="A1373" s="430" t="s">
        <v>2992</v>
      </c>
      <c r="B1373" s="431" t="s">
        <v>3330</v>
      </c>
      <c r="C1373" s="432" t="s">
        <v>2993</v>
      </c>
      <c r="D1373" s="433" t="s">
        <v>3348</v>
      </c>
      <c r="E1373" s="432" t="s">
        <v>465</v>
      </c>
      <c r="F1373" s="433" t="s">
        <v>3363</v>
      </c>
      <c r="G1373" s="432" t="s">
        <v>689</v>
      </c>
      <c r="H1373" s="432" t="s">
        <v>1707</v>
      </c>
      <c r="I1373" s="432" t="s">
        <v>1708</v>
      </c>
      <c r="J1373" s="432" t="s">
        <v>1531</v>
      </c>
      <c r="K1373" s="432" t="s">
        <v>1709</v>
      </c>
      <c r="L1373" s="434">
        <v>414.00007195407937</v>
      </c>
      <c r="M1373" s="434">
        <v>11</v>
      </c>
      <c r="N1373" s="435">
        <v>4554.0007914948728</v>
      </c>
    </row>
    <row r="1374" spans="1:14" ht="14.4" customHeight="1" x14ac:dyDescent="0.3">
      <c r="A1374" s="430" t="s">
        <v>2992</v>
      </c>
      <c r="B1374" s="431" t="s">
        <v>3330</v>
      </c>
      <c r="C1374" s="432" t="s">
        <v>2993</v>
      </c>
      <c r="D1374" s="433" t="s">
        <v>3348</v>
      </c>
      <c r="E1374" s="432" t="s">
        <v>465</v>
      </c>
      <c r="F1374" s="433" t="s">
        <v>3363</v>
      </c>
      <c r="G1374" s="432" t="s">
        <v>689</v>
      </c>
      <c r="H1374" s="432" t="s">
        <v>2813</v>
      </c>
      <c r="I1374" s="432" t="s">
        <v>2814</v>
      </c>
      <c r="J1374" s="432" t="s">
        <v>2815</v>
      </c>
      <c r="K1374" s="432" t="s">
        <v>2816</v>
      </c>
      <c r="L1374" s="434">
        <v>97.760000000000034</v>
      </c>
      <c r="M1374" s="434">
        <v>1</v>
      </c>
      <c r="N1374" s="435">
        <v>97.760000000000034</v>
      </c>
    </row>
    <row r="1375" spans="1:14" ht="14.4" customHeight="1" x14ac:dyDescent="0.3">
      <c r="A1375" s="430" t="s">
        <v>2992</v>
      </c>
      <c r="B1375" s="431" t="s">
        <v>3330</v>
      </c>
      <c r="C1375" s="432" t="s">
        <v>2993</v>
      </c>
      <c r="D1375" s="433" t="s">
        <v>3348</v>
      </c>
      <c r="E1375" s="432" t="s">
        <v>465</v>
      </c>
      <c r="F1375" s="433" t="s">
        <v>3363</v>
      </c>
      <c r="G1375" s="432" t="s">
        <v>689</v>
      </c>
      <c r="H1375" s="432" t="s">
        <v>3137</v>
      </c>
      <c r="I1375" s="432" t="s">
        <v>3138</v>
      </c>
      <c r="J1375" s="432" t="s">
        <v>1624</v>
      </c>
      <c r="K1375" s="432" t="s">
        <v>1118</v>
      </c>
      <c r="L1375" s="434">
        <v>293.65000000000003</v>
      </c>
      <c r="M1375" s="434">
        <v>3</v>
      </c>
      <c r="N1375" s="435">
        <v>880.95</v>
      </c>
    </row>
    <row r="1376" spans="1:14" ht="14.4" customHeight="1" x14ac:dyDescent="0.3">
      <c r="A1376" s="430" t="s">
        <v>2992</v>
      </c>
      <c r="B1376" s="431" t="s">
        <v>3330</v>
      </c>
      <c r="C1376" s="432" t="s">
        <v>2993</v>
      </c>
      <c r="D1376" s="433" t="s">
        <v>3348</v>
      </c>
      <c r="E1376" s="432" t="s">
        <v>465</v>
      </c>
      <c r="F1376" s="433" t="s">
        <v>3363</v>
      </c>
      <c r="G1376" s="432" t="s">
        <v>689</v>
      </c>
      <c r="H1376" s="432" t="s">
        <v>3139</v>
      </c>
      <c r="I1376" s="432" t="s">
        <v>3140</v>
      </c>
      <c r="J1376" s="432" t="s">
        <v>3141</v>
      </c>
      <c r="K1376" s="432" t="s">
        <v>2694</v>
      </c>
      <c r="L1376" s="434">
        <v>83.18</v>
      </c>
      <c r="M1376" s="434">
        <v>4</v>
      </c>
      <c r="N1376" s="435">
        <v>332.72</v>
      </c>
    </row>
    <row r="1377" spans="1:14" ht="14.4" customHeight="1" x14ac:dyDescent="0.3">
      <c r="A1377" s="430" t="s">
        <v>2992</v>
      </c>
      <c r="B1377" s="431" t="s">
        <v>3330</v>
      </c>
      <c r="C1377" s="432" t="s">
        <v>2993</v>
      </c>
      <c r="D1377" s="433" t="s">
        <v>3348</v>
      </c>
      <c r="E1377" s="432" t="s">
        <v>465</v>
      </c>
      <c r="F1377" s="433" t="s">
        <v>3363</v>
      </c>
      <c r="G1377" s="432" t="s">
        <v>689</v>
      </c>
      <c r="H1377" s="432" t="s">
        <v>3142</v>
      </c>
      <c r="I1377" s="432" t="s">
        <v>3143</v>
      </c>
      <c r="J1377" s="432" t="s">
        <v>3144</v>
      </c>
      <c r="K1377" s="432" t="s">
        <v>3145</v>
      </c>
      <c r="L1377" s="434">
        <v>1003.8891497006879</v>
      </c>
      <c r="M1377" s="434">
        <v>3</v>
      </c>
      <c r="N1377" s="435">
        <v>3011.6674491020635</v>
      </c>
    </row>
    <row r="1378" spans="1:14" ht="14.4" customHeight="1" x14ac:dyDescent="0.3">
      <c r="A1378" s="430" t="s">
        <v>2992</v>
      </c>
      <c r="B1378" s="431" t="s">
        <v>3330</v>
      </c>
      <c r="C1378" s="432" t="s">
        <v>2993</v>
      </c>
      <c r="D1378" s="433" t="s">
        <v>3348</v>
      </c>
      <c r="E1378" s="432" t="s">
        <v>571</v>
      </c>
      <c r="F1378" s="433" t="s">
        <v>3365</v>
      </c>
      <c r="G1378" s="432" t="s">
        <v>466</v>
      </c>
      <c r="H1378" s="432" t="s">
        <v>572</v>
      </c>
      <c r="I1378" s="432" t="s">
        <v>573</v>
      </c>
      <c r="J1378" s="432" t="s">
        <v>574</v>
      </c>
      <c r="K1378" s="432" t="s">
        <v>575</v>
      </c>
      <c r="L1378" s="434">
        <v>39.349933788958616</v>
      </c>
      <c r="M1378" s="434">
        <v>18</v>
      </c>
      <c r="N1378" s="435">
        <v>708.29880820125504</v>
      </c>
    </row>
    <row r="1379" spans="1:14" ht="14.4" customHeight="1" x14ac:dyDescent="0.3">
      <c r="A1379" s="430" t="s">
        <v>2992</v>
      </c>
      <c r="B1379" s="431" t="s">
        <v>3330</v>
      </c>
      <c r="C1379" s="432" t="s">
        <v>2993</v>
      </c>
      <c r="D1379" s="433" t="s">
        <v>3348</v>
      </c>
      <c r="E1379" s="432" t="s">
        <v>571</v>
      </c>
      <c r="F1379" s="433" t="s">
        <v>3365</v>
      </c>
      <c r="G1379" s="432" t="s">
        <v>466</v>
      </c>
      <c r="H1379" s="432" t="s">
        <v>1784</v>
      </c>
      <c r="I1379" s="432" t="s">
        <v>1785</v>
      </c>
      <c r="J1379" s="432" t="s">
        <v>1786</v>
      </c>
      <c r="K1379" s="432" t="s">
        <v>1787</v>
      </c>
      <c r="L1379" s="434">
        <v>139.30410716592371</v>
      </c>
      <c r="M1379" s="434">
        <v>29</v>
      </c>
      <c r="N1379" s="435">
        <v>4039.8191078117875</v>
      </c>
    </row>
    <row r="1380" spans="1:14" ht="14.4" customHeight="1" x14ac:dyDescent="0.3">
      <c r="A1380" s="430" t="s">
        <v>2992</v>
      </c>
      <c r="B1380" s="431" t="s">
        <v>3330</v>
      </c>
      <c r="C1380" s="432" t="s">
        <v>2993</v>
      </c>
      <c r="D1380" s="433" t="s">
        <v>3348</v>
      </c>
      <c r="E1380" s="432" t="s">
        <v>571</v>
      </c>
      <c r="F1380" s="433" t="s">
        <v>3365</v>
      </c>
      <c r="G1380" s="432" t="s">
        <v>466</v>
      </c>
      <c r="H1380" s="432" t="s">
        <v>1788</v>
      </c>
      <c r="I1380" s="432" t="s">
        <v>1789</v>
      </c>
      <c r="J1380" s="432" t="s">
        <v>1790</v>
      </c>
      <c r="K1380" s="432" t="s">
        <v>1791</v>
      </c>
      <c r="L1380" s="434">
        <v>32.789976698386297</v>
      </c>
      <c r="M1380" s="434">
        <v>10</v>
      </c>
      <c r="N1380" s="435">
        <v>327.89976698386295</v>
      </c>
    </row>
    <row r="1381" spans="1:14" ht="14.4" customHeight="1" x14ac:dyDescent="0.3">
      <c r="A1381" s="430" t="s">
        <v>2992</v>
      </c>
      <c r="B1381" s="431" t="s">
        <v>3330</v>
      </c>
      <c r="C1381" s="432" t="s">
        <v>2993</v>
      </c>
      <c r="D1381" s="433" t="s">
        <v>3348</v>
      </c>
      <c r="E1381" s="432" t="s">
        <v>571</v>
      </c>
      <c r="F1381" s="433" t="s">
        <v>3365</v>
      </c>
      <c r="G1381" s="432" t="s">
        <v>466</v>
      </c>
      <c r="H1381" s="432" t="s">
        <v>1800</v>
      </c>
      <c r="I1381" s="432" t="s">
        <v>1801</v>
      </c>
      <c r="J1381" s="432" t="s">
        <v>1802</v>
      </c>
      <c r="K1381" s="432" t="s">
        <v>1803</v>
      </c>
      <c r="L1381" s="434">
        <v>92.00001231562895</v>
      </c>
      <c r="M1381" s="434">
        <v>17</v>
      </c>
      <c r="N1381" s="435">
        <v>1564.0002093656922</v>
      </c>
    </row>
    <row r="1382" spans="1:14" ht="14.4" customHeight="1" x14ac:dyDescent="0.3">
      <c r="A1382" s="430" t="s">
        <v>2992</v>
      </c>
      <c r="B1382" s="431" t="s">
        <v>3330</v>
      </c>
      <c r="C1382" s="432" t="s">
        <v>2993</v>
      </c>
      <c r="D1382" s="433" t="s">
        <v>3348</v>
      </c>
      <c r="E1382" s="432" t="s">
        <v>571</v>
      </c>
      <c r="F1382" s="433" t="s">
        <v>3365</v>
      </c>
      <c r="G1382" s="432" t="s">
        <v>466</v>
      </c>
      <c r="H1382" s="432" t="s">
        <v>3146</v>
      </c>
      <c r="I1382" s="432" t="s">
        <v>3147</v>
      </c>
      <c r="J1382" s="432" t="s">
        <v>3148</v>
      </c>
      <c r="K1382" s="432" t="s">
        <v>3149</v>
      </c>
      <c r="L1382" s="434">
        <v>155.07509875016132</v>
      </c>
      <c r="M1382" s="434">
        <v>10</v>
      </c>
      <c r="N1382" s="435">
        <v>1550.7509875016133</v>
      </c>
    </row>
    <row r="1383" spans="1:14" ht="14.4" customHeight="1" x14ac:dyDescent="0.3">
      <c r="A1383" s="430" t="s">
        <v>2992</v>
      </c>
      <c r="B1383" s="431" t="s">
        <v>3330</v>
      </c>
      <c r="C1383" s="432" t="s">
        <v>2993</v>
      </c>
      <c r="D1383" s="433" t="s">
        <v>3348</v>
      </c>
      <c r="E1383" s="432" t="s">
        <v>571</v>
      </c>
      <c r="F1383" s="433" t="s">
        <v>3365</v>
      </c>
      <c r="G1383" s="432" t="s">
        <v>466</v>
      </c>
      <c r="H1383" s="432" t="s">
        <v>3150</v>
      </c>
      <c r="I1383" s="432" t="s">
        <v>3151</v>
      </c>
      <c r="J1383" s="432" t="s">
        <v>574</v>
      </c>
      <c r="K1383" s="432" t="s">
        <v>3152</v>
      </c>
      <c r="L1383" s="434">
        <v>47.72999999999999</v>
      </c>
      <c r="M1383" s="434">
        <v>2</v>
      </c>
      <c r="N1383" s="435">
        <v>95.45999999999998</v>
      </c>
    </row>
    <row r="1384" spans="1:14" ht="14.4" customHeight="1" x14ac:dyDescent="0.3">
      <c r="A1384" s="430" t="s">
        <v>2992</v>
      </c>
      <c r="B1384" s="431" t="s">
        <v>3330</v>
      </c>
      <c r="C1384" s="432" t="s">
        <v>2993</v>
      </c>
      <c r="D1384" s="433" t="s">
        <v>3348</v>
      </c>
      <c r="E1384" s="432" t="s">
        <v>571</v>
      </c>
      <c r="F1384" s="433" t="s">
        <v>3365</v>
      </c>
      <c r="G1384" s="432" t="s">
        <v>466</v>
      </c>
      <c r="H1384" s="432" t="s">
        <v>3153</v>
      </c>
      <c r="I1384" s="432" t="s">
        <v>3154</v>
      </c>
      <c r="J1384" s="432" t="s">
        <v>3155</v>
      </c>
      <c r="K1384" s="432" t="s">
        <v>3156</v>
      </c>
      <c r="L1384" s="434">
        <v>52.609908854978784</v>
      </c>
      <c r="M1384" s="434">
        <v>1</v>
      </c>
      <c r="N1384" s="435">
        <v>52.609908854978784</v>
      </c>
    </row>
    <row r="1385" spans="1:14" ht="14.4" customHeight="1" x14ac:dyDescent="0.3">
      <c r="A1385" s="430" t="s">
        <v>2992</v>
      </c>
      <c r="B1385" s="431" t="s">
        <v>3330</v>
      </c>
      <c r="C1385" s="432" t="s">
        <v>2993</v>
      </c>
      <c r="D1385" s="433" t="s">
        <v>3348</v>
      </c>
      <c r="E1385" s="432" t="s">
        <v>571</v>
      </c>
      <c r="F1385" s="433" t="s">
        <v>3365</v>
      </c>
      <c r="G1385" s="432" t="s">
        <v>689</v>
      </c>
      <c r="H1385" s="432" t="s">
        <v>1843</v>
      </c>
      <c r="I1385" s="432" t="s">
        <v>1844</v>
      </c>
      <c r="J1385" s="432" t="s">
        <v>1794</v>
      </c>
      <c r="K1385" s="432" t="s">
        <v>1845</v>
      </c>
      <c r="L1385" s="434">
        <v>45.830042299485335</v>
      </c>
      <c r="M1385" s="434">
        <v>8</v>
      </c>
      <c r="N1385" s="435">
        <v>366.64033839588268</v>
      </c>
    </row>
    <row r="1386" spans="1:14" ht="14.4" customHeight="1" x14ac:dyDescent="0.3">
      <c r="A1386" s="430" t="s">
        <v>2992</v>
      </c>
      <c r="B1386" s="431" t="s">
        <v>3330</v>
      </c>
      <c r="C1386" s="432" t="s">
        <v>2993</v>
      </c>
      <c r="D1386" s="433" t="s">
        <v>3348</v>
      </c>
      <c r="E1386" s="432" t="s">
        <v>571</v>
      </c>
      <c r="F1386" s="433" t="s">
        <v>3365</v>
      </c>
      <c r="G1386" s="432" t="s">
        <v>689</v>
      </c>
      <c r="H1386" s="432" t="s">
        <v>1846</v>
      </c>
      <c r="I1386" s="432" t="s">
        <v>1847</v>
      </c>
      <c r="J1386" s="432" t="s">
        <v>1848</v>
      </c>
      <c r="K1386" s="432" t="s">
        <v>1849</v>
      </c>
      <c r="L1386" s="434">
        <v>138.35999999999999</v>
      </c>
      <c r="M1386" s="434">
        <v>6</v>
      </c>
      <c r="N1386" s="435">
        <v>830.16</v>
      </c>
    </row>
    <row r="1387" spans="1:14" ht="14.4" customHeight="1" x14ac:dyDescent="0.3">
      <c r="A1387" s="430" t="s">
        <v>2992</v>
      </c>
      <c r="B1387" s="431" t="s">
        <v>3330</v>
      </c>
      <c r="C1387" s="432" t="s">
        <v>2993</v>
      </c>
      <c r="D1387" s="433" t="s">
        <v>3348</v>
      </c>
      <c r="E1387" s="432" t="s">
        <v>571</v>
      </c>
      <c r="F1387" s="433" t="s">
        <v>3365</v>
      </c>
      <c r="G1387" s="432" t="s">
        <v>689</v>
      </c>
      <c r="H1387" s="432" t="s">
        <v>1853</v>
      </c>
      <c r="I1387" s="432" t="s">
        <v>1854</v>
      </c>
      <c r="J1387" s="432" t="s">
        <v>1855</v>
      </c>
      <c r="K1387" s="432" t="s">
        <v>1856</v>
      </c>
      <c r="L1387" s="434">
        <v>153.45818181818183</v>
      </c>
      <c r="M1387" s="434">
        <v>11</v>
      </c>
      <c r="N1387" s="435">
        <v>1688.04</v>
      </c>
    </row>
    <row r="1388" spans="1:14" ht="14.4" customHeight="1" x14ac:dyDescent="0.3">
      <c r="A1388" s="430" t="s">
        <v>2992</v>
      </c>
      <c r="B1388" s="431" t="s">
        <v>3330</v>
      </c>
      <c r="C1388" s="432" t="s">
        <v>3157</v>
      </c>
      <c r="D1388" s="433" t="s">
        <v>3349</v>
      </c>
      <c r="E1388" s="432" t="s">
        <v>465</v>
      </c>
      <c r="F1388" s="433" t="s">
        <v>3363</v>
      </c>
      <c r="G1388" s="432"/>
      <c r="H1388" s="432" t="s">
        <v>744</v>
      </c>
      <c r="I1388" s="432" t="s">
        <v>745</v>
      </c>
      <c r="J1388" s="432" t="s">
        <v>746</v>
      </c>
      <c r="K1388" s="432" t="s">
        <v>747</v>
      </c>
      <c r="L1388" s="434">
        <v>100.92750000000002</v>
      </c>
      <c r="M1388" s="434">
        <v>4</v>
      </c>
      <c r="N1388" s="435">
        <v>403.71000000000009</v>
      </c>
    </row>
    <row r="1389" spans="1:14" ht="14.4" customHeight="1" x14ac:dyDescent="0.3">
      <c r="A1389" s="430" t="s">
        <v>2992</v>
      </c>
      <c r="B1389" s="431" t="s">
        <v>3330</v>
      </c>
      <c r="C1389" s="432" t="s">
        <v>3157</v>
      </c>
      <c r="D1389" s="433" t="s">
        <v>3349</v>
      </c>
      <c r="E1389" s="432" t="s">
        <v>465</v>
      </c>
      <c r="F1389" s="433" t="s">
        <v>3363</v>
      </c>
      <c r="G1389" s="432" t="s">
        <v>466</v>
      </c>
      <c r="H1389" s="432" t="s">
        <v>759</v>
      </c>
      <c r="I1389" s="432" t="s">
        <v>759</v>
      </c>
      <c r="J1389" s="432" t="s">
        <v>760</v>
      </c>
      <c r="K1389" s="432" t="s">
        <v>761</v>
      </c>
      <c r="L1389" s="434">
        <v>179.39983304072101</v>
      </c>
      <c r="M1389" s="434">
        <v>11</v>
      </c>
      <c r="N1389" s="435">
        <v>1973.398163447931</v>
      </c>
    </row>
    <row r="1390" spans="1:14" ht="14.4" customHeight="1" x14ac:dyDescent="0.3">
      <c r="A1390" s="430" t="s">
        <v>2992</v>
      </c>
      <c r="B1390" s="431" t="s">
        <v>3330</v>
      </c>
      <c r="C1390" s="432" t="s">
        <v>3157</v>
      </c>
      <c r="D1390" s="433" t="s">
        <v>3349</v>
      </c>
      <c r="E1390" s="432" t="s">
        <v>465</v>
      </c>
      <c r="F1390" s="433" t="s">
        <v>3363</v>
      </c>
      <c r="G1390" s="432" t="s">
        <v>466</v>
      </c>
      <c r="H1390" s="432" t="s">
        <v>769</v>
      </c>
      <c r="I1390" s="432" t="s">
        <v>769</v>
      </c>
      <c r="J1390" s="432" t="s">
        <v>760</v>
      </c>
      <c r="K1390" s="432" t="s">
        <v>770</v>
      </c>
      <c r="L1390" s="434">
        <v>97.18</v>
      </c>
      <c r="M1390" s="434">
        <v>6</v>
      </c>
      <c r="N1390" s="435">
        <v>583.08000000000004</v>
      </c>
    </row>
    <row r="1391" spans="1:14" ht="14.4" customHeight="1" x14ac:dyDescent="0.3">
      <c r="A1391" s="430" t="s">
        <v>2992</v>
      </c>
      <c r="B1391" s="431" t="s">
        <v>3330</v>
      </c>
      <c r="C1391" s="432" t="s">
        <v>3157</v>
      </c>
      <c r="D1391" s="433" t="s">
        <v>3349</v>
      </c>
      <c r="E1391" s="432" t="s">
        <v>465</v>
      </c>
      <c r="F1391" s="433" t="s">
        <v>3363</v>
      </c>
      <c r="G1391" s="432" t="s">
        <v>466</v>
      </c>
      <c r="H1391" s="432" t="s">
        <v>2419</v>
      </c>
      <c r="I1391" s="432" t="s">
        <v>2420</v>
      </c>
      <c r="J1391" s="432" t="s">
        <v>779</v>
      </c>
      <c r="K1391" s="432" t="s">
        <v>1315</v>
      </c>
      <c r="L1391" s="434">
        <v>101.9</v>
      </c>
      <c r="M1391" s="434">
        <v>10</v>
      </c>
      <c r="N1391" s="435">
        <v>1019</v>
      </c>
    </row>
    <row r="1392" spans="1:14" ht="14.4" customHeight="1" x14ac:dyDescent="0.3">
      <c r="A1392" s="430" t="s">
        <v>2992</v>
      </c>
      <c r="B1392" s="431" t="s">
        <v>3330</v>
      </c>
      <c r="C1392" s="432" t="s">
        <v>3157</v>
      </c>
      <c r="D1392" s="433" t="s">
        <v>3349</v>
      </c>
      <c r="E1392" s="432" t="s">
        <v>465</v>
      </c>
      <c r="F1392" s="433" t="s">
        <v>3363</v>
      </c>
      <c r="G1392" s="432" t="s">
        <v>466</v>
      </c>
      <c r="H1392" s="432" t="s">
        <v>777</v>
      </c>
      <c r="I1392" s="432" t="s">
        <v>778</v>
      </c>
      <c r="J1392" s="432" t="s">
        <v>779</v>
      </c>
      <c r="K1392" s="432" t="s">
        <v>780</v>
      </c>
      <c r="L1392" s="434">
        <v>101.31666666666666</v>
      </c>
      <c r="M1392" s="434">
        <v>30</v>
      </c>
      <c r="N1392" s="435">
        <v>3039.5</v>
      </c>
    </row>
    <row r="1393" spans="1:14" ht="14.4" customHeight="1" x14ac:dyDescent="0.3">
      <c r="A1393" s="430" t="s">
        <v>2992</v>
      </c>
      <c r="B1393" s="431" t="s">
        <v>3330</v>
      </c>
      <c r="C1393" s="432" t="s">
        <v>3157</v>
      </c>
      <c r="D1393" s="433" t="s">
        <v>3349</v>
      </c>
      <c r="E1393" s="432" t="s">
        <v>465</v>
      </c>
      <c r="F1393" s="433" t="s">
        <v>3363</v>
      </c>
      <c r="G1393" s="432" t="s">
        <v>466</v>
      </c>
      <c r="H1393" s="432" t="s">
        <v>491</v>
      </c>
      <c r="I1393" s="432" t="s">
        <v>492</v>
      </c>
      <c r="J1393" s="432" t="s">
        <v>493</v>
      </c>
      <c r="K1393" s="432" t="s">
        <v>494</v>
      </c>
      <c r="L1393" s="434">
        <v>170.35543078386277</v>
      </c>
      <c r="M1393" s="434">
        <v>21</v>
      </c>
      <c r="N1393" s="435">
        <v>3577.4640464611184</v>
      </c>
    </row>
    <row r="1394" spans="1:14" ht="14.4" customHeight="1" x14ac:dyDescent="0.3">
      <c r="A1394" s="430" t="s">
        <v>2992</v>
      </c>
      <c r="B1394" s="431" t="s">
        <v>3330</v>
      </c>
      <c r="C1394" s="432" t="s">
        <v>3157</v>
      </c>
      <c r="D1394" s="433" t="s">
        <v>3349</v>
      </c>
      <c r="E1394" s="432" t="s">
        <v>465</v>
      </c>
      <c r="F1394" s="433" t="s">
        <v>3363</v>
      </c>
      <c r="G1394" s="432" t="s">
        <v>466</v>
      </c>
      <c r="H1394" s="432" t="s">
        <v>805</v>
      </c>
      <c r="I1394" s="432" t="s">
        <v>806</v>
      </c>
      <c r="J1394" s="432" t="s">
        <v>807</v>
      </c>
      <c r="K1394" s="432" t="s">
        <v>808</v>
      </c>
      <c r="L1394" s="434">
        <v>29.229966704502811</v>
      </c>
      <c r="M1394" s="434">
        <v>15</v>
      </c>
      <c r="N1394" s="435">
        <v>438.44950056754215</v>
      </c>
    </row>
    <row r="1395" spans="1:14" ht="14.4" customHeight="1" x14ac:dyDescent="0.3">
      <c r="A1395" s="430" t="s">
        <v>2992</v>
      </c>
      <c r="B1395" s="431" t="s">
        <v>3330</v>
      </c>
      <c r="C1395" s="432" t="s">
        <v>3157</v>
      </c>
      <c r="D1395" s="433" t="s">
        <v>3349</v>
      </c>
      <c r="E1395" s="432" t="s">
        <v>465</v>
      </c>
      <c r="F1395" s="433" t="s">
        <v>3363</v>
      </c>
      <c r="G1395" s="432" t="s">
        <v>466</v>
      </c>
      <c r="H1395" s="432" t="s">
        <v>813</v>
      </c>
      <c r="I1395" s="432" t="s">
        <v>814</v>
      </c>
      <c r="J1395" s="432" t="s">
        <v>815</v>
      </c>
      <c r="K1395" s="432" t="s">
        <v>816</v>
      </c>
      <c r="L1395" s="434">
        <v>81.289999999999992</v>
      </c>
      <c r="M1395" s="434">
        <v>2</v>
      </c>
      <c r="N1395" s="435">
        <v>162.57999999999998</v>
      </c>
    </row>
    <row r="1396" spans="1:14" ht="14.4" customHeight="1" x14ac:dyDescent="0.3">
      <c r="A1396" s="430" t="s">
        <v>2992</v>
      </c>
      <c r="B1396" s="431" t="s">
        <v>3330</v>
      </c>
      <c r="C1396" s="432" t="s">
        <v>3157</v>
      </c>
      <c r="D1396" s="433" t="s">
        <v>3349</v>
      </c>
      <c r="E1396" s="432" t="s">
        <v>465</v>
      </c>
      <c r="F1396" s="433" t="s">
        <v>3363</v>
      </c>
      <c r="G1396" s="432" t="s">
        <v>466</v>
      </c>
      <c r="H1396" s="432" t="s">
        <v>867</v>
      </c>
      <c r="I1396" s="432" t="s">
        <v>868</v>
      </c>
      <c r="J1396" s="432" t="s">
        <v>869</v>
      </c>
      <c r="K1396" s="432" t="s">
        <v>538</v>
      </c>
      <c r="L1396" s="434">
        <v>260</v>
      </c>
      <c r="M1396" s="434">
        <v>2</v>
      </c>
      <c r="N1396" s="435">
        <v>520</v>
      </c>
    </row>
    <row r="1397" spans="1:14" ht="14.4" customHeight="1" x14ac:dyDescent="0.3">
      <c r="A1397" s="430" t="s">
        <v>2992</v>
      </c>
      <c r="B1397" s="431" t="s">
        <v>3330</v>
      </c>
      <c r="C1397" s="432" t="s">
        <v>3157</v>
      </c>
      <c r="D1397" s="433" t="s">
        <v>3349</v>
      </c>
      <c r="E1397" s="432" t="s">
        <v>465</v>
      </c>
      <c r="F1397" s="433" t="s">
        <v>3363</v>
      </c>
      <c r="G1397" s="432" t="s">
        <v>466</v>
      </c>
      <c r="H1397" s="432" t="s">
        <v>890</v>
      </c>
      <c r="I1397" s="432" t="s">
        <v>890</v>
      </c>
      <c r="J1397" s="432" t="s">
        <v>891</v>
      </c>
      <c r="K1397" s="432" t="s">
        <v>892</v>
      </c>
      <c r="L1397" s="434">
        <v>38.222000000000008</v>
      </c>
      <c r="M1397" s="434">
        <v>50</v>
      </c>
      <c r="N1397" s="435">
        <v>1911.1000000000004</v>
      </c>
    </row>
    <row r="1398" spans="1:14" ht="14.4" customHeight="1" x14ac:dyDescent="0.3">
      <c r="A1398" s="430" t="s">
        <v>2992</v>
      </c>
      <c r="B1398" s="431" t="s">
        <v>3330</v>
      </c>
      <c r="C1398" s="432" t="s">
        <v>3157</v>
      </c>
      <c r="D1398" s="433" t="s">
        <v>3349</v>
      </c>
      <c r="E1398" s="432" t="s">
        <v>465</v>
      </c>
      <c r="F1398" s="433" t="s">
        <v>3363</v>
      </c>
      <c r="G1398" s="432" t="s">
        <v>466</v>
      </c>
      <c r="H1398" s="432" t="s">
        <v>962</v>
      </c>
      <c r="I1398" s="432" t="s">
        <v>963</v>
      </c>
      <c r="J1398" s="432" t="s">
        <v>857</v>
      </c>
      <c r="K1398" s="432" t="s">
        <v>964</v>
      </c>
      <c r="L1398" s="434">
        <v>22.48</v>
      </c>
      <c r="M1398" s="434">
        <v>6</v>
      </c>
      <c r="N1398" s="435">
        <v>134.88</v>
      </c>
    </row>
    <row r="1399" spans="1:14" ht="14.4" customHeight="1" x14ac:dyDescent="0.3">
      <c r="A1399" s="430" t="s">
        <v>2992</v>
      </c>
      <c r="B1399" s="431" t="s">
        <v>3330</v>
      </c>
      <c r="C1399" s="432" t="s">
        <v>3157</v>
      </c>
      <c r="D1399" s="433" t="s">
        <v>3349</v>
      </c>
      <c r="E1399" s="432" t="s">
        <v>465</v>
      </c>
      <c r="F1399" s="433" t="s">
        <v>3363</v>
      </c>
      <c r="G1399" s="432" t="s">
        <v>466</v>
      </c>
      <c r="H1399" s="432" t="s">
        <v>1933</v>
      </c>
      <c r="I1399" s="432" t="s">
        <v>1934</v>
      </c>
      <c r="J1399" s="432" t="s">
        <v>1935</v>
      </c>
      <c r="K1399" s="432" t="s">
        <v>1936</v>
      </c>
      <c r="L1399" s="434">
        <v>60.510000000000005</v>
      </c>
      <c r="M1399" s="434">
        <v>2</v>
      </c>
      <c r="N1399" s="435">
        <v>121.02000000000001</v>
      </c>
    </row>
    <row r="1400" spans="1:14" ht="14.4" customHeight="1" x14ac:dyDescent="0.3">
      <c r="A1400" s="430" t="s">
        <v>2992</v>
      </c>
      <c r="B1400" s="431" t="s">
        <v>3330</v>
      </c>
      <c r="C1400" s="432" t="s">
        <v>3157</v>
      </c>
      <c r="D1400" s="433" t="s">
        <v>3349</v>
      </c>
      <c r="E1400" s="432" t="s">
        <v>465</v>
      </c>
      <c r="F1400" s="433" t="s">
        <v>3363</v>
      </c>
      <c r="G1400" s="432" t="s">
        <v>466</v>
      </c>
      <c r="H1400" s="432" t="s">
        <v>969</v>
      </c>
      <c r="I1400" s="432" t="s">
        <v>970</v>
      </c>
      <c r="J1400" s="432" t="s">
        <v>971</v>
      </c>
      <c r="K1400" s="432" t="s">
        <v>972</v>
      </c>
      <c r="L1400" s="434">
        <v>76.58188450114578</v>
      </c>
      <c r="M1400" s="434">
        <v>5</v>
      </c>
      <c r="N1400" s="435">
        <v>382.90942250572891</v>
      </c>
    </row>
    <row r="1401" spans="1:14" ht="14.4" customHeight="1" x14ac:dyDescent="0.3">
      <c r="A1401" s="430" t="s">
        <v>2992</v>
      </c>
      <c r="B1401" s="431" t="s">
        <v>3330</v>
      </c>
      <c r="C1401" s="432" t="s">
        <v>3157</v>
      </c>
      <c r="D1401" s="433" t="s">
        <v>3349</v>
      </c>
      <c r="E1401" s="432" t="s">
        <v>465</v>
      </c>
      <c r="F1401" s="433" t="s">
        <v>3363</v>
      </c>
      <c r="G1401" s="432" t="s">
        <v>466</v>
      </c>
      <c r="H1401" s="432" t="s">
        <v>3011</v>
      </c>
      <c r="I1401" s="432" t="s">
        <v>3012</v>
      </c>
      <c r="J1401" s="432" t="s">
        <v>3013</v>
      </c>
      <c r="K1401" s="432"/>
      <c r="L1401" s="434">
        <v>204.06857142857143</v>
      </c>
      <c r="M1401" s="434">
        <v>7</v>
      </c>
      <c r="N1401" s="435">
        <v>1428.48</v>
      </c>
    </row>
    <row r="1402" spans="1:14" ht="14.4" customHeight="1" x14ac:dyDescent="0.3">
      <c r="A1402" s="430" t="s">
        <v>2992</v>
      </c>
      <c r="B1402" s="431" t="s">
        <v>3330</v>
      </c>
      <c r="C1402" s="432" t="s">
        <v>3157</v>
      </c>
      <c r="D1402" s="433" t="s">
        <v>3349</v>
      </c>
      <c r="E1402" s="432" t="s">
        <v>465</v>
      </c>
      <c r="F1402" s="433" t="s">
        <v>3363</v>
      </c>
      <c r="G1402" s="432" t="s">
        <v>466</v>
      </c>
      <c r="H1402" s="432" t="s">
        <v>3014</v>
      </c>
      <c r="I1402" s="432" t="s">
        <v>3015</v>
      </c>
      <c r="J1402" s="432" t="s">
        <v>3016</v>
      </c>
      <c r="K1402" s="432" t="s">
        <v>3017</v>
      </c>
      <c r="L1402" s="434">
        <v>83.81</v>
      </c>
      <c r="M1402" s="434">
        <v>2</v>
      </c>
      <c r="N1402" s="435">
        <v>167.62</v>
      </c>
    </row>
    <row r="1403" spans="1:14" ht="14.4" customHeight="1" x14ac:dyDescent="0.3">
      <c r="A1403" s="430" t="s">
        <v>2992</v>
      </c>
      <c r="B1403" s="431" t="s">
        <v>3330</v>
      </c>
      <c r="C1403" s="432" t="s">
        <v>3157</v>
      </c>
      <c r="D1403" s="433" t="s">
        <v>3349</v>
      </c>
      <c r="E1403" s="432" t="s">
        <v>465</v>
      </c>
      <c r="F1403" s="433" t="s">
        <v>3363</v>
      </c>
      <c r="G1403" s="432" t="s">
        <v>466</v>
      </c>
      <c r="H1403" s="432" t="s">
        <v>1957</v>
      </c>
      <c r="I1403" s="432" t="s">
        <v>1958</v>
      </c>
      <c r="J1403" s="432" t="s">
        <v>1023</v>
      </c>
      <c r="K1403" s="432" t="s">
        <v>1959</v>
      </c>
      <c r="L1403" s="434">
        <v>121.22979068222526</v>
      </c>
      <c r="M1403" s="434">
        <v>3</v>
      </c>
      <c r="N1403" s="435">
        <v>363.68937204667577</v>
      </c>
    </row>
    <row r="1404" spans="1:14" ht="14.4" customHeight="1" x14ac:dyDescent="0.3">
      <c r="A1404" s="430" t="s">
        <v>2992</v>
      </c>
      <c r="B1404" s="431" t="s">
        <v>3330</v>
      </c>
      <c r="C1404" s="432" t="s">
        <v>3157</v>
      </c>
      <c r="D1404" s="433" t="s">
        <v>3349</v>
      </c>
      <c r="E1404" s="432" t="s">
        <v>465</v>
      </c>
      <c r="F1404" s="433" t="s">
        <v>3363</v>
      </c>
      <c r="G1404" s="432" t="s">
        <v>466</v>
      </c>
      <c r="H1404" s="432" t="s">
        <v>1033</v>
      </c>
      <c r="I1404" s="432" t="s">
        <v>1034</v>
      </c>
      <c r="J1404" s="432" t="s">
        <v>1035</v>
      </c>
      <c r="K1404" s="432" t="s">
        <v>1036</v>
      </c>
      <c r="L1404" s="434">
        <v>46.394900091276554</v>
      </c>
      <c r="M1404" s="434">
        <v>10</v>
      </c>
      <c r="N1404" s="435">
        <v>463.94900091276554</v>
      </c>
    </row>
    <row r="1405" spans="1:14" ht="14.4" customHeight="1" x14ac:dyDescent="0.3">
      <c r="A1405" s="430" t="s">
        <v>2992</v>
      </c>
      <c r="B1405" s="431" t="s">
        <v>3330</v>
      </c>
      <c r="C1405" s="432" t="s">
        <v>3157</v>
      </c>
      <c r="D1405" s="433" t="s">
        <v>3349</v>
      </c>
      <c r="E1405" s="432" t="s">
        <v>465</v>
      </c>
      <c r="F1405" s="433" t="s">
        <v>3363</v>
      </c>
      <c r="G1405" s="432" t="s">
        <v>466</v>
      </c>
      <c r="H1405" s="432" t="s">
        <v>1045</v>
      </c>
      <c r="I1405" s="432" t="s">
        <v>1045</v>
      </c>
      <c r="J1405" s="432" t="s">
        <v>865</v>
      </c>
      <c r="K1405" s="432" t="s">
        <v>1046</v>
      </c>
      <c r="L1405" s="434">
        <v>106.44000000000004</v>
      </c>
      <c r="M1405" s="434">
        <v>2</v>
      </c>
      <c r="N1405" s="435">
        <v>212.88000000000008</v>
      </c>
    </row>
    <row r="1406" spans="1:14" ht="14.4" customHeight="1" x14ac:dyDescent="0.3">
      <c r="A1406" s="430" t="s">
        <v>2992</v>
      </c>
      <c r="B1406" s="431" t="s">
        <v>3330</v>
      </c>
      <c r="C1406" s="432" t="s">
        <v>3157</v>
      </c>
      <c r="D1406" s="433" t="s">
        <v>3349</v>
      </c>
      <c r="E1406" s="432" t="s">
        <v>465</v>
      </c>
      <c r="F1406" s="433" t="s">
        <v>3363</v>
      </c>
      <c r="G1406" s="432" t="s">
        <v>466</v>
      </c>
      <c r="H1406" s="432" t="s">
        <v>1051</v>
      </c>
      <c r="I1406" s="432" t="s">
        <v>1052</v>
      </c>
      <c r="J1406" s="432" t="s">
        <v>1049</v>
      </c>
      <c r="K1406" s="432" t="s">
        <v>1053</v>
      </c>
      <c r="L1406" s="434">
        <v>292.46999999999997</v>
      </c>
      <c r="M1406" s="434">
        <v>3</v>
      </c>
      <c r="N1406" s="435">
        <v>877.40999999999985</v>
      </c>
    </row>
    <row r="1407" spans="1:14" ht="14.4" customHeight="1" x14ac:dyDescent="0.3">
      <c r="A1407" s="430" t="s">
        <v>2992</v>
      </c>
      <c r="B1407" s="431" t="s">
        <v>3330</v>
      </c>
      <c r="C1407" s="432" t="s">
        <v>3157</v>
      </c>
      <c r="D1407" s="433" t="s">
        <v>3349</v>
      </c>
      <c r="E1407" s="432" t="s">
        <v>465</v>
      </c>
      <c r="F1407" s="433" t="s">
        <v>3363</v>
      </c>
      <c r="G1407" s="432" t="s">
        <v>466</v>
      </c>
      <c r="H1407" s="432" t="s">
        <v>1092</v>
      </c>
      <c r="I1407" s="432" t="s">
        <v>177</v>
      </c>
      <c r="J1407" s="432" t="s">
        <v>1093</v>
      </c>
      <c r="K1407" s="432"/>
      <c r="L1407" s="434">
        <v>97.320296999197694</v>
      </c>
      <c r="M1407" s="434">
        <v>20</v>
      </c>
      <c r="N1407" s="435">
        <v>1946.4059399839539</v>
      </c>
    </row>
    <row r="1408" spans="1:14" ht="14.4" customHeight="1" x14ac:dyDescent="0.3">
      <c r="A1408" s="430" t="s">
        <v>2992</v>
      </c>
      <c r="B1408" s="431" t="s">
        <v>3330</v>
      </c>
      <c r="C1408" s="432" t="s">
        <v>3157</v>
      </c>
      <c r="D1408" s="433" t="s">
        <v>3349</v>
      </c>
      <c r="E1408" s="432" t="s">
        <v>465</v>
      </c>
      <c r="F1408" s="433" t="s">
        <v>3363</v>
      </c>
      <c r="G1408" s="432" t="s">
        <v>466</v>
      </c>
      <c r="H1408" s="432" t="s">
        <v>1110</v>
      </c>
      <c r="I1408" s="432" t="s">
        <v>177</v>
      </c>
      <c r="J1408" s="432" t="s">
        <v>1111</v>
      </c>
      <c r="K1408" s="432" t="s">
        <v>1112</v>
      </c>
      <c r="L1408" s="434">
        <v>1440.12</v>
      </c>
      <c r="M1408" s="434">
        <v>1</v>
      </c>
      <c r="N1408" s="435">
        <v>1440.12</v>
      </c>
    </row>
    <row r="1409" spans="1:14" ht="14.4" customHeight="1" x14ac:dyDescent="0.3">
      <c r="A1409" s="430" t="s">
        <v>2992</v>
      </c>
      <c r="B1409" s="431" t="s">
        <v>3330</v>
      </c>
      <c r="C1409" s="432" t="s">
        <v>3157</v>
      </c>
      <c r="D1409" s="433" t="s">
        <v>3349</v>
      </c>
      <c r="E1409" s="432" t="s">
        <v>465</v>
      </c>
      <c r="F1409" s="433" t="s">
        <v>3363</v>
      </c>
      <c r="G1409" s="432" t="s">
        <v>466</v>
      </c>
      <c r="H1409" s="432" t="s">
        <v>1119</v>
      </c>
      <c r="I1409" s="432" t="s">
        <v>1120</v>
      </c>
      <c r="J1409" s="432" t="s">
        <v>1121</v>
      </c>
      <c r="K1409" s="432" t="s">
        <v>1122</v>
      </c>
      <c r="L1409" s="434">
        <v>118.89000296308058</v>
      </c>
      <c r="M1409" s="434">
        <v>30</v>
      </c>
      <c r="N1409" s="435">
        <v>3566.7000888924172</v>
      </c>
    </row>
    <row r="1410" spans="1:14" ht="14.4" customHeight="1" x14ac:dyDescent="0.3">
      <c r="A1410" s="430" t="s">
        <v>2992</v>
      </c>
      <c r="B1410" s="431" t="s">
        <v>3330</v>
      </c>
      <c r="C1410" s="432" t="s">
        <v>3157</v>
      </c>
      <c r="D1410" s="433" t="s">
        <v>3349</v>
      </c>
      <c r="E1410" s="432" t="s">
        <v>465</v>
      </c>
      <c r="F1410" s="433" t="s">
        <v>3363</v>
      </c>
      <c r="G1410" s="432" t="s">
        <v>466</v>
      </c>
      <c r="H1410" s="432" t="s">
        <v>2425</v>
      </c>
      <c r="I1410" s="432" t="s">
        <v>2426</v>
      </c>
      <c r="J1410" s="432" t="s">
        <v>819</v>
      </c>
      <c r="K1410" s="432" t="s">
        <v>2427</v>
      </c>
      <c r="L1410" s="434">
        <v>147.9202148710007</v>
      </c>
      <c r="M1410" s="434">
        <v>2</v>
      </c>
      <c r="N1410" s="435">
        <v>295.84042974200139</v>
      </c>
    </row>
    <row r="1411" spans="1:14" ht="14.4" customHeight="1" x14ac:dyDescent="0.3">
      <c r="A1411" s="430" t="s">
        <v>2992</v>
      </c>
      <c r="B1411" s="431" t="s">
        <v>3330</v>
      </c>
      <c r="C1411" s="432" t="s">
        <v>3157</v>
      </c>
      <c r="D1411" s="433" t="s">
        <v>3349</v>
      </c>
      <c r="E1411" s="432" t="s">
        <v>465</v>
      </c>
      <c r="F1411" s="433" t="s">
        <v>3363</v>
      </c>
      <c r="G1411" s="432" t="s">
        <v>466</v>
      </c>
      <c r="H1411" s="432" t="s">
        <v>2058</v>
      </c>
      <c r="I1411" s="432" t="s">
        <v>2059</v>
      </c>
      <c r="J1411" s="432" t="s">
        <v>2060</v>
      </c>
      <c r="K1411" s="432" t="s">
        <v>2061</v>
      </c>
      <c r="L1411" s="434">
        <v>289.80003468890129</v>
      </c>
      <c r="M1411" s="434">
        <v>2</v>
      </c>
      <c r="N1411" s="435">
        <v>579.60006937780258</v>
      </c>
    </row>
    <row r="1412" spans="1:14" ht="14.4" customHeight="1" x14ac:dyDescent="0.3">
      <c r="A1412" s="430" t="s">
        <v>2992</v>
      </c>
      <c r="B1412" s="431" t="s">
        <v>3330</v>
      </c>
      <c r="C1412" s="432" t="s">
        <v>3157</v>
      </c>
      <c r="D1412" s="433" t="s">
        <v>3349</v>
      </c>
      <c r="E1412" s="432" t="s">
        <v>465</v>
      </c>
      <c r="F1412" s="433" t="s">
        <v>3363</v>
      </c>
      <c r="G1412" s="432" t="s">
        <v>466</v>
      </c>
      <c r="H1412" s="432" t="s">
        <v>2639</v>
      </c>
      <c r="I1412" s="432" t="s">
        <v>2640</v>
      </c>
      <c r="J1412" s="432" t="s">
        <v>2601</v>
      </c>
      <c r="K1412" s="432" t="s">
        <v>2641</v>
      </c>
      <c r="L1412" s="434">
        <v>59.730120231141314</v>
      </c>
      <c r="M1412" s="434">
        <v>4</v>
      </c>
      <c r="N1412" s="435">
        <v>238.92048092456525</v>
      </c>
    </row>
    <row r="1413" spans="1:14" ht="14.4" customHeight="1" x14ac:dyDescent="0.3">
      <c r="A1413" s="430" t="s">
        <v>2992</v>
      </c>
      <c r="B1413" s="431" t="s">
        <v>3330</v>
      </c>
      <c r="C1413" s="432" t="s">
        <v>3157</v>
      </c>
      <c r="D1413" s="433" t="s">
        <v>3349</v>
      </c>
      <c r="E1413" s="432" t="s">
        <v>465</v>
      </c>
      <c r="F1413" s="433" t="s">
        <v>3363</v>
      </c>
      <c r="G1413" s="432" t="s">
        <v>466</v>
      </c>
      <c r="H1413" s="432" t="s">
        <v>1347</v>
      </c>
      <c r="I1413" s="432" t="s">
        <v>1348</v>
      </c>
      <c r="J1413" s="432" t="s">
        <v>1349</v>
      </c>
      <c r="K1413" s="432" t="s">
        <v>1350</v>
      </c>
      <c r="L1413" s="434">
        <v>55.89</v>
      </c>
      <c r="M1413" s="434">
        <v>20</v>
      </c>
      <c r="N1413" s="435">
        <v>1117.8</v>
      </c>
    </row>
    <row r="1414" spans="1:14" ht="14.4" customHeight="1" x14ac:dyDescent="0.3">
      <c r="A1414" s="430" t="s">
        <v>2992</v>
      </c>
      <c r="B1414" s="431" t="s">
        <v>3330</v>
      </c>
      <c r="C1414" s="432" t="s">
        <v>3157</v>
      </c>
      <c r="D1414" s="433" t="s">
        <v>3349</v>
      </c>
      <c r="E1414" s="432" t="s">
        <v>465</v>
      </c>
      <c r="F1414" s="433" t="s">
        <v>3363</v>
      </c>
      <c r="G1414" s="432" t="s">
        <v>466</v>
      </c>
      <c r="H1414" s="432" t="s">
        <v>3062</v>
      </c>
      <c r="I1414" s="432" t="s">
        <v>177</v>
      </c>
      <c r="J1414" s="432" t="s">
        <v>3063</v>
      </c>
      <c r="K1414" s="432"/>
      <c r="L1414" s="434">
        <v>144.14042848204903</v>
      </c>
      <c r="M1414" s="434">
        <v>3</v>
      </c>
      <c r="N1414" s="435">
        <v>432.42128544614707</v>
      </c>
    </row>
    <row r="1415" spans="1:14" ht="14.4" customHeight="1" x14ac:dyDescent="0.3">
      <c r="A1415" s="430" t="s">
        <v>2992</v>
      </c>
      <c r="B1415" s="431" t="s">
        <v>3330</v>
      </c>
      <c r="C1415" s="432" t="s">
        <v>3157</v>
      </c>
      <c r="D1415" s="433" t="s">
        <v>3349</v>
      </c>
      <c r="E1415" s="432" t="s">
        <v>465</v>
      </c>
      <c r="F1415" s="433" t="s">
        <v>3363</v>
      </c>
      <c r="G1415" s="432" t="s">
        <v>466</v>
      </c>
      <c r="H1415" s="432" t="s">
        <v>3158</v>
      </c>
      <c r="I1415" s="432" t="s">
        <v>3159</v>
      </c>
      <c r="J1415" s="432" t="s">
        <v>3160</v>
      </c>
      <c r="K1415" s="432" t="s">
        <v>1886</v>
      </c>
      <c r="L1415" s="434">
        <v>600.94000000000005</v>
      </c>
      <c r="M1415" s="434">
        <v>1</v>
      </c>
      <c r="N1415" s="435">
        <v>600.94000000000005</v>
      </c>
    </row>
    <row r="1416" spans="1:14" ht="14.4" customHeight="1" x14ac:dyDescent="0.3">
      <c r="A1416" s="430" t="s">
        <v>2992</v>
      </c>
      <c r="B1416" s="431" t="s">
        <v>3330</v>
      </c>
      <c r="C1416" s="432" t="s">
        <v>3157</v>
      </c>
      <c r="D1416" s="433" t="s">
        <v>3349</v>
      </c>
      <c r="E1416" s="432" t="s">
        <v>465</v>
      </c>
      <c r="F1416" s="433" t="s">
        <v>3363</v>
      </c>
      <c r="G1416" s="432" t="s">
        <v>466</v>
      </c>
      <c r="H1416" s="432" t="s">
        <v>539</v>
      </c>
      <c r="I1416" s="432" t="s">
        <v>540</v>
      </c>
      <c r="J1416" s="432" t="s">
        <v>541</v>
      </c>
      <c r="K1416" s="432"/>
      <c r="L1416" s="434">
        <v>264.47716099855791</v>
      </c>
      <c r="M1416" s="434">
        <v>3</v>
      </c>
      <c r="N1416" s="435">
        <v>793.43148299567372</v>
      </c>
    </row>
    <row r="1417" spans="1:14" ht="14.4" customHeight="1" x14ac:dyDescent="0.3">
      <c r="A1417" s="430" t="s">
        <v>2992</v>
      </c>
      <c r="B1417" s="431" t="s">
        <v>3330</v>
      </c>
      <c r="C1417" s="432" t="s">
        <v>3157</v>
      </c>
      <c r="D1417" s="433" t="s">
        <v>3349</v>
      </c>
      <c r="E1417" s="432" t="s">
        <v>465</v>
      </c>
      <c r="F1417" s="433" t="s">
        <v>3363</v>
      </c>
      <c r="G1417" s="432" t="s">
        <v>466</v>
      </c>
      <c r="H1417" s="432" t="s">
        <v>3072</v>
      </c>
      <c r="I1417" s="432" t="s">
        <v>3072</v>
      </c>
      <c r="J1417" s="432" t="s">
        <v>3073</v>
      </c>
      <c r="K1417" s="432" t="s">
        <v>3074</v>
      </c>
      <c r="L1417" s="434">
        <v>113.61999999999998</v>
      </c>
      <c r="M1417" s="434">
        <v>10</v>
      </c>
      <c r="N1417" s="435">
        <v>1136.1999999999998</v>
      </c>
    </row>
    <row r="1418" spans="1:14" ht="14.4" customHeight="1" x14ac:dyDescent="0.3">
      <c r="A1418" s="430" t="s">
        <v>2992</v>
      </c>
      <c r="B1418" s="431" t="s">
        <v>3330</v>
      </c>
      <c r="C1418" s="432" t="s">
        <v>3157</v>
      </c>
      <c r="D1418" s="433" t="s">
        <v>3349</v>
      </c>
      <c r="E1418" s="432" t="s">
        <v>465</v>
      </c>
      <c r="F1418" s="433" t="s">
        <v>3363</v>
      </c>
      <c r="G1418" s="432" t="s">
        <v>466</v>
      </c>
      <c r="H1418" s="432" t="s">
        <v>3092</v>
      </c>
      <c r="I1418" s="432" t="s">
        <v>3093</v>
      </c>
      <c r="J1418" s="432" t="s">
        <v>3094</v>
      </c>
      <c r="K1418" s="432" t="s">
        <v>3095</v>
      </c>
      <c r="L1418" s="434">
        <v>119.41925059521871</v>
      </c>
      <c r="M1418" s="434">
        <v>29</v>
      </c>
      <c r="N1418" s="435">
        <v>3463.1582672613426</v>
      </c>
    </row>
    <row r="1419" spans="1:14" ht="14.4" customHeight="1" x14ac:dyDescent="0.3">
      <c r="A1419" s="430" t="s">
        <v>2992</v>
      </c>
      <c r="B1419" s="431" t="s">
        <v>3330</v>
      </c>
      <c r="C1419" s="432" t="s">
        <v>3157</v>
      </c>
      <c r="D1419" s="433" t="s">
        <v>3349</v>
      </c>
      <c r="E1419" s="432" t="s">
        <v>465</v>
      </c>
      <c r="F1419" s="433" t="s">
        <v>3363</v>
      </c>
      <c r="G1419" s="432" t="s">
        <v>466</v>
      </c>
      <c r="H1419" s="432" t="s">
        <v>3107</v>
      </c>
      <c r="I1419" s="432" t="s">
        <v>177</v>
      </c>
      <c r="J1419" s="432" t="s">
        <v>3108</v>
      </c>
      <c r="K1419" s="432"/>
      <c r="L1419" s="434">
        <v>172.34188432331402</v>
      </c>
      <c r="M1419" s="434">
        <v>3</v>
      </c>
      <c r="N1419" s="435">
        <v>517.02565296994203</v>
      </c>
    </row>
    <row r="1420" spans="1:14" ht="14.4" customHeight="1" x14ac:dyDescent="0.3">
      <c r="A1420" s="430" t="s">
        <v>2992</v>
      </c>
      <c r="B1420" s="431" t="s">
        <v>3330</v>
      </c>
      <c r="C1420" s="432" t="s">
        <v>3157</v>
      </c>
      <c r="D1420" s="433" t="s">
        <v>3349</v>
      </c>
      <c r="E1420" s="432" t="s">
        <v>465</v>
      </c>
      <c r="F1420" s="433" t="s">
        <v>3363</v>
      </c>
      <c r="G1420" s="432" t="s">
        <v>466</v>
      </c>
      <c r="H1420" s="432" t="s">
        <v>3161</v>
      </c>
      <c r="I1420" s="432" t="s">
        <v>3162</v>
      </c>
      <c r="J1420" s="432" t="s">
        <v>2547</v>
      </c>
      <c r="K1420" s="432" t="s">
        <v>3163</v>
      </c>
      <c r="L1420" s="434">
        <v>426.98065635965736</v>
      </c>
      <c r="M1420" s="434">
        <v>1</v>
      </c>
      <c r="N1420" s="435">
        <v>426.98065635965736</v>
      </c>
    </row>
    <row r="1421" spans="1:14" ht="14.4" customHeight="1" x14ac:dyDescent="0.3">
      <c r="A1421" s="430" t="s">
        <v>2992</v>
      </c>
      <c r="B1421" s="431" t="s">
        <v>3330</v>
      </c>
      <c r="C1421" s="432" t="s">
        <v>3157</v>
      </c>
      <c r="D1421" s="433" t="s">
        <v>3349</v>
      </c>
      <c r="E1421" s="432" t="s">
        <v>465</v>
      </c>
      <c r="F1421" s="433" t="s">
        <v>3363</v>
      </c>
      <c r="G1421" s="432" t="s">
        <v>466</v>
      </c>
      <c r="H1421" s="432" t="s">
        <v>2231</v>
      </c>
      <c r="I1421" s="432" t="s">
        <v>2231</v>
      </c>
      <c r="J1421" s="432" t="s">
        <v>697</v>
      </c>
      <c r="K1421" s="432" t="s">
        <v>2232</v>
      </c>
      <c r="L1421" s="434">
        <v>92.000000000000014</v>
      </c>
      <c r="M1421" s="434">
        <v>2</v>
      </c>
      <c r="N1421" s="435">
        <v>184.00000000000003</v>
      </c>
    </row>
    <row r="1422" spans="1:14" ht="14.4" customHeight="1" x14ac:dyDescent="0.3">
      <c r="A1422" s="430" t="s">
        <v>2992</v>
      </c>
      <c r="B1422" s="431" t="s">
        <v>3330</v>
      </c>
      <c r="C1422" s="432" t="s">
        <v>3157</v>
      </c>
      <c r="D1422" s="433" t="s">
        <v>3349</v>
      </c>
      <c r="E1422" s="432" t="s">
        <v>465</v>
      </c>
      <c r="F1422" s="433" t="s">
        <v>3363</v>
      </c>
      <c r="G1422" s="432" t="s">
        <v>689</v>
      </c>
      <c r="H1422" s="432" t="s">
        <v>1529</v>
      </c>
      <c r="I1422" s="432" t="s">
        <v>1530</v>
      </c>
      <c r="J1422" s="432" t="s">
        <v>1531</v>
      </c>
      <c r="K1422" s="432" t="s">
        <v>1532</v>
      </c>
      <c r="L1422" s="434">
        <v>492.20000000000005</v>
      </c>
      <c r="M1422" s="434">
        <v>4</v>
      </c>
      <c r="N1422" s="435">
        <v>1968.8000000000002</v>
      </c>
    </row>
    <row r="1423" spans="1:14" ht="14.4" customHeight="1" x14ac:dyDescent="0.3">
      <c r="A1423" s="430" t="s">
        <v>2992</v>
      </c>
      <c r="B1423" s="431" t="s">
        <v>3330</v>
      </c>
      <c r="C1423" s="432" t="s">
        <v>3157</v>
      </c>
      <c r="D1423" s="433" t="s">
        <v>3349</v>
      </c>
      <c r="E1423" s="432" t="s">
        <v>465</v>
      </c>
      <c r="F1423" s="433" t="s">
        <v>3363</v>
      </c>
      <c r="G1423" s="432" t="s">
        <v>689</v>
      </c>
      <c r="H1423" s="432" t="s">
        <v>1533</v>
      </c>
      <c r="I1423" s="432" t="s">
        <v>1534</v>
      </c>
      <c r="J1423" s="432" t="s">
        <v>1531</v>
      </c>
      <c r="K1423" s="432" t="s">
        <v>1535</v>
      </c>
      <c r="L1423" s="434">
        <v>943</v>
      </c>
      <c r="M1423" s="434">
        <v>1</v>
      </c>
      <c r="N1423" s="435">
        <v>943</v>
      </c>
    </row>
    <row r="1424" spans="1:14" ht="14.4" customHeight="1" x14ac:dyDescent="0.3">
      <c r="A1424" s="430" t="s">
        <v>2992</v>
      </c>
      <c r="B1424" s="431" t="s">
        <v>3330</v>
      </c>
      <c r="C1424" s="432" t="s">
        <v>3157</v>
      </c>
      <c r="D1424" s="433" t="s">
        <v>3349</v>
      </c>
      <c r="E1424" s="432" t="s">
        <v>465</v>
      </c>
      <c r="F1424" s="433" t="s">
        <v>3363</v>
      </c>
      <c r="G1424" s="432" t="s">
        <v>689</v>
      </c>
      <c r="H1424" s="432" t="s">
        <v>1536</v>
      </c>
      <c r="I1424" s="432" t="s">
        <v>1537</v>
      </c>
      <c r="J1424" s="432" t="s">
        <v>1531</v>
      </c>
      <c r="K1424" s="432" t="s">
        <v>1538</v>
      </c>
      <c r="L1424" s="434">
        <v>1057.46</v>
      </c>
      <c r="M1424" s="434">
        <v>1</v>
      </c>
      <c r="N1424" s="435">
        <v>1057.46</v>
      </c>
    </row>
    <row r="1425" spans="1:14" ht="14.4" customHeight="1" x14ac:dyDescent="0.3">
      <c r="A1425" s="430" t="s">
        <v>2992</v>
      </c>
      <c r="B1425" s="431" t="s">
        <v>3330</v>
      </c>
      <c r="C1425" s="432" t="s">
        <v>3157</v>
      </c>
      <c r="D1425" s="433" t="s">
        <v>3349</v>
      </c>
      <c r="E1425" s="432" t="s">
        <v>465</v>
      </c>
      <c r="F1425" s="433" t="s">
        <v>3363</v>
      </c>
      <c r="G1425" s="432" t="s">
        <v>689</v>
      </c>
      <c r="H1425" s="432" t="s">
        <v>1596</v>
      </c>
      <c r="I1425" s="432" t="s">
        <v>1597</v>
      </c>
      <c r="J1425" s="432" t="s">
        <v>1598</v>
      </c>
      <c r="K1425" s="432" t="s">
        <v>839</v>
      </c>
      <c r="L1425" s="434">
        <v>47.284999999999997</v>
      </c>
      <c r="M1425" s="434">
        <v>12</v>
      </c>
      <c r="N1425" s="435">
        <v>567.41999999999996</v>
      </c>
    </row>
    <row r="1426" spans="1:14" ht="14.4" customHeight="1" x14ac:dyDescent="0.3">
      <c r="A1426" s="430" t="s">
        <v>2992</v>
      </c>
      <c r="B1426" s="431" t="s">
        <v>3330</v>
      </c>
      <c r="C1426" s="432" t="s">
        <v>3157</v>
      </c>
      <c r="D1426" s="433" t="s">
        <v>3349</v>
      </c>
      <c r="E1426" s="432" t="s">
        <v>465</v>
      </c>
      <c r="F1426" s="433" t="s">
        <v>3363</v>
      </c>
      <c r="G1426" s="432" t="s">
        <v>689</v>
      </c>
      <c r="H1426" s="432" t="s">
        <v>1667</v>
      </c>
      <c r="I1426" s="432" t="s">
        <v>1668</v>
      </c>
      <c r="J1426" s="432" t="s">
        <v>1669</v>
      </c>
      <c r="K1426" s="432" t="s">
        <v>1670</v>
      </c>
      <c r="L1426" s="434">
        <v>70.909999999999982</v>
      </c>
      <c r="M1426" s="434">
        <v>90</v>
      </c>
      <c r="N1426" s="435">
        <v>6381.8999999999987</v>
      </c>
    </row>
    <row r="1427" spans="1:14" ht="14.4" customHeight="1" x14ac:dyDescent="0.3">
      <c r="A1427" s="430" t="s">
        <v>2992</v>
      </c>
      <c r="B1427" s="431" t="s">
        <v>3330</v>
      </c>
      <c r="C1427" s="432" t="s">
        <v>3157</v>
      </c>
      <c r="D1427" s="433" t="s">
        <v>3349</v>
      </c>
      <c r="E1427" s="432" t="s">
        <v>465</v>
      </c>
      <c r="F1427" s="433" t="s">
        <v>3363</v>
      </c>
      <c r="G1427" s="432" t="s">
        <v>689</v>
      </c>
      <c r="H1427" s="432" t="s">
        <v>1707</v>
      </c>
      <c r="I1427" s="432" t="s">
        <v>1708</v>
      </c>
      <c r="J1427" s="432" t="s">
        <v>1531</v>
      </c>
      <c r="K1427" s="432" t="s">
        <v>1709</v>
      </c>
      <c r="L1427" s="434">
        <v>414</v>
      </c>
      <c r="M1427" s="434">
        <v>2</v>
      </c>
      <c r="N1427" s="435">
        <v>828</v>
      </c>
    </row>
    <row r="1428" spans="1:14" ht="14.4" customHeight="1" x14ac:dyDescent="0.3">
      <c r="A1428" s="430" t="s">
        <v>2992</v>
      </c>
      <c r="B1428" s="431" t="s">
        <v>3330</v>
      </c>
      <c r="C1428" s="432" t="s">
        <v>3164</v>
      </c>
      <c r="D1428" s="433" t="s">
        <v>3350</v>
      </c>
      <c r="E1428" s="432" t="s">
        <v>465</v>
      </c>
      <c r="F1428" s="433" t="s">
        <v>3363</v>
      </c>
      <c r="G1428" s="432" t="s">
        <v>466</v>
      </c>
      <c r="H1428" s="432" t="s">
        <v>759</v>
      </c>
      <c r="I1428" s="432" t="s">
        <v>759</v>
      </c>
      <c r="J1428" s="432" t="s">
        <v>760</v>
      </c>
      <c r="K1428" s="432" t="s">
        <v>761</v>
      </c>
      <c r="L1428" s="434">
        <v>179.39999999999998</v>
      </c>
      <c r="M1428" s="434">
        <v>13</v>
      </c>
      <c r="N1428" s="435">
        <v>2332.1999999999998</v>
      </c>
    </row>
    <row r="1429" spans="1:14" ht="14.4" customHeight="1" x14ac:dyDescent="0.3">
      <c r="A1429" s="430" t="s">
        <v>2992</v>
      </c>
      <c r="B1429" s="431" t="s">
        <v>3330</v>
      </c>
      <c r="C1429" s="432" t="s">
        <v>3164</v>
      </c>
      <c r="D1429" s="433" t="s">
        <v>3350</v>
      </c>
      <c r="E1429" s="432" t="s">
        <v>465</v>
      </c>
      <c r="F1429" s="433" t="s">
        <v>3363</v>
      </c>
      <c r="G1429" s="432" t="s">
        <v>466</v>
      </c>
      <c r="H1429" s="432" t="s">
        <v>765</v>
      </c>
      <c r="I1429" s="432" t="s">
        <v>765</v>
      </c>
      <c r="J1429" s="432" t="s">
        <v>766</v>
      </c>
      <c r="K1429" s="432" t="s">
        <v>764</v>
      </c>
      <c r="L1429" s="434">
        <v>149.5</v>
      </c>
      <c r="M1429" s="434">
        <v>1</v>
      </c>
      <c r="N1429" s="435">
        <v>149.5</v>
      </c>
    </row>
    <row r="1430" spans="1:14" ht="14.4" customHeight="1" x14ac:dyDescent="0.3">
      <c r="A1430" s="430" t="s">
        <v>2992</v>
      </c>
      <c r="B1430" s="431" t="s">
        <v>3330</v>
      </c>
      <c r="C1430" s="432" t="s">
        <v>3164</v>
      </c>
      <c r="D1430" s="433" t="s">
        <v>3350</v>
      </c>
      <c r="E1430" s="432" t="s">
        <v>465</v>
      </c>
      <c r="F1430" s="433" t="s">
        <v>3363</v>
      </c>
      <c r="G1430" s="432" t="s">
        <v>466</v>
      </c>
      <c r="H1430" s="432" t="s">
        <v>769</v>
      </c>
      <c r="I1430" s="432" t="s">
        <v>769</v>
      </c>
      <c r="J1430" s="432" t="s">
        <v>760</v>
      </c>
      <c r="K1430" s="432" t="s">
        <v>770</v>
      </c>
      <c r="L1430" s="434">
        <v>97.18</v>
      </c>
      <c r="M1430" s="434">
        <v>9</v>
      </c>
      <c r="N1430" s="435">
        <v>874.62000000000012</v>
      </c>
    </row>
    <row r="1431" spans="1:14" ht="14.4" customHeight="1" x14ac:dyDescent="0.3">
      <c r="A1431" s="430" t="s">
        <v>2992</v>
      </c>
      <c r="B1431" s="431" t="s">
        <v>3330</v>
      </c>
      <c r="C1431" s="432" t="s">
        <v>3164</v>
      </c>
      <c r="D1431" s="433" t="s">
        <v>3350</v>
      </c>
      <c r="E1431" s="432" t="s">
        <v>465</v>
      </c>
      <c r="F1431" s="433" t="s">
        <v>3363</v>
      </c>
      <c r="G1431" s="432" t="s">
        <v>466</v>
      </c>
      <c r="H1431" s="432" t="s">
        <v>771</v>
      </c>
      <c r="I1431" s="432" t="s">
        <v>771</v>
      </c>
      <c r="J1431" s="432" t="s">
        <v>760</v>
      </c>
      <c r="K1431" s="432" t="s">
        <v>772</v>
      </c>
      <c r="L1431" s="434">
        <v>97.75</v>
      </c>
      <c r="M1431" s="434">
        <v>3</v>
      </c>
      <c r="N1431" s="435">
        <v>293.25</v>
      </c>
    </row>
    <row r="1432" spans="1:14" ht="14.4" customHeight="1" x14ac:dyDescent="0.3">
      <c r="A1432" s="430" t="s">
        <v>2992</v>
      </c>
      <c r="B1432" s="431" t="s">
        <v>3330</v>
      </c>
      <c r="C1432" s="432" t="s">
        <v>3164</v>
      </c>
      <c r="D1432" s="433" t="s">
        <v>3350</v>
      </c>
      <c r="E1432" s="432" t="s">
        <v>465</v>
      </c>
      <c r="F1432" s="433" t="s">
        <v>3363</v>
      </c>
      <c r="G1432" s="432" t="s">
        <v>466</v>
      </c>
      <c r="H1432" s="432" t="s">
        <v>2419</v>
      </c>
      <c r="I1432" s="432" t="s">
        <v>2420</v>
      </c>
      <c r="J1432" s="432" t="s">
        <v>779</v>
      </c>
      <c r="K1432" s="432" t="s">
        <v>1315</v>
      </c>
      <c r="L1432" s="434">
        <v>99.513097559272225</v>
      </c>
      <c r="M1432" s="434">
        <v>40</v>
      </c>
      <c r="N1432" s="435">
        <v>3980.5239023708891</v>
      </c>
    </row>
    <row r="1433" spans="1:14" ht="14.4" customHeight="1" x14ac:dyDescent="0.3">
      <c r="A1433" s="430" t="s">
        <v>2992</v>
      </c>
      <c r="B1433" s="431" t="s">
        <v>3330</v>
      </c>
      <c r="C1433" s="432" t="s">
        <v>3164</v>
      </c>
      <c r="D1433" s="433" t="s">
        <v>3350</v>
      </c>
      <c r="E1433" s="432" t="s">
        <v>465</v>
      </c>
      <c r="F1433" s="433" t="s">
        <v>3363</v>
      </c>
      <c r="G1433" s="432" t="s">
        <v>466</v>
      </c>
      <c r="H1433" s="432" t="s">
        <v>777</v>
      </c>
      <c r="I1433" s="432" t="s">
        <v>778</v>
      </c>
      <c r="J1433" s="432" t="s">
        <v>779</v>
      </c>
      <c r="K1433" s="432" t="s">
        <v>780</v>
      </c>
      <c r="L1433" s="434">
        <v>106.05</v>
      </c>
      <c r="M1433" s="434">
        <v>10</v>
      </c>
      <c r="N1433" s="435">
        <v>1060.5</v>
      </c>
    </row>
    <row r="1434" spans="1:14" ht="14.4" customHeight="1" x14ac:dyDescent="0.3">
      <c r="A1434" s="430" t="s">
        <v>2992</v>
      </c>
      <c r="B1434" s="431" t="s">
        <v>3330</v>
      </c>
      <c r="C1434" s="432" t="s">
        <v>3164</v>
      </c>
      <c r="D1434" s="433" t="s">
        <v>3350</v>
      </c>
      <c r="E1434" s="432" t="s">
        <v>465</v>
      </c>
      <c r="F1434" s="433" t="s">
        <v>3363</v>
      </c>
      <c r="G1434" s="432" t="s">
        <v>466</v>
      </c>
      <c r="H1434" s="432" t="s">
        <v>491</v>
      </c>
      <c r="I1434" s="432" t="s">
        <v>492</v>
      </c>
      <c r="J1434" s="432" t="s">
        <v>493</v>
      </c>
      <c r="K1434" s="432" t="s">
        <v>494</v>
      </c>
      <c r="L1434" s="434">
        <v>170.12</v>
      </c>
      <c r="M1434" s="434">
        <v>15</v>
      </c>
      <c r="N1434" s="435">
        <v>2551.8000000000002</v>
      </c>
    </row>
    <row r="1435" spans="1:14" ht="14.4" customHeight="1" x14ac:dyDescent="0.3">
      <c r="A1435" s="430" t="s">
        <v>2992</v>
      </c>
      <c r="B1435" s="431" t="s">
        <v>3330</v>
      </c>
      <c r="C1435" s="432" t="s">
        <v>3164</v>
      </c>
      <c r="D1435" s="433" t="s">
        <v>3350</v>
      </c>
      <c r="E1435" s="432" t="s">
        <v>465</v>
      </c>
      <c r="F1435" s="433" t="s">
        <v>3363</v>
      </c>
      <c r="G1435" s="432" t="s">
        <v>466</v>
      </c>
      <c r="H1435" s="432" t="s">
        <v>805</v>
      </c>
      <c r="I1435" s="432" t="s">
        <v>806</v>
      </c>
      <c r="J1435" s="432" t="s">
        <v>807</v>
      </c>
      <c r="K1435" s="432" t="s">
        <v>808</v>
      </c>
      <c r="L1435" s="434">
        <v>29.22991445371964</v>
      </c>
      <c r="M1435" s="434">
        <v>5</v>
      </c>
      <c r="N1435" s="435">
        <v>146.14957226859821</v>
      </c>
    </row>
    <row r="1436" spans="1:14" ht="14.4" customHeight="1" x14ac:dyDescent="0.3">
      <c r="A1436" s="430" t="s">
        <v>2992</v>
      </c>
      <c r="B1436" s="431" t="s">
        <v>3330</v>
      </c>
      <c r="C1436" s="432" t="s">
        <v>3164</v>
      </c>
      <c r="D1436" s="433" t="s">
        <v>3350</v>
      </c>
      <c r="E1436" s="432" t="s">
        <v>465</v>
      </c>
      <c r="F1436" s="433" t="s">
        <v>3363</v>
      </c>
      <c r="G1436" s="432" t="s">
        <v>466</v>
      </c>
      <c r="H1436" s="432" t="s">
        <v>2998</v>
      </c>
      <c r="I1436" s="432" t="s">
        <v>2999</v>
      </c>
      <c r="J1436" s="432" t="s">
        <v>815</v>
      </c>
      <c r="K1436" s="432" t="s">
        <v>2997</v>
      </c>
      <c r="L1436" s="434">
        <v>41.999756900352011</v>
      </c>
      <c r="M1436" s="434">
        <v>3</v>
      </c>
      <c r="N1436" s="435">
        <v>125.99927070105603</v>
      </c>
    </row>
    <row r="1437" spans="1:14" ht="14.4" customHeight="1" x14ac:dyDescent="0.3">
      <c r="A1437" s="430" t="s">
        <v>2992</v>
      </c>
      <c r="B1437" s="431" t="s">
        <v>3330</v>
      </c>
      <c r="C1437" s="432" t="s">
        <v>3164</v>
      </c>
      <c r="D1437" s="433" t="s">
        <v>3350</v>
      </c>
      <c r="E1437" s="432" t="s">
        <v>465</v>
      </c>
      <c r="F1437" s="433" t="s">
        <v>3363</v>
      </c>
      <c r="G1437" s="432" t="s">
        <v>466</v>
      </c>
      <c r="H1437" s="432" t="s">
        <v>813</v>
      </c>
      <c r="I1437" s="432" t="s">
        <v>814</v>
      </c>
      <c r="J1437" s="432" t="s">
        <v>815</v>
      </c>
      <c r="K1437" s="432" t="s">
        <v>816</v>
      </c>
      <c r="L1437" s="434">
        <v>81.289999999999992</v>
      </c>
      <c r="M1437" s="434">
        <v>2</v>
      </c>
      <c r="N1437" s="435">
        <v>162.57999999999998</v>
      </c>
    </row>
    <row r="1438" spans="1:14" ht="14.4" customHeight="1" x14ac:dyDescent="0.3">
      <c r="A1438" s="430" t="s">
        <v>2992</v>
      </c>
      <c r="B1438" s="431" t="s">
        <v>3330</v>
      </c>
      <c r="C1438" s="432" t="s">
        <v>3164</v>
      </c>
      <c r="D1438" s="433" t="s">
        <v>3350</v>
      </c>
      <c r="E1438" s="432" t="s">
        <v>465</v>
      </c>
      <c r="F1438" s="433" t="s">
        <v>3363</v>
      </c>
      <c r="G1438" s="432" t="s">
        <v>466</v>
      </c>
      <c r="H1438" s="432" t="s">
        <v>855</v>
      </c>
      <c r="I1438" s="432" t="s">
        <v>856</v>
      </c>
      <c r="J1438" s="432" t="s">
        <v>857</v>
      </c>
      <c r="K1438" s="432" t="s">
        <v>858</v>
      </c>
      <c r="L1438" s="434">
        <v>60.349899502779088</v>
      </c>
      <c r="M1438" s="434">
        <v>20</v>
      </c>
      <c r="N1438" s="435">
        <v>1206.9979900555818</v>
      </c>
    </row>
    <row r="1439" spans="1:14" ht="14.4" customHeight="1" x14ac:dyDescent="0.3">
      <c r="A1439" s="430" t="s">
        <v>2992</v>
      </c>
      <c r="B1439" s="431" t="s">
        <v>3330</v>
      </c>
      <c r="C1439" s="432" t="s">
        <v>3164</v>
      </c>
      <c r="D1439" s="433" t="s">
        <v>3350</v>
      </c>
      <c r="E1439" s="432" t="s">
        <v>465</v>
      </c>
      <c r="F1439" s="433" t="s">
        <v>3363</v>
      </c>
      <c r="G1439" s="432" t="s">
        <v>466</v>
      </c>
      <c r="H1439" s="432" t="s">
        <v>867</v>
      </c>
      <c r="I1439" s="432" t="s">
        <v>868</v>
      </c>
      <c r="J1439" s="432" t="s">
        <v>869</v>
      </c>
      <c r="K1439" s="432" t="s">
        <v>538</v>
      </c>
      <c r="L1439" s="434">
        <v>260</v>
      </c>
      <c r="M1439" s="434">
        <v>2</v>
      </c>
      <c r="N1439" s="435">
        <v>520</v>
      </c>
    </row>
    <row r="1440" spans="1:14" ht="14.4" customHeight="1" x14ac:dyDescent="0.3">
      <c r="A1440" s="430" t="s">
        <v>2992</v>
      </c>
      <c r="B1440" s="431" t="s">
        <v>3330</v>
      </c>
      <c r="C1440" s="432" t="s">
        <v>3164</v>
      </c>
      <c r="D1440" s="433" t="s">
        <v>3350</v>
      </c>
      <c r="E1440" s="432" t="s">
        <v>465</v>
      </c>
      <c r="F1440" s="433" t="s">
        <v>3363</v>
      </c>
      <c r="G1440" s="432" t="s">
        <v>466</v>
      </c>
      <c r="H1440" s="432" t="s">
        <v>890</v>
      </c>
      <c r="I1440" s="432" t="s">
        <v>890</v>
      </c>
      <c r="J1440" s="432" t="s">
        <v>891</v>
      </c>
      <c r="K1440" s="432" t="s">
        <v>892</v>
      </c>
      <c r="L1440" s="434">
        <v>38.190089275359256</v>
      </c>
      <c r="M1440" s="434">
        <v>30</v>
      </c>
      <c r="N1440" s="435">
        <v>1145.7026782607777</v>
      </c>
    </row>
    <row r="1441" spans="1:14" ht="14.4" customHeight="1" x14ac:dyDescent="0.3">
      <c r="A1441" s="430" t="s">
        <v>2992</v>
      </c>
      <c r="B1441" s="431" t="s">
        <v>3330</v>
      </c>
      <c r="C1441" s="432" t="s">
        <v>3164</v>
      </c>
      <c r="D1441" s="433" t="s">
        <v>3350</v>
      </c>
      <c r="E1441" s="432" t="s">
        <v>465</v>
      </c>
      <c r="F1441" s="433" t="s">
        <v>3363</v>
      </c>
      <c r="G1441" s="432" t="s">
        <v>466</v>
      </c>
      <c r="H1441" s="432" t="s">
        <v>931</v>
      </c>
      <c r="I1441" s="432" t="s">
        <v>932</v>
      </c>
      <c r="J1441" s="432" t="s">
        <v>933</v>
      </c>
      <c r="K1441" s="432" t="s">
        <v>934</v>
      </c>
      <c r="L1441" s="434">
        <v>340.12279360246447</v>
      </c>
      <c r="M1441" s="434">
        <v>4</v>
      </c>
      <c r="N1441" s="435">
        <v>1360.4911744098579</v>
      </c>
    </row>
    <row r="1442" spans="1:14" ht="14.4" customHeight="1" x14ac:dyDescent="0.3">
      <c r="A1442" s="430" t="s">
        <v>2992</v>
      </c>
      <c r="B1442" s="431" t="s">
        <v>3330</v>
      </c>
      <c r="C1442" s="432" t="s">
        <v>3164</v>
      </c>
      <c r="D1442" s="433" t="s">
        <v>3350</v>
      </c>
      <c r="E1442" s="432" t="s">
        <v>465</v>
      </c>
      <c r="F1442" s="433" t="s">
        <v>3363</v>
      </c>
      <c r="G1442" s="432" t="s">
        <v>466</v>
      </c>
      <c r="H1442" s="432" t="s">
        <v>969</v>
      </c>
      <c r="I1442" s="432" t="s">
        <v>970</v>
      </c>
      <c r="J1442" s="432" t="s">
        <v>971</v>
      </c>
      <c r="K1442" s="432" t="s">
        <v>972</v>
      </c>
      <c r="L1442" s="434">
        <v>77</v>
      </c>
      <c r="M1442" s="434">
        <v>2</v>
      </c>
      <c r="N1442" s="435">
        <v>154</v>
      </c>
    </row>
    <row r="1443" spans="1:14" ht="14.4" customHeight="1" x14ac:dyDescent="0.3">
      <c r="A1443" s="430" t="s">
        <v>2992</v>
      </c>
      <c r="B1443" s="431" t="s">
        <v>3330</v>
      </c>
      <c r="C1443" s="432" t="s">
        <v>3164</v>
      </c>
      <c r="D1443" s="433" t="s">
        <v>3350</v>
      </c>
      <c r="E1443" s="432" t="s">
        <v>465</v>
      </c>
      <c r="F1443" s="433" t="s">
        <v>3363</v>
      </c>
      <c r="G1443" s="432" t="s">
        <v>466</v>
      </c>
      <c r="H1443" s="432" t="s">
        <v>1957</v>
      </c>
      <c r="I1443" s="432" t="s">
        <v>1958</v>
      </c>
      <c r="J1443" s="432" t="s">
        <v>1023</v>
      </c>
      <c r="K1443" s="432" t="s">
        <v>1959</v>
      </c>
      <c r="L1443" s="434">
        <v>132.81000000000003</v>
      </c>
      <c r="M1443" s="434">
        <v>2</v>
      </c>
      <c r="N1443" s="435">
        <v>265.62000000000006</v>
      </c>
    </row>
    <row r="1444" spans="1:14" ht="14.4" customHeight="1" x14ac:dyDescent="0.3">
      <c r="A1444" s="430" t="s">
        <v>2992</v>
      </c>
      <c r="B1444" s="431" t="s">
        <v>3330</v>
      </c>
      <c r="C1444" s="432" t="s">
        <v>3164</v>
      </c>
      <c r="D1444" s="433" t="s">
        <v>3350</v>
      </c>
      <c r="E1444" s="432" t="s">
        <v>465</v>
      </c>
      <c r="F1444" s="433" t="s">
        <v>3363</v>
      </c>
      <c r="G1444" s="432" t="s">
        <v>466</v>
      </c>
      <c r="H1444" s="432" t="s">
        <v>1033</v>
      </c>
      <c r="I1444" s="432" t="s">
        <v>1034</v>
      </c>
      <c r="J1444" s="432" t="s">
        <v>1035</v>
      </c>
      <c r="K1444" s="432" t="s">
        <v>1036</v>
      </c>
      <c r="L1444" s="434">
        <v>46.661209187197116</v>
      </c>
      <c r="M1444" s="434">
        <v>40</v>
      </c>
      <c r="N1444" s="435">
        <v>1866.4483674878845</v>
      </c>
    </row>
    <row r="1445" spans="1:14" ht="14.4" customHeight="1" x14ac:dyDescent="0.3">
      <c r="A1445" s="430" t="s">
        <v>2992</v>
      </c>
      <c r="B1445" s="431" t="s">
        <v>3330</v>
      </c>
      <c r="C1445" s="432" t="s">
        <v>3164</v>
      </c>
      <c r="D1445" s="433" t="s">
        <v>3350</v>
      </c>
      <c r="E1445" s="432" t="s">
        <v>465</v>
      </c>
      <c r="F1445" s="433" t="s">
        <v>3363</v>
      </c>
      <c r="G1445" s="432" t="s">
        <v>466</v>
      </c>
      <c r="H1445" s="432" t="s">
        <v>581</v>
      </c>
      <c r="I1445" s="432" t="s">
        <v>582</v>
      </c>
      <c r="J1445" s="432" t="s">
        <v>583</v>
      </c>
      <c r="K1445" s="432" t="s">
        <v>584</v>
      </c>
      <c r="L1445" s="434">
        <v>392.88984866760046</v>
      </c>
      <c r="M1445" s="434">
        <v>6</v>
      </c>
      <c r="N1445" s="435">
        <v>2357.3390920056027</v>
      </c>
    </row>
    <row r="1446" spans="1:14" ht="14.4" customHeight="1" x14ac:dyDescent="0.3">
      <c r="A1446" s="430" t="s">
        <v>2992</v>
      </c>
      <c r="B1446" s="431" t="s">
        <v>3330</v>
      </c>
      <c r="C1446" s="432" t="s">
        <v>3164</v>
      </c>
      <c r="D1446" s="433" t="s">
        <v>3350</v>
      </c>
      <c r="E1446" s="432" t="s">
        <v>465</v>
      </c>
      <c r="F1446" s="433" t="s">
        <v>3363</v>
      </c>
      <c r="G1446" s="432" t="s">
        <v>466</v>
      </c>
      <c r="H1446" s="432" t="s">
        <v>3029</v>
      </c>
      <c r="I1446" s="432" t="s">
        <v>177</v>
      </c>
      <c r="J1446" s="432" t="s">
        <v>3030</v>
      </c>
      <c r="K1446" s="432" t="s">
        <v>3031</v>
      </c>
      <c r="L1446" s="434">
        <v>181.054</v>
      </c>
      <c r="M1446" s="434">
        <v>2</v>
      </c>
      <c r="N1446" s="435">
        <v>362.108</v>
      </c>
    </row>
    <row r="1447" spans="1:14" ht="14.4" customHeight="1" x14ac:dyDescent="0.3">
      <c r="A1447" s="430" t="s">
        <v>2992</v>
      </c>
      <c r="B1447" s="431" t="s">
        <v>3330</v>
      </c>
      <c r="C1447" s="432" t="s">
        <v>3164</v>
      </c>
      <c r="D1447" s="433" t="s">
        <v>3350</v>
      </c>
      <c r="E1447" s="432" t="s">
        <v>465</v>
      </c>
      <c r="F1447" s="433" t="s">
        <v>3363</v>
      </c>
      <c r="G1447" s="432" t="s">
        <v>466</v>
      </c>
      <c r="H1447" s="432" t="s">
        <v>1119</v>
      </c>
      <c r="I1447" s="432" t="s">
        <v>1120</v>
      </c>
      <c r="J1447" s="432" t="s">
        <v>1121</v>
      </c>
      <c r="K1447" s="432" t="s">
        <v>1122</v>
      </c>
      <c r="L1447" s="434">
        <v>114.9317732381799</v>
      </c>
      <c r="M1447" s="434">
        <v>40</v>
      </c>
      <c r="N1447" s="435">
        <v>4597.2709295271961</v>
      </c>
    </row>
    <row r="1448" spans="1:14" ht="14.4" customHeight="1" x14ac:dyDescent="0.3">
      <c r="A1448" s="430" t="s">
        <v>2992</v>
      </c>
      <c r="B1448" s="431" t="s">
        <v>3330</v>
      </c>
      <c r="C1448" s="432" t="s">
        <v>3164</v>
      </c>
      <c r="D1448" s="433" t="s">
        <v>3350</v>
      </c>
      <c r="E1448" s="432" t="s">
        <v>465</v>
      </c>
      <c r="F1448" s="433" t="s">
        <v>3363</v>
      </c>
      <c r="G1448" s="432" t="s">
        <v>466</v>
      </c>
      <c r="H1448" s="432" t="s">
        <v>1138</v>
      </c>
      <c r="I1448" s="432" t="s">
        <v>1139</v>
      </c>
      <c r="J1448" s="432" t="s">
        <v>1140</v>
      </c>
      <c r="K1448" s="432" t="s">
        <v>1141</v>
      </c>
      <c r="L1448" s="434">
        <v>668.76779468451582</v>
      </c>
      <c r="M1448" s="434">
        <v>1</v>
      </c>
      <c r="N1448" s="435">
        <v>668.76779468451582</v>
      </c>
    </row>
    <row r="1449" spans="1:14" ht="14.4" customHeight="1" x14ac:dyDescent="0.3">
      <c r="A1449" s="430" t="s">
        <v>2992</v>
      </c>
      <c r="B1449" s="431" t="s">
        <v>3330</v>
      </c>
      <c r="C1449" s="432" t="s">
        <v>3164</v>
      </c>
      <c r="D1449" s="433" t="s">
        <v>3350</v>
      </c>
      <c r="E1449" s="432" t="s">
        <v>465</v>
      </c>
      <c r="F1449" s="433" t="s">
        <v>3363</v>
      </c>
      <c r="G1449" s="432" t="s">
        <v>466</v>
      </c>
      <c r="H1449" s="432" t="s">
        <v>1201</v>
      </c>
      <c r="I1449" s="432" t="s">
        <v>1202</v>
      </c>
      <c r="J1449" s="432" t="s">
        <v>1203</v>
      </c>
      <c r="K1449" s="432" t="s">
        <v>1204</v>
      </c>
      <c r="L1449" s="434">
        <v>63.48007827971449</v>
      </c>
      <c r="M1449" s="434">
        <v>2</v>
      </c>
      <c r="N1449" s="435">
        <v>126.96015655942898</v>
      </c>
    </row>
    <row r="1450" spans="1:14" ht="14.4" customHeight="1" x14ac:dyDescent="0.3">
      <c r="A1450" s="430" t="s">
        <v>2992</v>
      </c>
      <c r="B1450" s="431" t="s">
        <v>3330</v>
      </c>
      <c r="C1450" s="432" t="s">
        <v>3164</v>
      </c>
      <c r="D1450" s="433" t="s">
        <v>3350</v>
      </c>
      <c r="E1450" s="432" t="s">
        <v>465</v>
      </c>
      <c r="F1450" s="433" t="s">
        <v>3363</v>
      </c>
      <c r="G1450" s="432" t="s">
        <v>466</v>
      </c>
      <c r="H1450" s="432" t="s">
        <v>1209</v>
      </c>
      <c r="I1450" s="432" t="s">
        <v>1210</v>
      </c>
      <c r="J1450" s="432" t="s">
        <v>1211</v>
      </c>
      <c r="K1450" s="432" t="s">
        <v>1212</v>
      </c>
      <c r="L1450" s="434">
        <v>1665.1999999999998</v>
      </c>
      <c r="M1450" s="434">
        <v>3</v>
      </c>
      <c r="N1450" s="435">
        <v>4995.5999999999995</v>
      </c>
    </row>
    <row r="1451" spans="1:14" ht="14.4" customHeight="1" x14ac:dyDescent="0.3">
      <c r="A1451" s="430" t="s">
        <v>2992</v>
      </c>
      <c r="B1451" s="431" t="s">
        <v>3330</v>
      </c>
      <c r="C1451" s="432" t="s">
        <v>3164</v>
      </c>
      <c r="D1451" s="433" t="s">
        <v>3350</v>
      </c>
      <c r="E1451" s="432" t="s">
        <v>465</v>
      </c>
      <c r="F1451" s="433" t="s">
        <v>3363</v>
      </c>
      <c r="G1451" s="432" t="s">
        <v>466</v>
      </c>
      <c r="H1451" s="432" t="s">
        <v>3042</v>
      </c>
      <c r="I1451" s="432" t="s">
        <v>3043</v>
      </c>
      <c r="J1451" s="432" t="s">
        <v>3044</v>
      </c>
      <c r="K1451" s="432" t="s">
        <v>3045</v>
      </c>
      <c r="L1451" s="434">
        <v>145.42952043448292</v>
      </c>
      <c r="M1451" s="434">
        <v>2</v>
      </c>
      <c r="N1451" s="435">
        <v>290.85904086896585</v>
      </c>
    </row>
    <row r="1452" spans="1:14" ht="14.4" customHeight="1" x14ac:dyDescent="0.3">
      <c r="A1452" s="430" t="s">
        <v>2992</v>
      </c>
      <c r="B1452" s="431" t="s">
        <v>3330</v>
      </c>
      <c r="C1452" s="432" t="s">
        <v>3164</v>
      </c>
      <c r="D1452" s="433" t="s">
        <v>3350</v>
      </c>
      <c r="E1452" s="432" t="s">
        <v>465</v>
      </c>
      <c r="F1452" s="433" t="s">
        <v>3363</v>
      </c>
      <c r="G1452" s="432" t="s">
        <v>466</v>
      </c>
      <c r="H1452" s="432" t="s">
        <v>1228</v>
      </c>
      <c r="I1452" s="432" t="s">
        <v>1229</v>
      </c>
      <c r="J1452" s="432" t="s">
        <v>857</v>
      </c>
      <c r="K1452" s="432" t="s">
        <v>1230</v>
      </c>
      <c r="L1452" s="434">
        <v>60.351368613483558</v>
      </c>
      <c r="M1452" s="434">
        <v>10</v>
      </c>
      <c r="N1452" s="435">
        <v>603.51368613483555</v>
      </c>
    </row>
    <row r="1453" spans="1:14" ht="14.4" customHeight="1" x14ac:dyDescent="0.3">
      <c r="A1453" s="430" t="s">
        <v>2992</v>
      </c>
      <c r="B1453" s="431" t="s">
        <v>3330</v>
      </c>
      <c r="C1453" s="432" t="s">
        <v>3164</v>
      </c>
      <c r="D1453" s="433" t="s">
        <v>3350</v>
      </c>
      <c r="E1453" s="432" t="s">
        <v>465</v>
      </c>
      <c r="F1453" s="433" t="s">
        <v>3363</v>
      </c>
      <c r="G1453" s="432" t="s">
        <v>466</v>
      </c>
      <c r="H1453" s="432" t="s">
        <v>2425</v>
      </c>
      <c r="I1453" s="432" t="s">
        <v>2426</v>
      </c>
      <c r="J1453" s="432" t="s">
        <v>819</v>
      </c>
      <c r="K1453" s="432" t="s">
        <v>2427</v>
      </c>
      <c r="L1453" s="434">
        <v>148.21008811757602</v>
      </c>
      <c r="M1453" s="434">
        <v>3</v>
      </c>
      <c r="N1453" s="435">
        <v>444.63026435272809</v>
      </c>
    </row>
    <row r="1454" spans="1:14" ht="14.4" customHeight="1" x14ac:dyDescent="0.3">
      <c r="A1454" s="430" t="s">
        <v>2992</v>
      </c>
      <c r="B1454" s="431" t="s">
        <v>3330</v>
      </c>
      <c r="C1454" s="432" t="s">
        <v>3164</v>
      </c>
      <c r="D1454" s="433" t="s">
        <v>3350</v>
      </c>
      <c r="E1454" s="432" t="s">
        <v>465</v>
      </c>
      <c r="F1454" s="433" t="s">
        <v>3363</v>
      </c>
      <c r="G1454" s="432" t="s">
        <v>466</v>
      </c>
      <c r="H1454" s="432" t="s">
        <v>2058</v>
      </c>
      <c r="I1454" s="432" t="s">
        <v>2059</v>
      </c>
      <c r="J1454" s="432" t="s">
        <v>2060</v>
      </c>
      <c r="K1454" s="432" t="s">
        <v>2061</v>
      </c>
      <c r="L1454" s="434">
        <v>397.42</v>
      </c>
      <c r="M1454" s="434">
        <v>2</v>
      </c>
      <c r="N1454" s="435">
        <v>794.84</v>
      </c>
    </row>
    <row r="1455" spans="1:14" ht="14.4" customHeight="1" x14ac:dyDescent="0.3">
      <c r="A1455" s="430" t="s">
        <v>2992</v>
      </c>
      <c r="B1455" s="431" t="s">
        <v>3330</v>
      </c>
      <c r="C1455" s="432" t="s">
        <v>3164</v>
      </c>
      <c r="D1455" s="433" t="s">
        <v>3350</v>
      </c>
      <c r="E1455" s="432" t="s">
        <v>465</v>
      </c>
      <c r="F1455" s="433" t="s">
        <v>3363</v>
      </c>
      <c r="G1455" s="432" t="s">
        <v>466</v>
      </c>
      <c r="H1455" s="432" t="s">
        <v>1347</v>
      </c>
      <c r="I1455" s="432" t="s">
        <v>1348</v>
      </c>
      <c r="J1455" s="432" t="s">
        <v>1349</v>
      </c>
      <c r="K1455" s="432" t="s">
        <v>1350</v>
      </c>
      <c r="L1455" s="434">
        <v>57.99799999999999</v>
      </c>
      <c r="M1455" s="434">
        <v>25</v>
      </c>
      <c r="N1455" s="435">
        <v>1449.9499999999998</v>
      </c>
    </row>
    <row r="1456" spans="1:14" ht="14.4" customHeight="1" x14ac:dyDescent="0.3">
      <c r="A1456" s="430" t="s">
        <v>2992</v>
      </c>
      <c r="B1456" s="431" t="s">
        <v>3330</v>
      </c>
      <c r="C1456" s="432" t="s">
        <v>3164</v>
      </c>
      <c r="D1456" s="433" t="s">
        <v>3350</v>
      </c>
      <c r="E1456" s="432" t="s">
        <v>465</v>
      </c>
      <c r="F1456" s="433" t="s">
        <v>3363</v>
      </c>
      <c r="G1456" s="432" t="s">
        <v>466</v>
      </c>
      <c r="H1456" s="432" t="s">
        <v>2089</v>
      </c>
      <c r="I1456" s="432" t="s">
        <v>2090</v>
      </c>
      <c r="J1456" s="432" t="s">
        <v>2091</v>
      </c>
      <c r="K1456" s="432" t="s">
        <v>2092</v>
      </c>
      <c r="L1456" s="434">
        <v>111.58388734573369</v>
      </c>
      <c r="M1456" s="434">
        <v>12</v>
      </c>
      <c r="N1456" s="435">
        <v>1339.0066481488043</v>
      </c>
    </row>
    <row r="1457" spans="1:14" ht="14.4" customHeight="1" x14ac:dyDescent="0.3">
      <c r="A1457" s="430" t="s">
        <v>2992</v>
      </c>
      <c r="B1457" s="431" t="s">
        <v>3330</v>
      </c>
      <c r="C1457" s="432" t="s">
        <v>3164</v>
      </c>
      <c r="D1457" s="433" t="s">
        <v>3350</v>
      </c>
      <c r="E1457" s="432" t="s">
        <v>465</v>
      </c>
      <c r="F1457" s="433" t="s">
        <v>3363</v>
      </c>
      <c r="G1457" s="432" t="s">
        <v>466</v>
      </c>
      <c r="H1457" s="432" t="s">
        <v>3062</v>
      </c>
      <c r="I1457" s="432" t="s">
        <v>177</v>
      </c>
      <c r="J1457" s="432" t="s">
        <v>3063</v>
      </c>
      <c r="K1457" s="432"/>
      <c r="L1457" s="434">
        <v>145.37596560601824</v>
      </c>
      <c r="M1457" s="434">
        <v>3</v>
      </c>
      <c r="N1457" s="435">
        <v>436.12789681805475</v>
      </c>
    </row>
    <row r="1458" spans="1:14" ht="14.4" customHeight="1" x14ac:dyDescent="0.3">
      <c r="A1458" s="430" t="s">
        <v>2992</v>
      </c>
      <c r="B1458" s="431" t="s">
        <v>3330</v>
      </c>
      <c r="C1458" s="432" t="s">
        <v>3164</v>
      </c>
      <c r="D1458" s="433" t="s">
        <v>3350</v>
      </c>
      <c r="E1458" s="432" t="s">
        <v>465</v>
      </c>
      <c r="F1458" s="433" t="s">
        <v>3363</v>
      </c>
      <c r="G1458" s="432" t="s">
        <v>466</v>
      </c>
      <c r="H1458" s="432" t="s">
        <v>1422</v>
      </c>
      <c r="I1458" s="432" t="s">
        <v>1423</v>
      </c>
      <c r="J1458" s="432" t="s">
        <v>1424</v>
      </c>
      <c r="K1458" s="432" t="s">
        <v>1425</v>
      </c>
      <c r="L1458" s="434">
        <v>339.94000000000005</v>
      </c>
      <c r="M1458" s="434">
        <v>2</v>
      </c>
      <c r="N1458" s="435">
        <v>679.88000000000011</v>
      </c>
    </row>
    <row r="1459" spans="1:14" ht="14.4" customHeight="1" x14ac:dyDescent="0.3">
      <c r="A1459" s="430" t="s">
        <v>2992</v>
      </c>
      <c r="B1459" s="431" t="s">
        <v>3330</v>
      </c>
      <c r="C1459" s="432" t="s">
        <v>3164</v>
      </c>
      <c r="D1459" s="433" t="s">
        <v>3350</v>
      </c>
      <c r="E1459" s="432" t="s">
        <v>465</v>
      </c>
      <c r="F1459" s="433" t="s">
        <v>3363</v>
      </c>
      <c r="G1459" s="432" t="s">
        <v>466</v>
      </c>
      <c r="H1459" s="432" t="s">
        <v>539</v>
      </c>
      <c r="I1459" s="432" t="s">
        <v>540</v>
      </c>
      <c r="J1459" s="432" t="s">
        <v>541</v>
      </c>
      <c r="K1459" s="432"/>
      <c r="L1459" s="434">
        <v>264.47705313623413</v>
      </c>
      <c r="M1459" s="434">
        <v>6</v>
      </c>
      <c r="N1459" s="435">
        <v>1586.8623188174047</v>
      </c>
    </row>
    <row r="1460" spans="1:14" ht="14.4" customHeight="1" x14ac:dyDescent="0.3">
      <c r="A1460" s="430" t="s">
        <v>2992</v>
      </c>
      <c r="B1460" s="431" t="s">
        <v>3330</v>
      </c>
      <c r="C1460" s="432" t="s">
        <v>3164</v>
      </c>
      <c r="D1460" s="433" t="s">
        <v>3350</v>
      </c>
      <c r="E1460" s="432" t="s">
        <v>465</v>
      </c>
      <c r="F1460" s="433" t="s">
        <v>3363</v>
      </c>
      <c r="G1460" s="432" t="s">
        <v>466</v>
      </c>
      <c r="H1460" s="432" t="s">
        <v>3070</v>
      </c>
      <c r="I1460" s="432" t="s">
        <v>177</v>
      </c>
      <c r="J1460" s="432" t="s">
        <v>3071</v>
      </c>
      <c r="K1460" s="432"/>
      <c r="L1460" s="434">
        <v>109.72562030369583</v>
      </c>
      <c r="M1460" s="434">
        <v>4</v>
      </c>
      <c r="N1460" s="435">
        <v>438.90248121478334</v>
      </c>
    </row>
    <row r="1461" spans="1:14" ht="14.4" customHeight="1" x14ac:dyDescent="0.3">
      <c r="A1461" s="430" t="s">
        <v>2992</v>
      </c>
      <c r="B1461" s="431" t="s">
        <v>3330</v>
      </c>
      <c r="C1461" s="432" t="s">
        <v>3164</v>
      </c>
      <c r="D1461" s="433" t="s">
        <v>3350</v>
      </c>
      <c r="E1461" s="432" t="s">
        <v>465</v>
      </c>
      <c r="F1461" s="433" t="s">
        <v>3363</v>
      </c>
      <c r="G1461" s="432" t="s">
        <v>466</v>
      </c>
      <c r="H1461" s="432" t="s">
        <v>3072</v>
      </c>
      <c r="I1461" s="432" t="s">
        <v>3072</v>
      </c>
      <c r="J1461" s="432" t="s">
        <v>3073</v>
      </c>
      <c r="K1461" s="432" t="s">
        <v>3074</v>
      </c>
      <c r="L1461" s="434">
        <v>113.61996638529772</v>
      </c>
      <c r="M1461" s="434">
        <v>30</v>
      </c>
      <c r="N1461" s="435">
        <v>3408.5989915589316</v>
      </c>
    </row>
    <row r="1462" spans="1:14" ht="14.4" customHeight="1" x14ac:dyDescent="0.3">
      <c r="A1462" s="430" t="s">
        <v>2992</v>
      </c>
      <c r="B1462" s="431" t="s">
        <v>3330</v>
      </c>
      <c r="C1462" s="432" t="s">
        <v>3164</v>
      </c>
      <c r="D1462" s="433" t="s">
        <v>3350</v>
      </c>
      <c r="E1462" s="432" t="s">
        <v>465</v>
      </c>
      <c r="F1462" s="433" t="s">
        <v>3363</v>
      </c>
      <c r="G1462" s="432" t="s">
        <v>466</v>
      </c>
      <c r="H1462" s="432" t="s">
        <v>3165</v>
      </c>
      <c r="I1462" s="432" t="s">
        <v>177</v>
      </c>
      <c r="J1462" s="432" t="s">
        <v>3166</v>
      </c>
      <c r="K1462" s="432"/>
      <c r="L1462" s="434">
        <v>107.46976843731929</v>
      </c>
      <c r="M1462" s="434">
        <v>2</v>
      </c>
      <c r="N1462" s="435">
        <v>214.93953687463858</v>
      </c>
    </row>
    <row r="1463" spans="1:14" ht="14.4" customHeight="1" x14ac:dyDescent="0.3">
      <c r="A1463" s="430" t="s">
        <v>2992</v>
      </c>
      <c r="B1463" s="431" t="s">
        <v>3330</v>
      </c>
      <c r="C1463" s="432" t="s">
        <v>3164</v>
      </c>
      <c r="D1463" s="433" t="s">
        <v>3350</v>
      </c>
      <c r="E1463" s="432" t="s">
        <v>465</v>
      </c>
      <c r="F1463" s="433" t="s">
        <v>3363</v>
      </c>
      <c r="G1463" s="432" t="s">
        <v>466</v>
      </c>
      <c r="H1463" s="432" t="s">
        <v>3092</v>
      </c>
      <c r="I1463" s="432" t="s">
        <v>3093</v>
      </c>
      <c r="J1463" s="432" t="s">
        <v>3094</v>
      </c>
      <c r="K1463" s="432" t="s">
        <v>3095</v>
      </c>
      <c r="L1463" s="434">
        <v>119.39367672783625</v>
      </c>
      <c r="M1463" s="434">
        <v>30</v>
      </c>
      <c r="N1463" s="435">
        <v>3581.8103018350876</v>
      </c>
    </row>
    <row r="1464" spans="1:14" ht="14.4" customHeight="1" x14ac:dyDescent="0.3">
      <c r="A1464" s="430" t="s">
        <v>2992</v>
      </c>
      <c r="B1464" s="431" t="s">
        <v>3330</v>
      </c>
      <c r="C1464" s="432" t="s">
        <v>3164</v>
      </c>
      <c r="D1464" s="433" t="s">
        <v>3350</v>
      </c>
      <c r="E1464" s="432" t="s">
        <v>465</v>
      </c>
      <c r="F1464" s="433" t="s">
        <v>3363</v>
      </c>
      <c r="G1464" s="432" t="s">
        <v>689</v>
      </c>
      <c r="H1464" s="432" t="s">
        <v>1529</v>
      </c>
      <c r="I1464" s="432" t="s">
        <v>1530</v>
      </c>
      <c r="J1464" s="432" t="s">
        <v>1531</v>
      </c>
      <c r="K1464" s="432" t="s">
        <v>1532</v>
      </c>
      <c r="L1464" s="434">
        <v>492.19999999999987</v>
      </c>
      <c r="M1464" s="434">
        <v>1</v>
      </c>
      <c r="N1464" s="435">
        <v>492.19999999999987</v>
      </c>
    </row>
    <row r="1465" spans="1:14" ht="14.4" customHeight="1" x14ac:dyDescent="0.3">
      <c r="A1465" s="430" t="s">
        <v>2992</v>
      </c>
      <c r="B1465" s="431" t="s">
        <v>3330</v>
      </c>
      <c r="C1465" s="432" t="s">
        <v>3164</v>
      </c>
      <c r="D1465" s="433" t="s">
        <v>3350</v>
      </c>
      <c r="E1465" s="432" t="s">
        <v>465</v>
      </c>
      <c r="F1465" s="433" t="s">
        <v>3363</v>
      </c>
      <c r="G1465" s="432" t="s">
        <v>689</v>
      </c>
      <c r="H1465" s="432" t="s">
        <v>1533</v>
      </c>
      <c r="I1465" s="432" t="s">
        <v>1534</v>
      </c>
      <c r="J1465" s="432" t="s">
        <v>1531</v>
      </c>
      <c r="K1465" s="432" t="s">
        <v>1535</v>
      </c>
      <c r="L1465" s="434">
        <v>942.99760382436898</v>
      </c>
      <c r="M1465" s="434">
        <v>1</v>
      </c>
      <c r="N1465" s="435">
        <v>942.99760382436898</v>
      </c>
    </row>
    <row r="1466" spans="1:14" ht="14.4" customHeight="1" x14ac:dyDescent="0.3">
      <c r="A1466" s="430" t="s">
        <v>2992</v>
      </c>
      <c r="B1466" s="431" t="s">
        <v>3330</v>
      </c>
      <c r="C1466" s="432" t="s">
        <v>3164</v>
      </c>
      <c r="D1466" s="433" t="s">
        <v>3350</v>
      </c>
      <c r="E1466" s="432" t="s">
        <v>465</v>
      </c>
      <c r="F1466" s="433" t="s">
        <v>3363</v>
      </c>
      <c r="G1466" s="432" t="s">
        <v>689</v>
      </c>
      <c r="H1466" s="432" t="s">
        <v>1571</v>
      </c>
      <c r="I1466" s="432" t="s">
        <v>1572</v>
      </c>
      <c r="J1466" s="432" t="s">
        <v>1573</v>
      </c>
      <c r="K1466" s="432" t="s">
        <v>1574</v>
      </c>
      <c r="L1466" s="434">
        <v>85.479950684659954</v>
      </c>
      <c r="M1466" s="434">
        <v>4</v>
      </c>
      <c r="N1466" s="435">
        <v>341.91980273863982</v>
      </c>
    </row>
    <row r="1467" spans="1:14" ht="14.4" customHeight="1" x14ac:dyDescent="0.3">
      <c r="A1467" s="430" t="s">
        <v>2992</v>
      </c>
      <c r="B1467" s="431" t="s">
        <v>3330</v>
      </c>
      <c r="C1467" s="432" t="s">
        <v>3164</v>
      </c>
      <c r="D1467" s="433" t="s">
        <v>3350</v>
      </c>
      <c r="E1467" s="432" t="s">
        <v>465</v>
      </c>
      <c r="F1467" s="433" t="s">
        <v>3363</v>
      </c>
      <c r="G1467" s="432" t="s">
        <v>689</v>
      </c>
      <c r="H1467" s="432" t="s">
        <v>1656</v>
      </c>
      <c r="I1467" s="432" t="s">
        <v>1657</v>
      </c>
      <c r="J1467" s="432" t="s">
        <v>1658</v>
      </c>
      <c r="K1467" s="432" t="s">
        <v>1659</v>
      </c>
      <c r="L1467" s="434">
        <v>52.810000000000031</v>
      </c>
      <c r="M1467" s="434">
        <v>2</v>
      </c>
      <c r="N1467" s="435">
        <v>105.62000000000006</v>
      </c>
    </row>
    <row r="1468" spans="1:14" ht="14.4" customHeight="1" x14ac:dyDescent="0.3">
      <c r="A1468" s="430" t="s">
        <v>2992</v>
      </c>
      <c r="B1468" s="431" t="s">
        <v>3330</v>
      </c>
      <c r="C1468" s="432" t="s">
        <v>3164</v>
      </c>
      <c r="D1468" s="433" t="s">
        <v>3350</v>
      </c>
      <c r="E1468" s="432" t="s">
        <v>465</v>
      </c>
      <c r="F1468" s="433" t="s">
        <v>3363</v>
      </c>
      <c r="G1468" s="432" t="s">
        <v>689</v>
      </c>
      <c r="H1468" s="432" t="s">
        <v>1667</v>
      </c>
      <c r="I1468" s="432" t="s">
        <v>1668</v>
      </c>
      <c r="J1468" s="432" t="s">
        <v>1669</v>
      </c>
      <c r="K1468" s="432" t="s">
        <v>1670</v>
      </c>
      <c r="L1468" s="434">
        <v>71.049484955928733</v>
      </c>
      <c r="M1468" s="434">
        <v>20</v>
      </c>
      <c r="N1468" s="435">
        <v>1420.9896991185747</v>
      </c>
    </row>
    <row r="1469" spans="1:14" ht="14.4" customHeight="1" x14ac:dyDescent="0.3">
      <c r="A1469" s="430" t="s">
        <v>2992</v>
      </c>
      <c r="B1469" s="431" t="s">
        <v>3330</v>
      </c>
      <c r="C1469" s="432" t="s">
        <v>3164</v>
      </c>
      <c r="D1469" s="433" t="s">
        <v>3350</v>
      </c>
      <c r="E1469" s="432" t="s">
        <v>465</v>
      </c>
      <c r="F1469" s="433" t="s">
        <v>3363</v>
      </c>
      <c r="G1469" s="432" t="s">
        <v>689</v>
      </c>
      <c r="H1469" s="432" t="s">
        <v>1704</v>
      </c>
      <c r="I1469" s="432" t="s">
        <v>1705</v>
      </c>
      <c r="J1469" s="432" t="s">
        <v>1531</v>
      </c>
      <c r="K1469" s="432" t="s">
        <v>1706</v>
      </c>
      <c r="L1469" s="434">
        <v>356.5</v>
      </c>
      <c r="M1469" s="434">
        <v>1</v>
      </c>
      <c r="N1469" s="435">
        <v>356.5</v>
      </c>
    </row>
    <row r="1470" spans="1:14" ht="14.4" customHeight="1" x14ac:dyDescent="0.3">
      <c r="A1470" s="430" t="s">
        <v>2992</v>
      </c>
      <c r="B1470" s="431" t="s">
        <v>3330</v>
      </c>
      <c r="C1470" s="432" t="s">
        <v>3164</v>
      </c>
      <c r="D1470" s="433" t="s">
        <v>3350</v>
      </c>
      <c r="E1470" s="432" t="s">
        <v>465</v>
      </c>
      <c r="F1470" s="433" t="s">
        <v>3363</v>
      </c>
      <c r="G1470" s="432" t="s">
        <v>689</v>
      </c>
      <c r="H1470" s="432" t="s">
        <v>1707</v>
      </c>
      <c r="I1470" s="432" t="s">
        <v>1708</v>
      </c>
      <c r="J1470" s="432" t="s">
        <v>1531</v>
      </c>
      <c r="K1470" s="432" t="s">
        <v>1709</v>
      </c>
      <c r="L1470" s="434">
        <v>414</v>
      </c>
      <c r="M1470" s="434">
        <v>6</v>
      </c>
      <c r="N1470" s="435">
        <v>2484</v>
      </c>
    </row>
    <row r="1471" spans="1:14" ht="14.4" customHeight="1" x14ac:dyDescent="0.3">
      <c r="A1471" s="430" t="s">
        <v>2992</v>
      </c>
      <c r="B1471" s="431" t="s">
        <v>3330</v>
      </c>
      <c r="C1471" s="432" t="s">
        <v>3164</v>
      </c>
      <c r="D1471" s="433" t="s">
        <v>3350</v>
      </c>
      <c r="E1471" s="432" t="s">
        <v>465</v>
      </c>
      <c r="F1471" s="433" t="s">
        <v>3363</v>
      </c>
      <c r="G1471" s="432" t="s">
        <v>689</v>
      </c>
      <c r="H1471" s="432" t="s">
        <v>3137</v>
      </c>
      <c r="I1471" s="432" t="s">
        <v>3138</v>
      </c>
      <c r="J1471" s="432" t="s">
        <v>1624</v>
      </c>
      <c r="K1471" s="432" t="s">
        <v>1118</v>
      </c>
      <c r="L1471" s="434">
        <v>311.16000000000003</v>
      </c>
      <c r="M1471" s="434">
        <v>2</v>
      </c>
      <c r="N1471" s="435">
        <v>622.32000000000005</v>
      </c>
    </row>
    <row r="1472" spans="1:14" ht="14.4" customHeight="1" x14ac:dyDescent="0.3">
      <c r="A1472" s="430" t="s">
        <v>2992</v>
      </c>
      <c r="B1472" s="431" t="s">
        <v>3330</v>
      </c>
      <c r="C1472" s="432" t="s">
        <v>3164</v>
      </c>
      <c r="D1472" s="433" t="s">
        <v>3350</v>
      </c>
      <c r="E1472" s="432" t="s">
        <v>465</v>
      </c>
      <c r="F1472" s="433" t="s">
        <v>3363</v>
      </c>
      <c r="G1472" s="432" t="s">
        <v>689</v>
      </c>
      <c r="H1472" s="432" t="s">
        <v>3167</v>
      </c>
      <c r="I1472" s="432" t="s">
        <v>3168</v>
      </c>
      <c r="J1472" s="432" t="s">
        <v>3169</v>
      </c>
      <c r="K1472" s="432" t="s">
        <v>3170</v>
      </c>
      <c r="L1472" s="434">
        <v>39.26</v>
      </c>
      <c r="M1472" s="434">
        <v>5</v>
      </c>
      <c r="N1472" s="435">
        <v>196.29999999999998</v>
      </c>
    </row>
    <row r="1473" spans="1:14" ht="14.4" customHeight="1" x14ac:dyDescent="0.3">
      <c r="A1473" s="430" t="s">
        <v>2992</v>
      </c>
      <c r="B1473" s="431" t="s">
        <v>3330</v>
      </c>
      <c r="C1473" s="432" t="s">
        <v>3164</v>
      </c>
      <c r="D1473" s="433" t="s">
        <v>3350</v>
      </c>
      <c r="E1473" s="432" t="s">
        <v>465</v>
      </c>
      <c r="F1473" s="433" t="s">
        <v>3363</v>
      </c>
      <c r="G1473" s="432" t="s">
        <v>689</v>
      </c>
      <c r="H1473" s="432" t="s">
        <v>3142</v>
      </c>
      <c r="I1473" s="432" t="s">
        <v>3143</v>
      </c>
      <c r="J1473" s="432" t="s">
        <v>3144</v>
      </c>
      <c r="K1473" s="432" t="s">
        <v>3145</v>
      </c>
      <c r="L1473" s="434">
        <v>1003.8820464113356</v>
      </c>
      <c r="M1473" s="434">
        <v>2</v>
      </c>
      <c r="N1473" s="435">
        <v>2007.7640928226713</v>
      </c>
    </row>
    <row r="1474" spans="1:14" ht="14.4" customHeight="1" x14ac:dyDescent="0.3">
      <c r="A1474" s="430" t="s">
        <v>2992</v>
      </c>
      <c r="B1474" s="431" t="s">
        <v>3330</v>
      </c>
      <c r="C1474" s="432" t="s">
        <v>3164</v>
      </c>
      <c r="D1474" s="433" t="s">
        <v>3350</v>
      </c>
      <c r="E1474" s="432" t="s">
        <v>571</v>
      </c>
      <c r="F1474" s="433" t="s">
        <v>3365</v>
      </c>
      <c r="G1474" s="432" t="s">
        <v>466</v>
      </c>
      <c r="H1474" s="432" t="s">
        <v>572</v>
      </c>
      <c r="I1474" s="432" t="s">
        <v>573</v>
      </c>
      <c r="J1474" s="432" t="s">
        <v>574</v>
      </c>
      <c r="K1474" s="432" t="s">
        <v>575</v>
      </c>
      <c r="L1474" s="434">
        <v>39.43</v>
      </c>
      <c r="M1474" s="434">
        <v>2</v>
      </c>
      <c r="N1474" s="435">
        <v>78.86</v>
      </c>
    </row>
    <row r="1475" spans="1:14" ht="14.4" customHeight="1" x14ac:dyDescent="0.3">
      <c r="A1475" s="430" t="s">
        <v>2992</v>
      </c>
      <c r="B1475" s="431" t="s">
        <v>3330</v>
      </c>
      <c r="C1475" s="432" t="s">
        <v>3171</v>
      </c>
      <c r="D1475" s="433" t="s">
        <v>3351</v>
      </c>
      <c r="E1475" s="432" t="s">
        <v>465</v>
      </c>
      <c r="F1475" s="433" t="s">
        <v>3363</v>
      </c>
      <c r="G1475" s="432"/>
      <c r="H1475" s="432" t="s">
        <v>1908</v>
      </c>
      <c r="I1475" s="432" t="s">
        <v>1909</v>
      </c>
      <c r="J1475" s="432" t="s">
        <v>1910</v>
      </c>
      <c r="K1475" s="432" t="s">
        <v>1911</v>
      </c>
      <c r="L1475" s="434">
        <v>260.72975605789259</v>
      </c>
      <c r="M1475" s="434">
        <v>58</v>
      </c>
      <c r="N1475" s="435">
        <v>15122.325851357769</v>
      </c>
    </row>
    <row r="1476" spans="1:14" ht="14.4" customHeight="1" x14ac:dyDescent="0.3">
      <c r="A1476" s="430" t="s">
        <v>2992</v>
      </c>
      <c r="B1476" s="431" t="s">
        <v>3330</v>
      </c>
      <c r="C1476" s="432" t="s">
        <v>3171</v>
      </c>
      <c r="D1476" s="433" t="s">
        <v>3351</v>
      </c>
      <c r="E1476" s="432" t="s">
        <v>465</v>
      </c>
      <c r="F1476" s="433" t="s">
        <v>3363</v>
      </c>
      <c r="G1476" s="432"/>
      <c r="H1476" s="432" t="s">
        <v>3172</v>
      </c>
      <c r="I1476" s="432" t="s">
        <v>3173</v>
      </c>
      <c r="J1476" s="432" t="s">
        <v>3174</v>
      </c>
      <c r="K1476" s="432" t="s">
        <v>3175</v>
      </c>
      <c r="L1476" s="434">
        <v>479.85</v>
      </c>
      <c r="M1476" s="434">
        <v>1</v>
      </c>
      <c r="N1476" s="435">
        <v>479.85</v>
      </c>
    </row>
    <row r="1477" spans="1:14" ht="14.4" customHeight="1" x14ac:dyDescent="0.3">
      <c r="A1477" s="430" t="s">
        <v>2992</v>
      </c>
      <c r="B1477" s="431" t="s">
        <v>3330</v>
      </c>
      <c r="C1477" s="432" t="s">
        <v>3171</v>
      </c>
      <c r="D1477" s="433" t="s">
        <v>3351</v>
      </c>
      <c r="E1477" s="432" t="s">
        <v>465</v>
      </c>
      <c r="F1477" s="433" t="s">
        <v>3363</v>
      </c>
      <c r="G1477" s="432" t="s">
        <v>466</v>
      </c>
      <c r="H1477" s="432" t="s">
        <v>762</v>
      </c>
      <c r="I1477" s="432" t="s">
        <v>762</v>
      </c>
      <c r="J1477" s="432" t="s">
        <v>763</v>
      </c>
      <c r="K1477" s="432" t="s">
        <v>764</v>
      </c>
      <c r="L1477" s="434">
        <v>181.59</v>
      </c>
      <c r="M1477" s="434">
        <v>3</v>
      </c>
      <c r="N1477" s="435">
        <v>544.77</v>
      </c>
    </row>
    <row r="1478" spans="1:14" ht="14.4" customHeight="1" x14ac:dyDescent="0.3">
      <c r="A1478" s="430" t="s">
        <v>2992</v>
      </c>
      <c r="B1478" s="431" t="s">
        <v>3330</v>
      </c>
      <c r="C1478" s="432" t="s">
        <v>3171</v>
      </c>
      <c r="D1478" s="433" t="s">
        <v>3351</v>
      </c>
      <c r="E1478" s="432" t="s">
        <v>465</v>
      </c>
      <c r="F1478" s="433" t="s">
        <v>3363</v>
      </c>
      <c r="G1478" s="432" t="s">
        <v>466</v>
      </c>
      <c r="H1478" s="432" t="s">
        <v>765</v>
      </c>
      <c r="I1478" s="432" t="s">
        <v>765</v>
      </c>
      <c r="J1478" s="432" t="s">
        <v>766</v>
      </c>
      <c r="K1478" s="432" t="s">
        <v>764</v>
      </c>
      <c r="L1478" s="434">
        <v>149.5</v>
      </c>
      <c r="M1478" s="434">
        <v>8</v>
      </c>
      <c r="N1478" s="435">
        <v>1196</v>
      </c>
    </row>
    <row r="1479" spans="1:14" ht="14.4" customHeight="1" x14ac:dyDescent="0.3">
      <c r="A1479" s="430" t="s">
        <v>2992</v>
      </c>
      <c r="B1479" s="431" t="s">
        <v>3330</v>
      </c>
      <c r="C1479" s="432" t="s">
        <v>3171</v>
      </c>
      <c r="D1479" s="433" t="s">
        <v>3351</v>
      </c>
      <c r="E1479" s="432" t="s">
        <v>465</v>
      </c>
      <c r="F1479" s="433" t="s">
        <v>3363</v>
      </c>
      <c r="G1479" s="432" t="s">
        <v>466</v>
      </c>
      <c r="H1479" s="432" t="s">
        <v>771</v>
      </c>
      <c r="I1479" s="432" t="s">
        <v>771</v>
      </c>
      <c r="J1479" s="432" t="s">
        <v>760</v>
      </c>
      <c r="K1479" s="432" t="s">
        <v>772</v>
      </c>
      <c r="L1479" s="434">
        <v>97.75</v>
      </c>
      <c r="M1479" s="434">
        <v>59</v>
      </c>
      <c r="N1479" s="435">
        <v>5767.25</v>
      </c>
    </row>
    <row r="1480" spans="1:14" ht="14.4" customHeight="1" x14ac:dyDescent="0.3">
      <c r="A1480" s="430" t="s">
        <v>2992</v>
      </c>
      <c r="B1480" s="431" t="s">
        <v>3330</v>
      </c>
      <c r="C1480" s="432" t="s">
        <v>3171</v>
      </c>
      <c r="D1480" s="433" t="s">
        <v>3351</v>
      </c>
      <c r="E1480" s="432" t="s">
        <v>465</v>
      </c>
      <c r="F1480" s="433" t="s">
        <v>3363</v>
      </c>
      <c r="G1480" s="432" t="s">
        <v>466</v>
      </c>
      <c r="H1480" s="432" t="s">
        <v>487</v>
      </c>
      <c r="I1480" s="432" t="s">
        <v>488</v>
      </c>
      <c r="J1480" s="432" t="s">
        <v>489</v>
      </c>
      <c r="K1480" s="432" t="s">
        <v>490</v>
      </c>
      <c r="L1480" s="434">
        <v>84.569999999999979</v>
      </c>
      <c r="M1480" s="434">
        <v>50</v>
      </c>
      <c r="N1480" s="435">
        <v>4228.4999999999991</v>
      </c>
    </row>
    <row r="1481" spans="1:14" ht="14.4" customHeight="1" x14ac:dyDescent="0.3">
      <c r="A1481" s="430" t="s">
        <v>2992</v>
      </c>
      <c r="B1481" s="431" t="s">
        <v>3330</v>
      </c>
      <c r="C1481" s="432" t="s">
        <v>3171</v>
      </c>
      <c r="D1481" s="433" t="s">
        <v>3351</v>
      </c>
      <c r="E1481" s="432" t="s">
        <v>465</v>
      </c>
      <c r="F1481" s="433" t="s">
        <v>3363</v>
      </c>
      <c r="G1481" s="432" t="s">
        <v>466</v>
      </c>
      <c r="H1481" s="432" t="s">
        <v>2419</v>
      </c>
      <c r="I1481" s="432" t="s">
        <v>2420</v>
      </c>
      <c r="J1481" s="432" t="s">
        <v>779</v>
      </c>
      <c r="K1481" s="432" t="s">
        <v>1315</v>
      </c>
      <c r="L1481" s="434">
        <v>95.08</v>
      </c>
      <c r="M1481" s="434">
        <v>10</v>
      </c>
      <c r="N1481" s="435">
        <v>950.8</v>
      </c>
    </row>
    <row r="1482" spans="1:14" ht="14.4" customHeight="1" x14ac:dyDescent="0.3">
      <c r="A1482" s="430" t="s">
        <v>2992</v>
      </c>
      <c r="B1482" s="431" t="s">
        <v>3330</v>
      </c>
      <c r="C1482" s="432" t="s">
        <v>3171</v>
      </c>
      <c r="D1482" s="433" t="s">
        <v>3351</v>
      </c>
      <c r="E1482" s="432" t="s">
        <v>465</v>
      </c>
      <c r="F1482" s="433" t="s">
        <v>3363</v>
      </c>
      <c r="G1482" s="432" t="s">
        <v>466</v>
      </c>
      <c r="H1482" s="432" t="s">
        <v>777</v>
      </c>
      <c r="I1482" s="432" t="s">
        <v>778</v>
      </c>
      <c r="J1482" s="432" t="s">
        <v>779</v>
      </c>
      <c r="K1482" s="432" t="s">
        <v>780</v>
      </c>
      <c r="L1482" s="434">
        <v>106.34777777777779</v>
      </c>
      <c r="M1482" s="434">
        <v>18</v>
      </c>
      <c r="N1482" s="435">
        <v>1914.2600000000002</v>
      </c>
    </row>
    <row r="1483" spans="1:14" ht="14.4" customHeight="1" x14ac:dyDescent="0.3">
      <c r="A1483" s="430" t="s">
        <v>2992</v>
      </c>
      <c r="B1483" s="431" t="s">
        <v>3330</v>
      </c>
      <c r="C1483" s="432" t="s">
        <v>3171</v>
      </c>
      <c r="D1483" s="433" t="s">
        <v>3351</v>
      </c>
      <c r="E1483" s="432" t="s">
        <v>465</v>
      </c>
      <c r="F1483" s="433" t="s">
        <v>3363</v>
      </c>
      <c r="G1483" s="432" t="s">
        <v>466</v>
      </c>
      <c r="H1483" s="432" t="s">
        <v>491</v>
      </c>
      <c r="I1483" s="432" t="s">
        <v>492</v>
      </c>
      <c r="J1483" s="432" t="s">
        <v>493</v>
      </c>
      <c r="K1483" s="432" t="s">
        <v>494</v>
      </c>
      <c r="L1483" s="434">
        <v>170.45</v>
      </c>
      <c r="M1483" s="434">
        <v>7</v>
      </c>
      <c r="N1483" s="435">
        <v>1193.1499999999999</v>
      </c>
    </row>
    <row r="1484" spans="1:14" ht="14.4" customHeight="1" x14ac:dyDescent="0.3">
      <c r="A1484" s="430" t="s">
        <v>2992</v>
      </c>
      <c r="B1484" s="431" t="s">
        <v>3330</v>
      </c>
      <c r="C1484" s="432" t="s">
        <v>3171</v>
      </c>
      <c r="D1484" s="433" t="s">
        <v>3351</v>
      </c>
      <c r="E1484" s="432" t="s">
        <v>465</v>
      </c>
      <c r="F1484" s="433" t="s">
        <v>3363</v>
      </c>
      <c r="G1484" s="432" t="s">
        <v>466</v>
      </c>
      <c r="H1484" s="432" t="s">
        <v>781</v>
      </c>
      <c r="I1484" s="432" t="s">
        <v>782</v>
      </c>
      <c r="J1484" s="432" t="s">
        <v>783</v>
      </c>
      <c r="K1484" s="432" t="s">
        <v>784</v>
      </c>
      <c r="L1484" s="434">
        <v>67.929999999999993</v>
      </c>
      <c r="M1484" s="434">
        <v>4</v>
      </c>
      <c r="N1484" s="435">
        <v>271.71999999999997</v>
      </c>
    </row>
    <row r="1485" spans="1:14" ht="14.4" customHeight="1" x14ac:dyDescent="0.3">
      <c r="A1485" s="430" t="s">
        <v>2992</v>
      </c>
      <c r="B1485" s="431" t="s">
        <v>3330</v>
      </c>
      <c r="C1485" s="432" t="s">
        <v>3171</v>
      </c>
      <c r="D1485" s="433" t="s">
        <v>3351</v>
      </c>
      <c r="E1485" s="432" t="s">
        <v>465</v>
      </c>
      <c r="F1485" s="433" t="s">
        <v>3363</v>
      </c>
      <c r="G1485" s="432" t="s">
        <v>466</v>
      </c>
      <c r="H1485" s="432" t="s">
        <v>2536</v>
      </c>
      <c r="I1485" s="432" t="s">
        <v>2537</v>
      </c>
      <c r="J1485" s="432" t="s">
        <v>497</v>
      </c>
      <c r="K1485" s="432" t="s">
        <v>579</v>
      </c>
      <c r="L1485" s="434">
        <v>65.076110069716989</v>
      </c>
      <c r="M1485" s="434">
        <v>40</v>
      </c>
      <c r="N1485" s="435">
        <v>2603.0444027886797</v>
      </c>
    </row>
    <row r="1486" spans="1:14" ht="14.4" customHeight="1" x14ac:dyDescent="0.3">
      <c r="A1486" s="430" t="s">
        <v>2992</v>
      </c>
      <c r="B1486" s="431" t="s">
        <v>3330</v>
      </c>
      <c r="C1486" s="432" t="s">
        <v>3171</v>
      </c>
      <c r="D1486" s="433" t="s">
        <v>3351</v>
      </c>
      <c r="E1486" s="432" t="s">
        <v>465</v>
      </c>
      <c r="F1486" s="433" t="s">
        <v>3363</v>
      </c>
      <c r="G1486" s="432" t="s">
        <v>466</v>
      </c>
      <c r="H1486" s="432" t="s">
        <v>797</v>
      </c>
      <c r="I1486" s="432" t="s">
        <v>798</v>
      </c>
      <c r="J1486" s="432" t="s">
        <v>799</v>
      </c>
      <c r="K1486" s="432" t="s">
        <v>800</v>
      </c>
      <c r="L1486" s="434">
        <v>84.888996529742101</v>
      </c>
      <c r="M1486" s="434">
        <v>1</v>
      </c>
      <c r="N1486" s="435">
        <v>84.888996529742101</v>
      </c>
    </row>
    <row r="1487" spans="1:14" ht="14.4" customHeight="1" x14ac:dyDescent="0.3">
      <c r="A1487" s="430" t="s">
        <v>2992</v>
      </c>
      <c r="B1487" s="431" t="s">
        <v>3330</v>
      </c>
      <c r="C1487" s="432" t="s">
        <v>3171</v>
      </c>
      <c r="D1487" s="433" t="s">
        <v>3351</v>
      </c>
      <c r="E1487" s="432" t="s">
        <v>465</v>
      </c>
      <c r="F1487" s="433" t="s">
        <v>3363</v>
      </c>
      <c r="G1487" s="432" t="s">
        <v>466</v>
      </c>
      <c r="H1487" s="432" t="s">
        <v>805</v>
      </c>
      <c r="I1487" s="432" t="s">
        <v>806</v>
      </c>
      <c r="J1487" s="432" t="s">
        <v>807</v>
      </c>
      <c r="K1487" s="432" t="s">
        <v>808</v>
      </c>
      <c r="L1487" s="434">
        <v>28.678666650416563</v>
      </c>
      <c r="M1487" s="434">
        <v>30</v>
      </c>
      <c r="N1487" s="435">
        <v>860.35999951249687</v>
      </c>
    </row>
    <row r="1488" spans="1:14" ht="14.4" customHeight="1" x14ac:dyDescent="0.3">
      <c r="A1488" s="430" t="s">
        <v>2992</v>
      </c>
      <c r="B1488" s="431" t="s">
        <v>3330</v>
      </c>
      <c r="C1488" s="432" t="s">
        <v>3171</v>
      </c>
      <c r="D1488" s="433" t="s">
        <v>3351</v>
      </c>
      <c r="E1488" s="432" t="s">
        <v>465</v>
      </c>
      <c r="F1488" s="433" t="s">
        <v>3363</v>
      </c>
      <c r="G1488" s="432" t="s">
        <v>466</v>
      </c>
      <c r="H1488" s="432" t="s">
        <v>825</v>
      </c>
      <c r="I1488" s="432" t="s">
        <v>826</v>
      </c>
      <c r="J1488" s="432" t="s">
        <v>823</v>
      </c>
      <c r="K1488" s="432" t="s">
        <v>827</v>
      </c>
      <c r="L1488" s="434">
        <v>55.379557488725894</v>
      </c>
      <c r="M1488" s="434">
        <v>5</v>
      </c>
      <c r="N1488" s="435">
        <v>276.89778744362945</v>
      </c>
    </row>
    <row r="1489" spans="1:14" ht="14.4" customHeight="1" x14ac:dyDescent="0.3">
      <c r="A1489" s="430" t="s">
        <v>2992</v>
      </c>
      <c r="B1489" s="431" t="s">
        <v>3330</v>
      </c>
      <c r="C1489" s="432" t="s">
        <v>3171</v>
      </c>
      <c r="D1489" s="433" t="s">
        <v>3351</v>
      </c>
      <c r="E1489" s="432" t="s">
        <v>465</v>
      </c>
      <c r="F1489" s="433" t="s">
        <v>3363</v>
      </c>
      <c r="G1489" s="432" t="s">
        <v>466</v>
      </c>
      <c r="H1489" s="432" t="s">
        <v>855</v>
      </c>
      <c r="I1489" s="432" t="s">
        <v>856</v>
      </c>
      <c r="J1489" s="432" t="s">
        <v>857</v>
      </c>
      <c r="K1489" s="432" t="s">
        <v>858</v>
      </c>
      <c r="L1489" s="434">
        <v>60.350000000000016</v>
      </c>
      <c r="M1489" s="434">
        <v>3</v>
      </c>
      <c r="N1489" s="435">
        <v>181.05000000000004</v>
      </c>
    </row>
    <row r="1490" spans="1:14" ht="14.4" customHeight="1" x14ac:dyDescent="0.3">
      <c r="A1490" s="430" t="s">
        <v>2992</v>
      </c>
      <c r="B1490" s="431" t="s">
        <v>3330</v>
      </c>
      <c r="C1490" s="432" t="s">
        <v>3171</v>
      </c>
      <c r="D1490" s="433" t="s">
        <v>3351</v>
      </c>
      <c r="E1490" s="432" t="s">
        <v>465</v>
      </c>
      <c r="F1490" s="433" t="s">
        <v>3363</v>
      </c>
      <c r="G1490" s="432" t="s">
        <v>466</v>
      </c>
      <c r="H1490" s="432" t="s">
        <v>867</v>
      </c>
      <c r="I1490" s="432" t="s">
        <v>868</v>
      </c>
      <c r="J1490" s="432" t="s">
        <v>869</v>
      </c>
      <c r="K1490" s="432" t="s">
        <v>538</v>
      </c>
      <c r="L1490" s="434">
        <v>259.99985800393955</v>
      </c>
      <c r="M1490" s="434">
        <v>91</v>
      </c>
      <c r="N1490" s="435">
        <v>23659.987078358499</v>
      </c>
    </row>
    <row r="1491" spans="1:14" ht="14.4" customHeight="1" x14ac:dyDescent="0.3">
      <c r="A1491" s="430" t="s">
        <v>2992</v>
      </c>
      <c r="B1491" s="431" t="s">
        <v>3330</v>
      </c>
      <c r="C1491" s="432" t="s">
        <v>3171</v>
      </c>
      <c r="D1491" s="433" t="s">
        <v>3351</v>
      </c>
      <c r="E1491" s="432" t="s">
        <v>465</v>
      </c>
      <c r="F1491" s="433" t="s">
        <v>3363</v>
      </c>
      <c r="G1491" s="432" t="s">
        <v>466</v>
      </c>
      <c r="H1491" s="432" t="s">
        <v>878</v>
      </c>
      <c r="I1491" s="432" t="s">
        <v>879</v>
      </c>
      <c r="J1491" s="432" t="s">
        <v>880</v>
      </c>
      <c r="K1491" s="432" t="s">
        <v>881</v>
      </c>
      <c r="L1491" s="434">
        <v>275.30549570478604</v>
      </c>
      <c r="M1491" s="434">
        <v>7</v>
      </c>
      <c r="N1491" s="435">
        <v>1927.1384699335024</v>
      </c>
    </row>
    <row r="1492" spans="1:14" ht="14.4" customHeight="1" x14ac:dyDescent="0.3">
      <c r="A1492" s="430" t="s">
        <v>2992</v>
      </c>
      <c r="B1492" s="431" t="s">
        <v>3330</v>
      </c>
      <c r="C1492" s="432" t="s">
        <v>3171</v>
      </c>
      <c r="D1492" s="433" t="s">
        <v>3351</v>
      </c>
      <c r="E1492" s="432" t="s">
        <v>465</v>
      </c>
      <c r="F1492" s="433" t="s">
        <v>3363</v>
      </c>
      <c r="G1492" s="432" t="s">
        <v>466</v>
      </c>
      <c r="H1492" s="432" t="s">
        <v>3176</v>
      </c>
      <c r="I1492" s="432" t="s">
        <v>3177</v>
      </c>
      <c r="J1492" s="432" t="s">
        <v>3178</v>
      </c>
      <c r="K1492" s="432" t="s">
        <v>3179</v>
      </c>
      <c r="L1492" s="434">
        <v>79.059829714060442</v>
      </c>
      <c r="M1492" s="434">
        <v>1</v>
      </c>
      <c r="N1492" s="435">
        <v>79.059829714060442</v>
      </c>
    </row>
    <row r="1493" spans="1:14" ht="14.4" customHeight="1" x14ac:dyDescent="0.3">
      <c r="A1493" s="430" t="s">
        <v>2992</v>
      </c>
      <c r="B1493" s="431" t="s">
        <v>3330</v>
      </c>
      <c r="C1493" s="432" t="s">
        <v>3171</v>
      </c>
      <c r="D1493" s="433" t="s">
        <v>3351</v>
      </c>
      <c r="E1493" s="432" t="s">
        <v>465</v>
      </c>
      <c r="F1493" s="433" t="s">
        <v>3363</v>
      </c>
      <c r="G1493" s="432" t="s">
        <v>466</v>
      </c>
      <c r="H1493" s="432" t="s">
        <v>3180</v>
      </c>
      <c r="I1493" s="432" t="s">
        <v>3181</v>
      </c>
      <c r="J1493" s="432" t="s">
        <v>3182</v>
      </c>
      <c r="K1493" s="432" t="s">
        <v>3179</v>
      </c>
      <c r="L1493" s="434">
        <v>112.20999999999997</v>
      </c>
      <c r="M1493" s="434">
        <v>1</v>
      </c>
      <c r="N1493" s="435">
        <v>112.20999999999997</v>
      </c>
    </row>
    <row r="1494" spans="1:14" ht="14.4" customHeight="1" x14ac:dyDescent="0.3">
      <c r="A1494" s="430" t="s">
        <v>2992</v>
      </c>
      <c r="B1494" s="431" t="s">
        <v>3330</v>
      </c>
      <c r="C1494" s="432" t="s">
        <v>3171</v>
      </c>
      <c r="D1494" s="433" t="s">
        <v>3351</v>
      </c>
      <c r="E1494" s="432" t="s">
        <v>465</v>
      </c>
      <c r="F1494" s="433" t="s">
        <v>3363</v>
      </c>
      <c r="G1494" s="432" t="s">
        <v>466</v>
      </c>
      <c r="H1494" s="432" t="s">
        <v>2553</v>
      </c>
      <c r="I1494" s="432" t="s">
        <v>2554</v>
      </c>
      <c r="J1494" s="432" t="s">
        <v>1219</v>
      </c>
      <c r="K1494" s="432" t="s">
        <v>2555</v>
      </c>
      <c r="L1494" s="434">
        <v>194.05000000000004</v>
      </c>
      <c r="M1494" s="434">
        <v>12</v>
      </c>
      <c r="N1494" s="435">
        <v>2328.6000000000004</v>
      </c>
    </row>
    <row r="1495" spans="1:14" ht="14.4" customHeight="1" x14ac:dyDescent="0.3">
      <c r="A1495" s="430" t="s">
        <v>2992</v>
      </c>
      <c r="B1495" s="431" t="s">
        <v>3330</v>
      </c>
      <c r="C1495" s="432" t="s">
        <v>3171</v>
      </c>
      <c r="D1495" s="433" t="s">
        <v>3351</v>
      </c>
      <c r="E1495" s="432" t="s">
        <v>465</v>
      </c>
      <c r="F1495" s="433" t="s">
        <v>3363</v>
      </c>
      <c r="G1495" s="432" t="s">
        <v>466</v>
      </c>
      <c r="H1495" s="432" t="s">
        <v>890</v>
      </c>
      <c r="I1495" s="432" t="s">
        <v>890</v>
      </c>
      <c r="J1495" s="432" t="s">
        <v>891</v>
      </c>
      <c r="K1495" s="432" t="s">
        <v>892</v>
      </c>
      <c r="L1495" s="434">
        <v>38.224075842456024</v>
      </c>
      <c r="M1495" s="434">
        <v>60</v>
      </c>
      <c r="N1495" s="435">
        <v>2293.4445505473614</v>
      </c>
    </row>
    <row r="1496" spans="1:14" ht="14.4" customHeight="1" x14ac:dyDescent="0.3">
      <c r="A1496" s="430" t="s">
        <v>2992</v>
      </c>
      <c r="B1496" s="431" t="s">
        <v>3330</v>
      </c>
      <c r="C1496" s="432" t="s">
        <v>3171</v>
      </c>
      <c r="D1496" s="433" t="s">
        <v>3351</v>
      </c>
      <c r="E1496" s="432" t="s">
        <v>465</v>
      </c>
      <c r="F1496" s="433" t="s">
        <v>3363</v>
      </c>
      <c r="G1496" s="432" t="s">
        <v>466</v>
      </c>
      <c r="H1496" s="432" t="s">
        <v>931</v>
      </c>
      <c r="I1496" s="432" t="s">
        <v>932</v>
      </c>
      <c r="J1496" s="432" t="s">
        <v>933</v>
      </c>
      <c r="K1496" s="432" t="s">
        <v>934</v>
      </c>
      <c r="L1496" s="434">
        <v>339.87185331556753</v>
      </c>
      <c r="M1496" s="434">
        <v>8</v>
      </c>
      <c r="N1496" s="435">
        <v>2718.9748265245403</v>
      </c>
    </row>
    <row r="1497" spans="1:14" ht="14.4" customHeight="1" x14ac:dyDescent="0.3">
      <c r="A1497" s="430" t="s">
        <v>2992</v>
      </c>
      <c r="B1497" s="431" t="s">
        <v>3330</v>
      </c>
      <c r="C1497" s="432" t="s">
        <v>3171</v>
      </c>
      <c r="D1497" s="433" t="s">
        <v>3351</v>
      </c>
      <c r="E1497" s="432" t="s">
        <v>465</v>
      </c>
      <c r="F1497" s="433" t="s">
        <v>3363</v>
      </c>
      <c r="G1497" s="432" t="s">
        <v>466</v>
      </c>
      <c r="H1497" s="432" t="s">
        <v>981</v>
      </c>
      <c r="I1497" s="432" t="s">
        <v>982</v>
      </c>
      <c r="J1497" s="432" t="s">
        <v>983</v>
      </c>
      <c r="K1497" s="432" t="s">
        <v>984</v>
      </c>
      <c r="L1497" s="434">
        <v>134.31666666666663</v>
      </c>
      <c r="M1497" s="434">
        <v>3</v>
      </c>
      <c r="N1497" s="435">
        <v>402.94999999999987</v>
      </c>
    </row>
    <row r="1498" spans="1:14" ht="14.4" customHeight="1" x14ac:dyDescent="0.3">
      <c r="A1498" s="430" t="s">
        <v>2992</v>
      </c>
      <c r="B1498" s="431" t="s">
        <v>3330</v>
      </c>
      <c r="C1498" s="432" t="s">
        <v>3171</v>
      </c>
      <c r="D1498" s="433" t="s">
        <v>3351</v>
      </c>
      <c r="E1498" s="432" t="s">
        <v>465</v>
      </c>
      <c r="F1498" s="433" t="s">
        <v>3363</v>
      </c>
      <c r="G1498" s="432" t="s">
        <v>466</v>
      </c>
      <c r="H1498" s="432" t="s">
        <v>2566</v>
      </c>
      <c r="I1498" s="432" t="s">
        <v>2567</v>
      </c>
      <c r="J1498" s="432" t="s">
        <v>2568</v>
      </c>
      <c r="K1498" s="432" t="s">
        <v>2569</v>
      </c>
      <c r="L1498" s="434">
        <v>163.12333333333333</v>
      </c>
      <c r="M1498" s="434">
        <v>3</v>
      </c>
      <c r="N1498" s="435">
        <v>489.37</v>
      </c>
    </row>
    <row r="1499" spans="1:14" ht="14.4" customHeight="1" x14ac:dyDescent="0.3">
      <c r="A1499" s="430" t="s">
        <v>2992</v>
      </c>
      <c r="B1499" s="431" t="s">
        <v>3330</v>
      </c>
      <c r="C1499" s="432" t="s">
        <v>3171</v>
      </c>
      <c r="D1499" s="433" t="s">
        <v>3351</v>
      </c>
      <c r="E1499" s="432" t="s">
        <v>465</v>
      </c>
      <c r="F1499" s="433" t="s">
        <v>3363</v>
      </c>
      <c r="G1499" s="432" t="s">
        <v>466</v>
      </c>
      <c r="H1499" s="432" t="s">
        <v>499</v>
      </c>
      <c r="I1499" s="432" t="s">
        <v>500</v>
      </c>
      <c r="J1499" s="432" t="s">
        <v>501</v>
      </c>
      <c r="K1499" s="432" t="s">
        <v>502</v>
      </c>
      <c r="L1499" s="434">
        <v>75.160000000000011</v>
      </c>
      <c r="M1499" s="434">
        <v>23</v>
      </c>
      <c r="N1499" s="435">
        <v>1728.6800000000003</v>
      </c>
    </row>
    <row r="1500" spans="1:14" ht="14.4" customHeight="1" x14ac:dyDescent="0.3">
      <c r="A1500" s="430" t="s">
        <v>2992</v>
      </c>
      <c r="B1500" s="431" t="s">
        <v>3330</v>
      </c>
      <c r="C1500" s="432" t="s">
        <v>3171</v>
      </c>
      <c r="D1500" s="433" t="s">
        <v>3351</v>
      </c>
      <c r="E1500" s="432" t="s">
        <v>465</v>
      </c>
      <c r="F1500" s="433" t="s">
        <v>3363</v>
      </c>
      <c r="G1500" s="432" t="s">
        <v>466</v>
      </c>
      <c r="H1500" s="432" t="s">
        <v>3018</v>
      </c>
      <c r="I1500" s="432" t="s">
        <v>3019</v>
      </c>
      <c r="J1500" s="432" t="s">
        <v>3020</v>
      </c>
      <c r="K1500" s="432" t="s">
        <v>3021</v>
      </c>
      <c r="L1500" s="434">
        <v>100.70994340232654</v>
      </c>
      <c r="M1500" s="434">
        <v>4</v>
      </c>
      <c r="N1500" s="435">
        <v>402.83977360930618</v>
      </c>
    </row>
    <row r="1501" spans="1:14" ht="14.4" customHeight="1" x14ac:dyDescent="0.3">
      <c r="A1501" s="430" t="s">
        <v>2992</v>
      </c>
      <c r="B1501" s="431" t="s">
        <v>3330</v>
      </c>
      <c r="C1501" s="432" t="s">
        <v>3171</v>
      </c>
      <c r="D1501" s="433" t="s">
        <v>3351</v>
      </c>
      <c r="E1501" s="432" t="s">
        <v>465</v>
      </c>
      <c r="F1501" s="433" t="s">
        <v>3363</v>
      </c>
      <c r="G1501" s="432" t="s">
        <v>466</v>
      </c>
      <c r="H1501" s="432" t="s">
        <v>1001</v>
      </c>
      <c r="I1501" s="432" t="s">
        <v>1002</v>
      </c>
      <c r="J1501" s="432" t="s">
        <v>1003</v>
      </c>
      <c r="K1501" s="432" t="s">
        <v>1004</v>
      </c>
      <c r="L1501" s="434">
        <v>376.31710624034145</v>
      </c>
      <c r="M1501" s="434">
        <v>10</v>
      </c>
      <c r="N1501" s="435">
        <v>3763.1710624034145</v>
      </c>
    </row>
    <row r="1502" spans="1:14" ht="14.4" customHeight="1" x14ac:dyDescent="0.3">
      <c r="A1502" s="430" t="s">
        <v>2992</v>
      </c>
      <c r="B1502" s="431" t="s">
        <v>3330</v>
      </c>
      <c r="C1502" s="432" t="s">
        <v>3171</v>
      </c>
      <c r="D1502" s="433" t="s">
        <v>3351</v>
      </c>
      <c r="E1502" s="432" t="s">
        <v>465</v>
      </c>
      <c r="F1502" s="433" t="s">
        <v>3363</v>
      </c>
      <c r="G1502" s="432" t="s">
        <v>466</v>
      </c>
      <c r="H1502" s="432" t="s">
        <v>1005</v>
      </c>
      <c r="I1502" s="432" t="s">
        <v>1006</v>
      </c>
      <c r="J1502" s="432" t="s">
        <v>1007</v>
      </c>
      <c r="K1502" s="432" t="s">
        <v>1008</v>
      </c>
      <c r="L1502" s="434">
        <v>63.64</v>
      </c>
      <c r="M1502" s="434">
        <v>4</v>
      </c>
      <c r="N1502" s="435">
        <v>254.56</v>
      </c>
    </row>
    <row r="1503" spans="1:14" ht="14.4" customHeight="1" x14ac:dyDescent="0.3">
      <c r="A1503" s="430" t="s">
        <v>2992</v>
      </c>
      <c r="B1503" s="431" t="s">
        <v>3330</v>
      </c>
      <c r="C1503" s="432" t="s">
        <v>3171</v>
      </c>
      <c r="D1503" s="433" t="s">
        <v>3351</v>
      </c>
      <c r="E1503" s="432" t="s">
        <v>465</v>
      </c>
      <c r="F1503" s="433" t="s">
        <v>3363</v>
      </c>
      <c r="G1503" s="432" t="s">
        <v>466</v>
      </c>
      <c r="H1503" s="432" t="s">
        <v>3183</v>
      </c>
      <c r="I1503" s="432" t="s">
        <v>3184</v>
      </c>
      <c r="J1503" s="432" t="s">
        <v>3185</v>
      </c>
      <c r="K1503" s="432" t="s">
        <v>3186</v>
      </c>
      <c r="L1503" s="434">
        <v>15.421999999999997</v>
      </c>
      <c r="M1503" s="434">
        <v>5</v>
      </c>
      <c r="N1503" s="435">
        <v>77.109999999999985</v>
      </c>
    </row>
    <row r="1504" spans="1:14" ht="14.4" customHeight="1" x14ac:dyDescent="0.3">
      <c r="A1504" s="430" t="s">
        <v>2992</v>
      </c>
      <c r="B1504" s="431" t="s">
        <v>3330</v>
      </c>
      <c r="C1504" s="432" t="s">
        <v>3171</v>
      </c>
      <c r="D1504" s="433" t="s">
        <v>3351</v>
      </c>
      <c r="E1504" s="432" t="s">
        <v>465</v>
      </c>
      <c r="F1504" s="433" t="s">
        <v>3363</v>
      </c>
      <c r="G1504" s="432" t="s">
        <v>466</v>
      </c>
      <c r="H1504" s="432" t="s">
        <v>1033</v>
      </c>
      <c r="I1504" s="432" t="s">
        <v>1034</v>
      </c>
      <c r="J1504" s="432" t="s">
        <v>1035</v>
      </c>
      <c r="K1504" s="432" t="s">
        <v>1036</v>
      </c>
      <c r="L1504" s="434">
        <v>46.688336307729806</v>
      </c>
      <c r="M1504" s="434">
        <v>18</v>
      </c>
      <c r="N1504" s="435">
        <v>840.39005353913649</v>
      </c>
    </row>
    <row r="1505" spans="1:14" ht="14.4" customHeight="1" x14ac:dyDescent="0.3">
      <c r="A1505" s="430" t="s">
        <v>2992</v>
      </c>
      <c r="B1505" s="431" t="s">
        <v>3330</v>
      </c>
      <c r="C1505" s="432" t="s">
        <v>3171</v>
      </c>
      <c r="D1505" s="433" t="s">
        <v>3351</v>
      </c>
      <c r="E1505" s="432" t="s">
        <v>465</v>
      </c>
      <c r="F1505" s="433" t="s">
        <v>3363</v>
      </c>
      <c r="G1505" s="432" t="s">
        <v>466</v>
      </c>
      <c r="H1505" s="432" t="s">
        <v>1960</v>
      </c>
      <c r="I1505" s="432" t="s">
        <v>1961</v>
      </c>
      <c r="J1505" s="432" t="s">
        <v>1962</v>
      </c>
      <c r="K1505" s="432" t="s">
        <v>1963</v>
      </c>
      <c r="L1505" s="434">
        <v>48.623131049715234</v>
      </c>
      <c r="M1505" s="434">
        <v>9</v>
      </c>
      <c r="N1505" s="435">
        <v>437.60817944743712</v>
      </c>
    </row>
    <row r="1506" spans="1:14" ht="14.4" customHeight="1" x14ac:dyDescent="0.3">
      <c r="A1506" s="430" t="s">
        <v>2992</v>
      </c>
      <c r="B1506" s="431" t="s">
        <v>3330</v>
      </c>
      <c r="C1506" s="432" t="s">
        <v>3171</v>
      </c>
      <c r="D1506" s="433" t="s">
        <v>3351</v>
      </c>
      <c r="E1506" s="432" t="s">
        <v>465</v>
      </c>
      <c r="F1506" s="433" t="s">
        <v>3363</v>
      </c>
      <c r="G1506" s="432" t="s">
        <v>466</v>
      </c>
      <c r="H1506" s="432" t="s">
        <v>3187</v>
      </c>
      <c r="I1506" s="432" t="s">
        <v>3187</v>
      </c>
      <c r="J1506" s="432" t="s">
        <v>3188</v>
      </c>
      <c r="K1506" s="432" t="s">
        <v>3189</v>
      </c>
      <c r="L1506" s="434">
        <v>98.14</v>
      </c>
      <c r="M1506" s="434">
        <v>2</v>
      </c>
      <c r="N1506" s="435">
        <v>196.28</v>
      </c>
    </row>
    <row r="1507" spans="1:14" ht="14.4" customHeight="1" x14ac:dyDescent="0.3">
      <c r="A1507" s="430" t="s">
        <v>2992</v>
      </c>
      <c r="B1507" s="431" t="s">
        <v>3330</v>
      </c>
      <c r="C1507" s="432" t="s">
        <v>3171</v>
      </c>
      <c r="D1507" s="433" t="s">
        <v>3351</v>
      </c>
      <c r="E1507" s="432" t="s">
        <v>465</v>
      </c>
      <c r="F1507" s="433" t="s">
        <v>3363</v>
      </c>
      <c r="G1507" s="432" t="s">
        <v>466</v>
      </c>
      <c r="H1507" s="432" t="s">
        <v>1051</v>
      </c>
      <c r="I1507" s="432" t="s">
        <v>1052</v>
      </c>
      <c r="J1507" s="432" t="s">
        <v>1049</v>
      </c>
      <c r="K1507" s="432" t="s">
        <v>1053</v>
      </c>
      <c r="L1507" s="434">
        <v>292.47000000000008</v>
      </c>
      <c r="M1507" s="434">
        <v>1</v>
      </c>
      <c r="N1507" s="435">
        <v>292.47000000000008</v>
      </c>
    </row>
    <row r="1508" spans="1:14" ht="14.4" customHeight="1" x14ac:dyDescent="0.3">
      <c r="A1508" s="430" t="s">
        <v>2992</v>
      </c>
      <c r="B1508" s="431" t="s">
        <v>3330</v>
      </c>
      <c r="C1508" s="432" t="s">
        <v>3171</v>
      </c>
      <c r="D1508" s="433" t="s">
        <v>3351</v>
      </c>
      <c r="E1508" s="432" t="s">
        <v>465</v>
      </c>
      <c r="F1508" s="433" t="s">
        <v>3363</v>
      </c>
      <c r="G1508" s="432" t="s">
        <v>466</v>
      </c>
      <c r="H1508" s="432" t="s">
        <v>581</v>
      </c>
      <c r="I1508" s="432" t="s">
        <v>582</v>
      </c>
      <c r="J1508" s="432" t="s">
        <v>583</v>
      </c>
      <c r="K1508" s="432" t="s">
        <v>584</v>
      </c>
      <c r="L1508" s="434">
        <v>392.88969082483385</v>
      </c>
      <c r="M1508" s="434">
        <v>11</v>
      </c>
      <c r="N1508" s="435">
        <v>4321.7865990731725</v>
      </c>
    </row>
    <row r="1509" spans="1:14" ht="14.4" customHeight="1" x14ac:dyDescent="0.3">
      <c r="A1509" s="430" t="s">
        <v>2992</v>
      </c>
      <c r="B1509" s="431" t="s">
        <v>3330</v>
      </c>
      <c r="C1509" s="432" t="s">
        <v>3171</v>
      </c>
      <c r="D1509" s="433" t="s">
        <v>3351</v>
      </c>
      <c r="E1509" s="432" t="s">
        <v>465</v>
      </c>
      <c r="F1509" s="433" t="s">
        <v>3363</v>
      </c>
      <c r="G1509" s="432" t="s">
        <v>466</v>
      </c>
      <c r="H1509" s="432" t="s">
        <v>1964</v>
      </c>
      <c r="I1509" s="432" t="s">
        <v>1965</v>
      </c>
      <c r="J1509" s="432" t="s">
        <v>1966</v>
      </c>
      <c r="K1509" s="432" t="s">
        <v>1967</v>
      </c>
      <c r="L1509" s="434">
        <v>91.569999999999965</v>
      </c>
      <c r="M1509" s="434">
        <v>2</v>
      </c>
      <c r="N1509" s="435">
        <v>183.13999999999993</v>
      </c>
    </row>
    <row r="1510" spans="1:14" ht="14.4" customHeight="1" x14ac:dyDescent="0.3">
      <c r="A1510" s="430" t="s">
        <v>2992</v>
      </c>
      <c r="B1510" s="431" t="s">
        <v>3330</v>
      </c>
      <c r="C1510" s="432" t="s">
        <v>3171</v>
      </c>
      <c r="D1510" s="433" t="s">
        <v>3351</v>
      </c>
      <c r="E1510" s="432" t="s">
        <v>465</v>
      </c>
      <c r="F1510" s="433" t="s">
        <v>3363</v>
      </c>
      <c r="G1510" s="432" t="s">
        <v>466</v>
      </c>
      <c r="H1510" s="432" t="s">
        <v>1062</v>
      </c>
      <c r="I1510" s="432" t="s">
        <v>1063</v>
      </c>
      <c r="J1510" s="432" t="s">
        <v>1064</v>
      </c>
      <c r="K1510" s="432" t="s">
        <v>1065</v>
      </c>
      <c r="L1510" s="434">
        <v>39.036666666666669</v>
      </c>
      <c r="M1510" s="434">
        <v>3</v>
      </c>
      <c r="N1510" s="435">
        <v>117.11000000000001</v>
      </c>
    </row>
    <row r="1511" spans="1:14" ht="14.4" customHeight="1" x14ac:dyDescent="0.3">
      <c r="A1511" s="430" t="s">
        <v>2992</v>
      </c>
      <c r="B1511" s="431" t="s">
        <v>3330</v>
      </c>
      <c r="C1511" s="432" t="s">
        <v>3171</v>
      </c>
      <c r="D1511" s="433" t="s">
        <v>3351</v>
      </c>
      <c r="E1511" s="432" t="s">
        <v>465</v>
      </c>
      <c r="F1511" s="433" t="s">
        <v>3363</v>
      </c>
      <c r="G1511" s="432" t="s">
        <v>466</v>
      </c>
      <c r="H1511" s="432" t="s">
        <v>1092</v>
      </c>
      <c r="I1511" s="432" t="s">
        <v>177</v>
      </c>
      <c r="J1511" s="432" t="s">
        <v>1093</v>
      </c>
      <c r="K1511" s="432"/>
      <c r="L1511" s="434">
        <v>97.320298475092329</v>
      </c>
      <c r="M1511" s="434">
        <v>77</v>
      </c>
      <c r="N1511" s="435">
        <v>7493.6629825821092</v>
      </c>
    </row>
    <row r="1512" spans="1:14" ht="14.4" customHeight="1" x14ac:dyDescent="0.3">
      <c r="A1512" s="430" t="s">
        <v>2992</v>
      </c>
      <c r="B1512" s="431" t="s">
        <v>3330</v>
      </c>
      <c r="C1512" s="432" t="s">
        <v>3171</v>
      </c>
      <c r="D1512" s="433" t="s">
        <v>3351</v>
      </c>
      <c r="E1512" s="432" t="s">
        <v>465</v>
      </c>
      <c r="F1512" s="433" t="s">
        <v>3363</v>
      </c>
      <c r="G1512" s="432" t="s">
        <v>466</v>
      </c>
      <c r="H1512" s="432" t="s">
        <v>3029</v>
      </c>
      <c r="I1512" s="432" t="s">
        <v>177</v>
      </c>
      <c r="J1512" s="432" t="s">
        <v>3030</v>
      </c>
      <c r="K1512" s="432" t="s">
        <v>3031</v>
      </c>
      <c r="L1512" s="434">
        <v>181.05508111847303</v>
      </c>
      <c r="M1512" s="434">
        <v>14</v>
      </c>
      <c r="N1512" s="435">
        <v>2534.7711356586224</v>
      </c>
    </row>
    <row r="1513" spans="1:14" ht="14.4" customHeight="1" x14ac:dyDescent="0.3">
      <c r="A1513" s="430" t="s">
        <v>2992</v>
      </c>
      <c r="B1513" s="431" t="s">
        <v>3330</v>
      </c>
      <c r="C1513" s="432" t="s">
        <v>3171</v>
      </c>
      <c r="D1513" s="433" t="s">
        <v>3351</v>
      </c>
      <c r="E1513" s="432" t="s">
        <v>465</v>
      </c>
      <c r="F1513" s="433" t="s">
        <v>3363</v>
      </c>
      <c r="G1513" s="432" t="s">
        <v>466</v>
      </c>
      <c r="H1513" s="432" t="s">
        <v>1131</v>
      </c>
      <c r="I1513" s="432" t="s">
        <v>1132</v>
      </c>
      <c r="J1513" s="432" t="s">
        <v>1133</v>
      </c>
      <c r="K1513" s="432"/>
      <c r="L1513" s="434">
        <v>140.20005639265378</v>
      </c>
      <c r="M1513" s="434">
        <v>10</v>
      </c>
      <c r="N1513" s="435">
        <v>1402.0005639265378</v>
      </c>
    </row>
    <row r="1514" spans="1:14" ht="14.4" customHeight="1" x14ac:dyDescent="0.3">
      <c r="A1514" s="430" t="s">
        <v>2992</v>
      </c>
      <c r="B1514" s="431" t="s">
        <v>3330</v>
      </c>
      <c r="C1514" s="432" t="s">
        <v>3171</v>
      </c>
      <c r="D1514" s="433" t="s">
        <v>3351</v>
      </c>
      <c r="E1514" s="432" t="s">
        <v>465</v>
      </c>
      <c r="F1514" s="433" t="s">
        <v>3363</v>
      </c>
      <c r="G1514" s="432" t="s">
        <v>466</v>
      </c>
      <c r="H1514" s="432" t="s">
        <v>1138</v>
      </c>
      <c r="I1514" s="432" t="s">
        <v>1139</v>
      </c>
      <c r="J1514" s="432" t="s">
        <v>1140</v>
      </c>
      <c r="K1514" s="432" t="s">
        <v>1141</v>
      </c>
      <c r="L1514" s="434">
        <v>668.76926489483867</v>
      </c>
      <c r="M1514" s="434">
        <v>3</v>
      </c>
      <c r="N1514" s="435">
        <v>2006.307794684516</v>
      </c>
    </row>
    <row r="1515" spans="1:14" ht="14.4" customHeight="1" x14ac:dyDescent="0.3">
      <c r="A1515" s="430" t="s">
        <v>2992</v>
      </c>
      <c r="B1515" s="431" t="s">
        <v>3330</v>
      </c>
      <c r="C1515" s="432" t="s">
        <v>3171</v>
      </c>
      <c r="D1515" s="433" t="s">
        <v>3351</v>
      </c>
      <c r="E1515" s="432" t="s">
        <v>465</v>
      </c>
      <c r="F1515" s="433" t="s">
        <v>3363</v>
      </c>
      <c r="G1515" s="432" t="s">
        <v>466</v>
      </c>
      <c r="H1515" s="432" t="s">
        <v>641</v>
      </c>
      <c r="I1515" s="432" t="s">
        <v>642</v>
      </c>
      <c r="J1515" s="432" t="s">
        <v>643</v>
      </c>
      <c r="K1515" s="432" t="s">
        <v>644</v>
      </c>
      <c r="L1515" s="434">
        <v>104.52002567266571</v>
      </c>
      <c r="M1515" s="434">
        <v>3</v>
      </c>
      <c r="N1515" s="435">
        <v>313.56007701799712</v>
      </c>
    </row>
    <row r="1516" spans="1:14" ht="14.4" customHeight="1" x14ac:dyDescent="0.3">
      <c r="A1516" s="430" t="s">
        <v>2992</v>
      </c>
      <c r="B1516" s="431" t="s">
        <v>3330</v>
      </c>
      <c r="C1516" s="432" t="s">
        <v>3171</v>
      </c>
      <c r="D1516" s="433" t="s">
        <v>3351</v>
      </c>
      <c r="E1516" s="432" t="s">
        <v>465</v>
      </c>
      <c r="F1516" s="433" t="s">
        <v>3363</v>
      </c>
      <c r="G1516" s="432" t="s">
        <v>466</v>
      </c>
      <c r="H1516" s="432" t="s">
        <v>505</v>
      </c>
      <c r="I1516" s="432" t="s">
        <v>506</v>
      </c>
      <c r="J1516" s="432" t="s">
        <v>507</v>
      </c>
      <c r="K1516" s="432"/>
      <c r="L1516" s="434">
        <v>218.17809119725359</v>
      </c>
      <c r="M1516" s="434">
        <v>6</v>
      </c>
      <c r="N1516" s="435">
        <v>1309.0685471835216</v>
      </c>
    </row>
    <row r="1517" spans="1:14" ht="14.4" customHeight="1" x14ac:dyDescent="0.3">
      <c r="A1517" s="430" t="s">
        <v>2992</v>
      </c>
      <c r="B1517" s="431" t="s">
        <v>3330</v>
      </c>
      <c r="C1517" s="432" t="s">
        <v>3171</v>
      </c>
      <c r="D1517" s="433" t="s">
        <v>3351</v>
      </c>
      <c r="E1517" s="432" t="s">
        <v>465</v>
      </c>
      <c r="F1517" s="433" t="s">
        <v>3363</v>
      </c>
      <c r="G1517" s="432" t="s">
        <v>466</v>
      </c>
      <c r="H1517" s="432" t="s">
        <v>508</v>
      </c>
      <c r="I1517" s="432" t="s">
        <v>509</v>
      </c>
      <c r="J1517" s="432" t="s">
        <v>510</v>
      </c>
      <c r="K1517" s="432"/>
      <c r="L1517" s="434">
        <v>527.84999779158306</v>
      </c>
      <c r="M1517" s="434">
        <v>31</v>
      </c>
      <c r="N1517" s="435">
        <v>16363.349931539075</v>
      </c>
    </row>
    <row r="1518" spans="1:14" ht="14.4" customHeight="1" x14ac:dyDescent="0.3">
      <c r="A1518" s="430" t="s">
        <v>2992</v>
      </c>
      <c r="B1518" s="431" t="s">
        <v>3330</v>
      </c>
      <c r="C1518" s="432" t="s">
        <v>3171</v>
      </c>
      <c r="D1518" s="433" t="s">
        <v>3351</v>
      </c>
      <c r="E1518" s="432" t="s">
        <v>465</v>
      </c>
      <c r="F1518" s="433" t="s">
        <v>3363</v>
      </c>
      <c r="G1518" s="432" t="s">
        <v>466</v>
      </c>
      <c r="H1518" s="432" t="s">
        <v>1191</v>
      </c>
      <c r="I1518" s="432" t="s">
        <v>1192</v>
      </c>
      <c r="J1518" s="432" t="s">
        <v>1193</v>
      </c>
      <c r="K1518" s="432" t="s">
        <v>1194</v>
      </c>
      <c r="L1518" s="434">
        <v>69.659879677856694</v>
      </c>
      <c r="M1518" s="434">
        <v>6</v>
      </c>
      <c r="N1518" s="435">
        <v>417.95927806714019</v>
      </c>
    </row>
    <row r="1519" spans="1:14" ht="14.4" customHeight="1" x14ac:dyDescent="0.3">
      <c r="A1519" s="430" t="s">
        <v>2992</v>
      </c>
      <c r="B1519" s="431" t="s">
        <v>3330</v>
      </c>
      <c r="C1519" s="432" t="s">
        <v>3171</v>
      </c>
      <c r="D1519" s="433" t="s">
        <v>3351</v>
      </c>
      <c r="E1519" s="432" t="s">
        <v>465</v>
      </c>
      <c r="F1519" s="433" t="s">
        <v>3363</v>
      </c>
      <c r="G1519" s="432" t="s">
        <v>466</v>
      </c>
      <c r="H1519" s="432" t="s">
        <v>1195</v>
      </c>
      <c r="I1519" s="432" t="s">
        <v>1196</v>
      </c>
      <c r="J1519" s="432" t="s">
        <v>791</v>
      </c>
      <c r="K1519" s="432" t="s">
        <v>1197</v>
      </c>
      <c r="L1519" s="434">
        <v>44.400102470590454</v>
      </c>
      <c r="M1519" s="434">
        <v>4</v>
      </c>
      <c r="N1519" s="435">
        <v>177.60040988236182</v>
      </c>
    </row>
    <row r="1520" spans="1:14" ht="14.4" customHeight="1" x14ac:dyDescent="0.3">
      <c r="A1520" s="430" t="s">
        <v>2992</v>
      </c>
      <c r="B1520" s="431" t="s">
        <v>3330</v>
      </c>
      <c r="C1520" s="432" t="s">
        <v>3171</v>
      </c>
      <c r="D1520" s="433" t="s">
        <v>3351</v>
      </c>
      <c r="E1520" s="432" t="s">
        <v>465</v>
      </c>
      <c r="F1520" s="433" t="s">
        <v>3363</v>
      </c>
      <c r="G1520" s="432" t="s">
        <v>466</v>
      </c>
      <c r="H1520" s="432" t="s">
        <v>2599</v>
      </c>
      <c r="I1520" s="432" t="s">
        <v>2600</v>
      </c>
      <c r="J1520" s="432" t="s">
        <v>2601</v>
      </c>
      <c r="K1520" s="432" t="s">
        <v>1315</v>
      </c>
      <c r="L1520" s="434">
        <v>60.88</v>
      </c>
      <c r="M1520" s="434">
        <v>4</v>
      </c>
      <c r="N1520" s="435">
        <v>243.52</v>
      </c>
    </row>
    <row r="1521" spans="1:14" ht="14.4" customHeight="1" x14ac:dyDescent="0.3">
      <c r="A1521" s="430" t="s">
        <v>2992</v>
      </c>
      <c r="B1521" s="431" t="s">
        <v>3330</v>
      </c>
      <c r="C1521" s="432" t="s">
        <v>3171</v>
      </c>
      <c r="D1521" s="433" t="s">
        <v>3351</v>
      </c>
      <c r="E1521" s="432" t="s">
        <v>465</v>
      </c>
      <c r="F1521" s="433" t="s">
        <v>3363</v>
      </c>
      <c r="G1521" s="432" t="s">
        <v>466</v>
      </c>
      <c r="H1521" s="432" t="s">
        <v>1198</v>
      </c>
      <c r="I1521" s="432" t="s">
        <v>1199</v>
      </c>
      <c r="J1521" s="432" t="s">
        <v>1200</v>
      </c>
      <c r="K1521" s="432" t="s">
        <v>490</v>
      </c>
      <c r="L1521" s="434">
        <v>121.77788516072728</v>
      </c>
      <c r="M1521" s="434">
        <v>100</v>
      </c>
      <c r="N1521" s="435">
        <v>12177.788516072727</v>
      </c>
    </row>
    <row r="1522" spans="1:14" ht="14.4" customHeight="1" x14ac:dyDescent="0.3">
      <c r="A1522" s="430" t="s">
        <v>2992</v>
      </c>
      <c r="B1522" s="431" t="s">
        <v>3330</v>
      </c>
      <c r="C1522" s="432" t="s">
        <v>3171</v>
      </c>
      <c r="D1522" s="433" t="s">
        <v>3351</v>
      </c>
      <c r="E1522" s="432" t="s">
        <v>465</v>
      </c>
      <c r="F1522" s="433" t="s">
        <v>3363</v>
      </c>
      <c r="G1522" s="432" t="s">
        <v>466</v>
      </c>
      <c r="H1522" s="432" t="s">
        <v>1244</v>
      </c>
      <c r="I1522" s="432" t="s">
        <v>1245</v>
      </c>
      <c r="J1522" s="432" t="s">
        <v>1246</v>
      </c>
      <c r="K1522" s="432" t="s">
        <v>1247</v>
      </c>
      <c r="L1522" s="434">
        <v>592.77476740188501</v>
      </c>
      <c r="M1522" s="434">
        <v>10</v>
      </c>
      <c r="N1522" s="435">
        <v>5927.7476740188504</v>
      </c>
    </row>
    <row r="1523" spans="1:14" ht="14.4" customHeight="1" x14ac:dyDescent="0.3">
      <c r="A1523" s="430" t="s">
        <v>2992</v>
      </c>
      <c r="B1523" s="431" t="s">
        <v>3330</v>
      </c>
      <c r="C1523" s="432" t="s">
        <v>3171</v>
      </c>
      <c r="D1523" s="433" t="s">
        <v>3351</v>
      </c>
      <c r="E1523" s="432" t="s">
        <v>465</v>
      </c>
      <c r="F1523" s="433" t="s">
        <v>3363</v>
      </c>
      <c r="G1523" s="432" t="s">
        <v>466</v>
      </c>
      <c r="H1523" s="432" t="s">
        <v>1302</v>
      </c>
      <c r="I1523" s="432" t="s">
        <v>1303</v>
      </c>
      <c r="J1523" s="432" t="s">
        <v>493</v>
      </c>
      <c r="K1523" s="432" t="s">
        <v>1304</v>
      </c>
      <c r="L1523" s="434">
        <v>49.889943466010287</v>
      </c>
      <c r="M1523" s="434">
        <v>60</v>
      </c>
      <c r="N1523" s="435">
        <v>2993.3966079606171</v>
      </c>
    </row>
    <row r="1524" spans="1:14" ht="14.4" customHeight="1" x14ac:dyDescent="0.3">
      <c r="A1524" s="430" t="s">
        <v>2992</v>
      </c>
      <c r="B1524" s="431" t="s">
        <v>3330</v>
      </c>
      <c r="C1524" s="432" t="s">
        <v>3171</v>
      </c>
      <c r="D1524" s="433" t="s">
        <v>3351</v>
      </c>
      <c r="E1524" s="432" t="s">
        <v>465</v>
      </c>
      <c r="F1524" s="433" t="s">
        <v>3363</v>
      </c>
      <c r="G1524" s="432" t="s">
        <v>466</v>
      </c>
      <c r="H1524" s="432" t="s">
        <v>2425</v>
      </c>
      <c r="I1524" s="432" t="s">
        <v>2426</v>
      </c>
      <c r="J1524" s="432" t="s">
        <v>819</v>
      </c>
      <c r="K1524" s="432" t="s">
        <v>2427</v>
      </c>
      <c r="L1524" s="434">
        <v>148.21</v>
      </c>
      <c r="M1524" s="434">
        <v>4</v>
      </c>
      <c r="N1524" s="435">
        <v>592.84</v>
      </c>
    </row>
    <row r="1525" spans="1:14" ht="14.4" customHeight="1" x14ac:dyDescent="0.3">
      <c r="A1525" s="430" t="s">
        <v>2992</v>
      </c>
      <c r="B1525" s="431" t="s">
        <v>3330</v>
      </c>
      <c r="C1525" s="432" t="s">
        <v>3171</v>
      </c>
      <c r="D1525" s="433" t="s">
        <v>3351</v>
      </c>
      <c r="E1525" s="432" t="s">
        <v>465</v>
      </c>
      <c r="F1525" s="433" t="s">
        <v>3363</v>
      </c>
      <c r="G1525" s="432" t="s">
        <v>466</v>
      </c>
      <c r="H1525" s="432" t="s">
        <v>2628</v>
      </c>
      <c r="I1525" s="432" t="s">
        <v>2628</v>
      </c>
      <c r="J1525" s="432" t="s">
        <v>2629</v>
      </c>
      <c r="K1525" s="432" t="s">
        <v>764</v>
      </c>
      <c r="L1525" s="434">
        <v>301.64999999999998</v>
      </c>
      <c r="M1525" s="434">
        <v>2</v>
      </c>
      <c r="N1525" s="435">
        <v>603.29999999999995</v>
      </c>
    </row>
    <row r="1526" spans="1:14" ht="14.4" customHeight="1" x14ac:dyDescent="0.3">
      <c r="A1526" s="430" t="s">
        <v>2992</v>
      </c>
      <c r="B1526" s="431" t="s">
        <v>3330</v>
      </c>
      <c r="C1526" s="432" t="s">
        <v>3171</v>
      </c>
      <c r="D1526" s="433" t="s">
        <v>3351</v>
      </c>
      <c r="E1526" s="432" t="s">
        <v>465</v>
      </c>
      <c r="F1526" s="433" t="s">
        <v>3363</v>
      </c>
      <c r="G1526" s="432" t="s">
        <v>466</v>
      </c>
      <c r="H1526" s="432" t="s">
        <v>1309</v>
      </c>
      <c r="I1526" s="432" t="s">
        <v>1309</v>
      </c>
      <c r="J1526" s="432" t="s">
        <v>1310</v>
      </c>
      <c r="K1526" s="432" t="s">
        <v>1311</v>
      </c>
      <c r="L1526" s="434">
        <v>266.96000000000004</v>
      </c>
      <c r="M1526" s="434">
        <v>3</v>
      </c>
      <c r="N1526" s="435">
        <v>800.88000000000011</v>
      </c>
    </row>
    <row r="1527" spans="1:14" ht="14.4" customHeight="1" x14ac:dyDescent="0.3">
      <c r="A1527" s="430" t="s">
        <v>2992</v>
      </c>
      <c r="B1527" s="431" t="s">
        <v>3330</v>
      </c>
      <c r="C1527" s="432" t="s">
        <v>3171</v>
      </c>
      <c r="D1527" s="433" t="s">
        <v>3351</v>
      </c>
      <c r="E1527" s="432" t="s">
        <v>465</v>
      </c>
      <c r="F1527" s="433" t="s">
        <v>3363</v>
      </c>
      <c r="G1527" s="432" t="s">
        <v>466</v>
      </c>
      <c r="H1527" s="432" t="s">
        <v>2630</v>
      </c>
      <c r="I1527" s="432" t="s">
        <v>2630</v>
      </c>
      <c r="J1527" s="432" t="s">
        <v>2631</v>
      </c>
      <c r="K1527" s="432" t="s">
        <v>2632</v>
      </c>
      <c r="L1527" s="434">
        <v>67.540000000000006</v>
      </c>
      <c r="M1527" s="434">
        <v>30</v>
      </c>
      <c r="N1527" s="435">
        <v>2026.2000000000003</v>
      </c>
    </row>
    <row r="1528" spans="1:14" ht="14.4" customHeight="1" x14ac:dyDescent="0.3">
      <c r="A1528" s="430" t="s">
        <v>2992</v>
      </c>
      <c r="B1528" s="431" t="s">
        <v>3330</v>
      </c>
      <c r="C1528" s="432" t="s">
        <v>3171</v>
      </c>
      <c r="D1528" s="433" t="s">
        <v>3351</v>
      </c>
      <c r="E1528" s="432" t="s">
        <v>465</v>
      </c>
      <c r="F1528" s="433" t="s">
        <v>3363</v>
      </c>
      <c r="G1528" s="432" t="s">
        <v>466</v>
      </c>
      <c r="H1528" s="432" t="s">
        <v>2432</v>
      </c>
      <c r="I1528" s="432" t="s">
        <v>2433</v>
      </c>
      <c r="J1528" s="432" t="s">
        <v>2434</v>
      </c>
      <c r="K1528" s="432" t="s">
        <v>2435</v>
      </c>
      <c r="L1528" s="434">
        <v>98.819531034201901</v>
      </c>
      <c r="M1528" s="434">
        <v>5</v>
      </c>
      <c r="N1528" s="435">
        <v>494.09765517100954</v>
      </c>
    </row>
    <row r="1529" spans="1:14" ht="14.4" customHeight="1" x14ac:dyDescent="0.3">
      <c r="A1529" s="430" t="s">
        <v>2992</v>
      </c>
      <c r="B1529" s="431" t="s">
        <v>3330</v>
      </c>
      <c r="C1529" s="432" t="s">
        <v>3171</v>
      </c>
      <c r="D1529" s="433" t="s">
        <v>3351</v>
      </c>
      <c r="E1529" s="432" t="s">
        <v>465</v>
      </c>
      <c r="F1529" s="433" t="s">
        <v>3363</v>
      </c>
      <c r="G1529" s="432" t="s">
        <v>466</v>
      </c>
      <c r="H1529" s="432" t="s">
        <v>1316</v>
      </c>
      <c r="I1529" s="432" t="s">
        <v>1317</v>
      </c>
      <c r="J1529" s="432" t="s">
        <v>1318</v>
      </c>
      <c r="K1529" s="432" t="s">
        <v>1319</v>
      </c>
      <c r="L1529" s="434">
        <v>80.740000000000009</v>
      </c>
      <c r="M1529" s="434">
        <v>1</v>
      </c>
      <c r="N1529" s="435">
        <v>80.740000000000009</v>
      </c>
    </row>
    <row r="1530" spans="1:14" ht="14.4" customHeight="1" x14ac:dyDescent="0.3">
      <c r="A1530" s="430" t="s">
        <v>2992</v>
      </c>
      <c r="B1530" s="431" t="s">
        <v>3330</v>
      </c>
      <c r="C1530" s="432" t="s">
        <v>3171</v>
      </c>
      <c r="D1530" s="433" t="s">
        <v>3351</v>
      </c>
      <c r="E1530" s="432" t="s">
        <v>465</v>
      </c>
      <c r="F1530" s="433" t="s">
        <v>3363</v>
      </c>
      <c r="G1530" s="432" t="s">
        <v>466</v>
      </c>
      <c r="H1530" s="432" t="s">
        <v>2052</v>
      </c>
      <c r="I1530" s="432" t="s">
        <v>2052</v>
      </c>
      <c r="J1530" s="432" t="s">
        <v>2053</v>
      </c>
      <c r="K1530" s="432" t="s">
        <v>892</v>
      </c>
      <c r="L1530" s="434">
        <v>56.454005016909875</v>
      </c>
      <c r="M1530" s="434">
        <v>65</v>
      </c>
      <c r="N1530" s="435">
        <v>3669.5103260991418</v>
      </c>
    </row>
    <row r="1531" spans="1:14" ht="14.4" customHeight="1" x14ac:dyDescent="0.3">
      <c r="A1531" s="430" t="s">
        <v>2992</v>
      </c>
      <c r="B1531" s="431" t="s">
        <v>3330</v>
      </c>
      <c r="C1531" s="432" t="s">
        <v>3171</v>
      </c>
      <c r="D1531" s="433" t="s">
        <v>3351</v>
      </c>
      <c r="E1531" s="432" t="s">
        <v>465</v>
      </c>
      <c r="F1531" s="433" t="s">
        <v>3363</v>
      </c>
      <c r="G1531" s="432" t="s">
        <v>466</v>
      </c>
      <c r="H1531" s="432" t="s">
        <v>2054</v>
      </c>
      <c r="I1531" s="432" t="s">
        <v>2055</v>
      </c>
      <c r="J1531" s="432" t="s">
        <v>2056</v>
      </c>
      <c r="K1531" s="432" t="s">
        <v>2057</v>
      </c>
      <c r="L1531" s="434">
        <v>1103.8636620306147</v>
      </c>
      <c r="M1531" s="434">
        <v>4</v>
      </c>
      <c r="N1531" s="435">
        <v>4415.4546481224588</v>
      </c>
    </row>
    <row r="1532" spans="1:14" ht="14.4" customHeight="1" x14ac:dyDescent="0.3">
      <c r="A1532" s="430" t="s">
        <v>2992</v>
      </c>
      <c r="B1532" s="431" t="s">
        <v>3330</v>
      </c>
      <c r="C1532" s="432" t="s">
        <v>3171</v>
      </c>
      <c r="D1532" s="433" t="s">
        <v>3351</v>
      </c>
      <c r="E1532" s="432" t="s">
        <v>465</v>
      </c>
      <c r="F1532" s="433" t="s">
        <v>3363</v>
      </c>
      <c r="G1532" s="432" t="s">
        <v>466</v>
      </c>
      <c r="H1532" s="432" t="s">
        <v>2058</v>
      </c>
      <c r="I1532" s="432" t="s">
        <v>2059</v>
      </c>
      <c r="J1532" s="432" t="s">
        <v>2060</v>
      </c>
      <c r="K1532" s="432" t="s">
        <v>2061</v>
      </c>
      <c r="L1532" s="434">
        <v>347.36113196788659</v>
      </c>
      <c r="M1532" s="434">
        <v>48</v>
      </c>
      <c r="N1532" s="435">
        <v>16673.334334458556</v>
      </c>
    </row>
    <row r="1533" spans="1:14" ht="14.4" customHeight="1" x14ac:dyDescent="0.3">
      <c r="A1533" s="430" t="s">
        <v>2992</v>
      </c>
      <c r="B1533" s="431" t="s">
        <v>3330</v>
      </c>
      <c r="C1533" s="432" t="s">
        <v>3171</v>
      </c>
      <c r="D1533" s="433" t="s">
        <v>3351</v>
      </c>
      <c r="E1533" s="432" t="s">
        <v>465</v>
      </c>
      <c r="F1533" s="433" t="s">
        <v>3363</v>
      </c>
      <c r="G1533" s="432" t="s">
        <v>466</v>
      </c>
      <c r="H1533" s="432" t="s">
        <v>1328</v>
      </c>
      <c r="I1533" s="432" t="s">
        <v>1329</v>
      </c>
      <c r="J1533" s="432" t="s">
        <v>1330</v>
      </c>
      <c r="K1533" s="432" t="s">
        <v>1331</v>
      </c>
      <c r="L1533" s="434">
        <v>90.95</v>
      </c>
      <c r="M1533" s="434">
        <v>3</v>
      </c>
      <c r="N1533" s="435">
        <v>272.85000000000002</v>
      </c>
    </row>
    <row r="1534" spans="1:14" ht="14.4" customHeight="1" x14ac:dyDescent="0.3">
      <c r="A1534" s="430" t="s">
        <v>2992</v>
      </c>
      <c r="B1534" s="431" t="s">
        <v>3330</v>
      </c>
      <c r="C1534" s="432" t="s">
        <v>3171</v>
      </c>
      <c r="D1534" s="433" t="s">
        <v>3351</v>
      </c>
      <c r="E1534" s="432" t="s">
        <v>465</v>
      </c>
      <c r="F1534" s="433" t="s">
        <v>3363</v>
      </c>
      <c r="G1534" s="432" t="s">
        <v>466</v>
      </c>
      <c r="H1534" s="432" t="s">
        <v>2077</v>
      </c>
      <c r="I1534" s="432" t="s">
        <v>2078</v>
      </c>
      <c r="J1534" s="432" t="s">
        <v>2079</v>
      </c>
      <c r="K1534" s="432" t="s">
        <v>2080</v>
      </c>
      <c r="L1534" s="434">
        <v>269.61750000000006</v>
      </c>
      <c r="M1534" s="434">
        <v>4</v>
      </c>
      <c r="N1534" s="435">
        <v>1078.4700000000003</v>
      </c>
    </row>
    <row r="1535" spans="1:14" ht="14.4" customHeight="1" x14ac:dyDescent="0.3">
      <c r="A1535" s="430" t="s">
        <v>2992</v>
      </c>
      <c r="B1535" s="431" t="s">
        <v>3330</v>
      </c>
      <c r="C1535" s="432" t="s">
        <v>3171</v>
      </c>
      <c r="D1535" s="433" t="s">
        <v>3351</v>
      </c>
      <c r="E1535" s="432" t="s">
        <v>465</v>
      </c>
      <c r="F1535" s="433" t="s">
        <v>3363</v>
      </c>
      <c r="G1535" s="432" t="s">
        <v>466</v>
      </c>
      <c r="H1535" s="432" t="s">
        <v>2081</v>
      </c>
      <c r="I1535" s="432" t="s">
        <v>2082</v>
      </c>
      <c r="J1535" s="432" t="s">
        <v>2083</v>
      </c>
      <c r="K1535" s="432" t="s">
        <v>2084</v>
      </c>
      <c r="L1535" s="434">
        <v>61.605000000000004</v>
      </c>
      <c r="M1535" s="434">
        <v>20</v>
      </c>
      <c r="N1535" s="435">
        <v>1232.1000000000001</v>
      </c>
    </row>
    <row r="1536" spans="1:14" ht="14.4" customHeight="1" x14ac:dyDescent="0.3">
      <c r="A1536" s="430" t="s">
        <v>2992</v>
      </c>
      <c r="B1536" s="431" t="s">
        <v>3330</v>
      </c>
      <c r="C1536" s="432" t="s">
        <v>3171</v>
      </c>
      <c r="D1536" s="433" t="s">
        <v>3351</v>
      </c>
      <c r="E1536" s="432" t="s">
        <v>465</v>
      </c>
      <c r="F1536" s="433" t="s">
        <v>3363</v>
      </c>
      <c r="G1536" s="432" t="s">
        <v>466</v>
      </c>
      <c r="H1536" s="432" t="s">
        <v>1335</v>
      </c>
      <c r="I1536" s="432" t="s">
        <v>1336</v>
      </c>
      <c r="J1536" s="432" t="s">
        <v>1337</v>
      </c>
      <c r="K1536" s="432" t="s">
        <v>1338</v>
      </c>
      <c r="L1536" s="434">
        <v>182.998827461899</v>
      </c>
      <c r="M1536" s="434">
        <v>2</v>
      </c>
      <c r="N1536" s="435">
        <v>365.997654923798</v>
      </c>
    </row>
    <row r="1537" spans="1:14" ht="14.4" customHeight="1" x14ac:dyDescent="0.3">
      <c r="A1537" s="430" t="s">
        <v>2992</v>
      </c>
      <c r="B1537" s="431" t="s">
        <v>3330</v>
      </c>
      <c r="C1537" s="432" t="s">
        <v>3171</v>
      </c>
      <c r="D1537" s="433" t="s">
        <v>3351</v>
      </c>
      <c r="E1537" s="432" t="s">
        <v>465</v>
      </c>
      <c r="F1537" s="433" t="s">
        <v>3363</v>
      </c>
      <c r="G1537" s="432" t="s">
        <v>466</v>
      </c>
      <c r="H1537" s="432" t="s">
        <v>1343</v>
      </c>
      <c r="I1537" s="432" t="s">
        <v>1344</v>
      </c>
      <c r="J1537" s="432" t="s">
        <v>1345</v>
      </c>
      <c r="K1537" s="432" t="s">
        <v>1346</v>
      </c>
      <c r="L1537" s="434">
        <v>1401.3300000000002</v>
      </c>
      <c r="M1537" s="434">
        <v>1</v>
      </c>
      <c r="N1537" s="435">
        <v>1401.3300000000002</v>
      </c>
    </row>
    <row r="1538" spans="1:14" ht="14.4" customHeight="1" x14ac:dyDescent="0.3">
      <c r="A1538" s="430" t="s">
        <v>2992</v>
      </c>
      <c r="B1538" s="431" t="s">
        <v>3330</v>
      </c>
      <c r="C1538" s="432" t="s">
        <v>3171</v>
      </c>
      <c r="D1538" s="433" t="s">
        <v>3351</v>
      </c>
      <c r="E1538" s="432" t="s">
        <v>465</v>
      </c>
      <c r="F1538" s="433" t="s">
        <v>3363</v>
      </c>
      <c r="G1538" s="432" t="s">
        <v>466</v>
      </c>
      <c r="H1538" s="432" t="s">
        <v>2085</v>
      </c>
      <c r="I1538" s="432" t="s">
        <v>2086</v>
      </c>
      <c r="J1538" s="432" t="s">
        <v>2087</v>
      </c>
      <c r="K1538" s="432" t="s">
        <v>2088</v>
      </c>
      <c r="L1538" s="434">
        <v>3779.3599999999997</v>
      </c>
      <c r="M1538" s="434">
        <v>2</v>
      </c>
      <c r="N1538" s="435">
        <v>7558.7199999999993</v>
      </c>
    </row>
    <row r="1539" spans="1:14" ht="14.4" customHeight="1" x14ac:dyDescent="0.3">
      <c r="A1539" s="430" t="s">
        <v>2992</v>
      </c>
      <c r="B1539" s="431" t="s">
        <v>3330</v>
      </c>
      <c r="C1539" s="432" t="s">
        <v>3171</v>
      </c>
      <c r="D1539" s="433" t="s">
        <v>3351</v>
      </c>
      <c r="E1539" s="432" t="s">
        <v>465</v>
      </c>
      <c r="F1539" s="433" t="s">
        <v>3363</v>
      </c>
      <c r="G1539" s="432" t="s">
        <v>466</v>
      </c>
      <c r="H1539" s="432" t="s">
        <v>471</v>
      </c>
      <c r="I1539" s="432" t="s">
        <v>177</v>
      </c>
      <c r="J1539" s="432" t="s">
        <v>472</v>
      </c>
      <c r="K1539" s="432" t="s">
        <v>473</v>
      </c>
      <c r="L1539" s="434">
        <v>23.7</v>
      </c>
      <c r="M1539" s="434">
        <v>18</v>
      </c>
      <c r="N1539" s="435">
        <v>426.59999999999997</v>
      </c>
    </row>
    <row r="1540" spans="1:14" ht="14.4" customHeight="1" x14ac:dyDescent="0.3">
      <c r="A1540" s="430" t="s">
        <v>2992</v>
      </c>
      <c r="B1540" s="431" t="s">
        <v>3330</v>
      </c>
      <c r="C1540" s="432" t="s">
        <v>3171</v>
      </c>
      <c r="D1540" s="433" t="s">
        <v>3351</v>
      </c>
      <c r="E1540" s="432" t="s">
        <v>465</v>
      </c>
      <c r="F1540" s="433" t="s">
        <v>3363</v>
      </c>
      <c r="G1540" s="432" t="s">
        <v>466</v>
      </c>
      <c r="H1540" s="432" t="s">
        <v>2446</v>
      </c>
      <c r="I1540" s="432" t="s">
        <v>177</v>
      </c>
      <c r="J1540" s="432" t="s">
        <v>2447</v>
      </c>
      <c r="K1540" s="432"/>
      <c r="L1540" s="434">
        <v>60.623803035151681</v>
      </c>
      <c r="M1540" s="434">
        <v>26</v>
      </c>
      <c r="N1540" s="435">
        <v>1576.2188789139436</v>
      </c>
    </row>
    <row r="1541" spans="1:14" ht="14.4" customHeight="1" x14ac:dyDescent="0.3">
      <c r="A1541" s="430" t="s">
        <v>2992</v>
      </c>
      <c r="B1541" s="431" t="s">
        <v>3330</v>
      </c>
      <c r="C1541" s="432" t="s">
        <v>3171</v>
      </c>
      <c r="D1541" s="433" t="s">
        <v>3351</v>
      </c>
      <c r="E1541" s="432" t="s">
        <v>465</v>
      </c>
      <c r="F1541" s="433" t="s">
        <v>3363</v>
      </c>
      <c r="G1541" s="432" t="s">
        <v>466</v>
      </c>
      <c r="H1541" s="432" t="s">
        <v>1361</v>
      </c>
      <c r="I1541" s="432" t="s">
        <v>1362</v>
      </c>
      <c r="J1541" s="432" t="s">
        <v>1363</v>
      </c>
      <c r="K1541" s="432" t="s">
        <v>1364</v>
      </c>
      <c r="L1541" s="434">
        <v>117.73961372742858</v>
      </c>
      <c r="M1541" s="434">
        <v>16</v>
      </c>
      <c r="N1541" s="435">
        <v>1883.8338196388572</v>
      </c>
    </row>
    <row r="1542" spans="1:14" ht="14.4" customHeight="1" x14ac:dyDescent="0.3">
      <c r="A1542" s="430" t="s">
        <v>2992</v>
      </c>
      <c r="B1542" s="431" t="s">
        <v>3330</v>
      </c>
      <c r="C1542" s="432" t="s">
        <v>3171</v>
      </c>
      <c r="D1542" s="433" t="s">
        <v>3351</v>
      </c>
      <c r="E1542" s="432" t="s">
        <v>465</v>
      </c>
      <c r="F1542" s="433" t="s">
        <v>3363</v>
      </c>
      <c r="G1542" s="432" t="s">
        <v>466</v>
      </c>
      <c r="H1542" s="432" t="s">
        <v>3190</v>
      </c>
      <c r="I1542" s="432" t="s">
        <v>3191</v>
      </c>
      <c r="J1542" s="432" t="s">
        <v>3192</v>
      </c>
      <c r="K1542" s="432" t="s">
        <v>3193</v>
      </c>
      <c r="L1542" s="434">
        <v>137.0968415045246</v>
      </c>
      <c r="M1542" s="434">
        <v>4</v>
      </c>
      <c r="N1542" s="435">
        <v>548.38736601809842</v>
      </c>
    </row>
    <row r="1543" spans="1:14" ht="14.4" customHeight="1" x14ac:dyDescent="0.3">
      <c r="A1543" s="430" t="s">
        <v>2992</v>
      </c>
      <c r="B1543" s="431" t="s">
        <v>3330</v>
      </c>
      <c r="C1543" s="432" t="s">
        <v>3171</v>
      </c>
      <c r="D1543" s="433" t="s">
        <v>3351</v>
      </c>
      <c r="E1543" s="432" t="s">
        <v>465</v>
      </c>
      <c r="F1543" s="433" t="s">
        <v>3363</v>
      </c>
      <c r="G1543" s="432" t="s">
        <v>466</v>
      </c>
      <c r="H1543" s="432" t="s">
        <v>1373</v>
      </c>
      <c r="I1543" s="432" t="s">
        <v>1374</v>
      </c>
      <c r="J1543" s="432" t="s">
        <v>1375</v>
      </c>
      <c r="K1543" s="432" t="s">
        <v>1376</v>
      </c>
      <c r="L1543" s="434">
        <v>38.94</v>
      </c>
      <c r="M1543" s="434">
        <v>10</v>
      </c>
      <c r="N1543" s="435">
        <v>389.4</v>
      </c>
    </row>
    <row r="1544" spans="1:14" ht="14.4" customHeight="1" x14ac:dyDescent="0.3">
      <c r="A1544" s="430" t="s">
        <v>2992</v>
      </c>
      <c r="B1544" s="431" t="s">
        <v>3330</v>
      </c>
      <c r="C1544" s="432" t="s">
        <v>3171</v>
      </c>
      <c r="D1544" s="433" t="s">
        <v>3351</v>
      </c>
      <c r="E1544" s="432" t="s">
        <v>465</v>
      </c>
      <c r="F1544" s="433" t="s">
        <v>3363</v>
      </c>
      <c r="G1544" s="432" t="s">
        <v>466</v>
      </c>
      <c r="H1544" s="432" t="s">
        <v>1383</v>
      </c>
      <c r="I1544" s="432" t="s">
        <v>1384</v>
      </c>
      <c r="J1544" s="432" t="s">
        <v>1385</v>
      </c>
      <c r="K1544" s="432" t="s">
        <v>1386</v>
      </c>
      <c r="L1544" s="434">
        <v>399.4799999999999</v>
      </c>
      <c r="M1544" s="434">
        <v>5</v>
      </c>
      <c r="N1544" s="435">
        <v>1997.3999999999996</v>
      </c>
    </row>
    <row r="1545" spans="1:14" ht="14.4" customHeight="1" x14ac:dyDescent="0.3">
      <c r="A1545" s="430" t="s">
        <v>2992</v>
      </c>
      <c r="B1545" s="431" t="s">
        <v>3330</v>
      </c>
      <c r="C1545" s="432" t="s">
        <v>3171</v>
      </c>
      <c r="D1545" s="433" t="s">
        <v>3351</v>
      </c>
      <c r="E1545" s="432" t="s">
        <v>465</v>
      </c>
      <c r="F1545" s="433" t="s">
        <v>3363</v>
      </c>
      <c r="G1545" s="432" t="s">
        <v>466</v>
      </c>
      <c r="H1545" s="432" t="s">
        <v>2134</v>
      </c>
      <c r="I1545" s="432" t="s">
        <v>2135</v>
      </c>
      <c r="J1545" s="432" t="s">
        <v>2136</v>
      </c>
      <c r="K1545" s="432" t="s">
        <v>2137</v>
      </c>
      <c r="L1545" s="434">
        <v>734.05</v>
      </c>
      <c r="M1545" s="434">
        <v>2</v>
      </c>
      <c r="N1545" s="435">
        <v>1468.1</v>
      </c>
    </row>
    <row r="1546" spans="1:14" ht="14.4" customHeight="1" x14ac:dyDescent="0.3">
      <c r="A1546" s="430" t="s">
        <v>2992</v>
      </c>
      <c r="B1546" s="431" t="s">
        <v>3330</v>
      </c>
      <c r="C1546" s="432" t="s">
        <v>3171</v>
      </c>
      <c r="D1546" s="433" t="s">
        <v>3351</v>
      </c>
      <c r="E1546" s="432" t="s">
        <v>465</v>
      </c>
      <c r="F1546" s="433" t="s">
        <v>3363</v>
      </c>
      <c r="G1546" s="432" t="s">
        <v>466</v>
      </c>
      <c r="H1546" s="432" t="s">
        <v>3194</v>
      </c>
      <c r="I1546" s="432" t="s">
        <v>3195</v>
      </c>
      <c r="J1546" s="432" t="s">
        <v>3196</v>
      </c>
      <c r="K1546" s="432" t="s">
        <v>3197</v>
      </c>
      <c r="L1546" s="434">
        <v>96.751054518203517</v>
      </c>
      <c r="M1546" s="434">
        <v>45</v>
      </c>
      <c r="N1546" s="435">
        <v>4353.7974533191582</v>
      </c>
    </row>
    <row r="1547" spans="1:14" ht="14.4" customHeight="1" x14ac:dyDescent="0.3">
      <c r="A1547" s="430" t="s">
        <v>2992</v>
      </c>
      <c r="B1547" s="431" t="s">
        <v>3330</v>
      </c>
      <c r="C1547" s="432" t="s">
        <v>3171</v>
      </c>
      <c r="D1547" s="433" t="s">
        <v>3351</v>
      </c>
      <c r="E1547" s="432" t="s">
        <v>465</v>
      </c>
      <c r="F1547" s="433" t="s">
        <v>3363</v>
      </c>
      <c r="G1547" s="432" t="s">
        <v>466</v>
      </c>
      <c r="H1547" s="432" t="s">
        <v>1422</v>
      </c>
      <c r="I1547" s="432" t="s">
        <v>1423</v>
      </c>
      <c r="J1547" s="432" t="s">
        <v>1424</v>
      </c>
      <c r="K1547" s="432" t="s">
        <v>1425</v>
      </c>
      <c r="L1547" s="434">
        <v>339.94000000000005</v>
      </c>
      <c r="M1547" s="434">
        <v>6</v>
      </c>
      <c r="N1547" s="435">
        <v>2039.6400000000003</v>
      </c>
    </row>
    <row r="1548" spans="1:14" ht="14.4" customHeight="1" x14ac:dyDescent="0.3">
      <c r="A1548" s="430" t="s">
        <v>2992</v>
      </c>
      <c r="B1548" s="431" t="s">
        <v>3330</v>
      </c>
      <c r="C1548" s="432" t="s">
        <v>3171</v>
      </c>
      <c r="D1548" s="433" t="s">
        <v>3351</v>
      </c>
      <c r="E1548" s="432" t="s">
        <v>465</v>
      </c>
      <c r="F1548" s="433" t="s">
        <v>3363</v>
      </c>
      <c r="G1548" s="432" t="s">
        <v>466</v>
      </c>
      <c r="H1548" s="432" t="s">
        <v>3068</v>
      </c>
      <c r="I1548" s="432" t="s">
        <v>177</v>
      </c>
      <c r="J1548" s="432" t="s">
        <v>3069</v>
      </c>
      <c r="K1548" s="432"/>
      <c r="L1548" s="434">
        <v>48.730469853957267</v>
      </c>
      <c r="M1548" s="434">
        <v>20</v>
      </c>
      <c r="N1548" s="435">
        <v>974.60939707914531</v>
      </c>
    </row>
    <row r="1549" spans="1:14" ht="14.4" customHeight="1" x14ac:dyDescent="0.3">
      <c r="A1549" s="430" t="s">
        <v>2992</v>
      </c>
      <c r="B1549" s="431" t="s">
        <v>3330</v>
      </c>
      <c r="C1549" s="432" t="s">
        <v>3171</v>
      </c>
      <c r="D1549" s="433" t="s">
        <v>3351</v>
      </c>
      <c r="E1549" s="432" t="s">
        <v>465</v>
      </c>
      <c r="F1549" s="433" t="s">
        <v>3363</v>
      </c>
      <c r="G1549" s="432" t="s">
        <v>466</v>
      </c>
      <c r="H1549" s="432" t="s">
        <v>3072</v>
      </c>
      <c r="I1549" s="432" t="s">
        <v>3072</v>
      </c>
      <c r="J1549" s="432" t="s">
        <v>3073</v>
      </c>
      <c r="K1549" s="432" t="s">
        <v>3074</v>
      </c>
      <c r="L1549" s="434">
        <v>113.66711607324116</v>
      </c>
      <c r="M1549" s="434">
        <v>70</v>
      </c>
      <c r="N1549" s="435">
        <v>7956.6981251268817</v>
      </c>
    </row>
    <row r="1550" spans="1:14" ht="14.4" customHeight="1" x14ac:dyDescent="0.3">
      <c r="A1550" s="430" t="s">
        <v>2992</v>
      </c>
      <c r="B1550" s="431" t="s">
        <v>3330</v>
      </c>
      <c r="C1550" s="432" t="s">
        <v>3171</v>
      </c>
      <c r="D1550" s="433" t="s">
        <v>3351</v>
      </c>
      <c r="E1550" s="432" t="s">
        <v>465</v>
      </c>
      <c r="F1550" s="433" t="s">
        <v>3363</v>
      </c>
      <c r="G1550" s="432" t="s">
        <v>466</v>
      </c>
      <c r="H1550" s="432" t="s">
        <v>2468</v>
      </c>
      <c r="I1550" s="432" t="s">
        <v>2469</v>
      </c>
      <c r="J1550" s="432" t="s">
        <v>2470</v>
      </c>
      <c r="K1550" s="432" t="s">
        <v>1436</v>
      </c>
      <c r="L1550" s="434">
        <v>2967</v>
      </c>
      <c r="M1550" s="434">
        <v>2</v>
      </c>
      <c r="N1550" s="435">
        <v>5934</v>
      </c>
    </row>
    <row r="1551" spans="1:14" ht="14.4" customHeight="1" x14ac:dyDescent="0.3">
      <c r="A1551" s="430" t="s">
        <v>2992</v>
      </c>
      <c r="B1551" s="431" t="s">
        <v>3330</v>
      </c>
      <c r="C1551" s="432" t="s">
        <v>3171</v>
      </c>
      <c r="D1551" s="433" t="s">
        <v>3351</v>
      </c>
      <c r="E1551" s="432" t="s">
        <v>465</v>
      </c>
      <c r="F1551" s="433" t="s">
        <v>3363</v>
      </c>
      <c r="G1551" s="432" t="s">
        <v>466</v>
      </c>
      <c r="H1551" s="432" t="s">
        <v>3198</v>
      </c>
      <c r="I1551" s="432" t="s">
        <v>3198</v>
      </c>
      <c r="J1551" s="432" t="s">
        <v>3199</v>
      </c>
      <c r="K1551" s="432" t="s">
        <v>3200</v>
      </c>
      <c r="L1551" s="434">
        <v>1269.74</v>
      </c>
      <c r="M1551" s="434">
        <v>2</v>
      </c>
      <c r="N1551" s="435">
        <v>2539.48</v>
      </c>
    </row>
    <row r="1552" spans="1:14" ht="14.4" customHeight="1" x14ac:dyDescent="0.3">
      <c r="A1552" s="430" t="s">
        <v>2992</v>
      </c>
      <c r="B1552" s="431" t="s">
        <v>3330</v>
      </c>
      <c r="C1552" s="432" t="s">
        <v>3171</v>
      </c>
      <c r="D1552" s="433" t="s">
        <v>3351</v>
      </c>
      <c r="E1552" s="432" t="s">
        <v>465</v>
      </c>
      <c r="F1552" s="433" t="s">
        <v>3363</v>
      </c>
      <c r="G1552" s="432" t="s">
        <v>466</v>
      </c>
      <c r="H1552" s="432" t="s">
        <v>3201</v>
      </c>
      <c r="I1552" s="432" t="s">
        <v>3202</v>
      </c>
      <c r="J1552" s="432" t="s">
        <v>3203</v>
      </c>
      <c r="K1552" s="432" t="s">
        <v>3204</v>
      </c>
      <c r="L1552" s="434">
        <v>218.71999999999997</v>
      </c>
      <c r="M1552" s="434">
        <v>5</v>
      </c>
      <c r="N1552" s="435">
        <v>1093.5999999999999</v>
      </c>
    </row>
    <row r="1553" spans="1:14" ht="14.4" customHeight="1" x14ac:dyDescent="0.3">
      <c r="A1553" s="430" t="s">
        <v>2992</v>
      </c>
      <c r="B1553" s="431" t="s">
        <v>3330</v>
      </c>
      <c r="C1553" s="432" t="s">
        <v>3171</v>
      </c>
      <c r="D1553" s="433" t="s">
        <v>3351</v>
      </c>
      <c r="E1553" s="432" t="s">
        <v>465</v>
      </c>
      <c r="F1553" s="433" t="s">
        <v>3363</v>
      </c>
      <c r="G1553" s="432" t="s">
        <v>466</v>
      </c>
      <c r="H1553" s="432" t="s">
        <v>2173</v>
      </c>
      <c r="I1553" s="432" t="s">
        <v>2174</v>
      </c>
      <c r="J1553" s="432" t="s">
        <v>2175</v>
      </c>
      <c r="K1553" s="432" t="s">
        <v>2176</v>
      </c>
      <c r="L1553" s="434">
        <v>564.39341059639264</v>
      </c>
      <c r="M1553" s="434">
        <v>9</v>
      </c>
      <c r="N1553" s="435">
        <v>5079.5406953675338</v>
      </c>
    </row>
    <row r="1554" spans="1:14" ht="14.4" customHeight="1" x14ac:dyDescent="0.3">
      <c r="A1554" s="430" t="s">
        <v>2992</v>
      </c>
      <c r="B1554" s="431" t="s">
        <v>3330</v>
      </c>
      <c r="C1554" s="432" t="s">
        <v>3171</v>
      </c>
      <c r="D1554" s="433" t="s">
        <v>3351</v>
      </c>
      <c r="E1554" s="432" t="s">
        <v>465</v>
      </c>
      <c r="F1554" s="433" t="s">
        <v>3363</v>
      </c>
      <c r="G1554" s="432" t="s">
        <v>466</v>
      </c>
      <c r="H1554" s="432" t="s">
        <v>2177</v>
      </c>
      <c r="I1554" s="432" t="s">
        <v>2178</v>
      </c>
      <c r="J1554" s="432" t="s">
        <v>2179</v>
      </c>
      <c r="K1554" s="432" t="s">
        <v>2180</v>
      </c>
      <c r="L1554" s="434">
        <v>75.920000000000016</v>
      </c>
      <c r="M1554" s="434">
        <v>18</v>
      </c>
      <c r="N1554" s="435">
        <v>1366.5600000000004</v>
      </c>
    </row>
    <row r="1555" spans="1:14" ht="14.4" customHeight="1" x14ac:dyDescent="0.3">
      <c r="A1555" s="430" t="s">
        <v>2992</v>
      </c>
      <c r="B1555" s="431" t="s">
        <v>3330</v>
      </c>
      <c r="C1555" s="432" t="s">
        <v>3171</v>
      </c>
      <c r="D1555" s="433" t="s">
        <v>3351</v>
      </c>
      <c r="E1555" s="432" t="s">
        <v>465</v>
      </c>
      <c r="F1555" s="433" t="s">
        <v>3363</v>
      </c>
      <c r="G1555" s="432" t="s">
        <v>466</v>
      </c>
      <c r="H1555" s="432" t="s">
        <v>2751</v>
      </c>
      <c r="I1555" s="432" t="s">
        <v>2752</v>
      </c>
      <c r="J1555" s="432" t="s">
        <v>2753</v>
      </c>
      <c r="K1555" s="432" t="s">
        <v>2754</v>
      </c>
      <c r="L1555" s="434">
        <v>78.830000000000013</v>
      </c>
      <c r="M1555" s="434">
        <v>3</v>
      </c>
      <c r="N1555" s="435">
        <v>236.49000000000004</v>
      </c>
    </row>
    <row r="1556" spans="1:14" ht="14.4" customHeight="1" x14ac:dyDescent="0.3">
      <c r="A1556" s="430" t="s">
        <v>2992</v>
      </c>
      <c r="B1556" s="431" t="s">
        <v>3330</v>
      </c>
      <c r="C1556" s="432" t="s">
        <v>3171</v>
      </c>
      <c r="D1556" s="433" t="s">
        <v>3351</v>
      </c>
      <c r="E1556" s="432" t="s">
        <v>465</v>
      </c>
      <c r="F1556" s="433" t="s">
        <v>3363</v>
      </c>
      <c r="G1556" s="432" t="s">
        <v>466</v>
      </c>
      <c r="H1556" s="432" t="s">
        <v>3205</v>
      </c>
      <c r="I1556" s="432" t="s">
        <v>177</v>
      </c>
      <c r="J1556" s="432" t="s">
        <v>3206</v>
      </c>
      <c r="K1556" s="432" t="s">
        <v>3207</v>
      </c>
      <c r="L1556" s="434">
        <v>182.04286979770544</v>
      </c>
      <c r="M1556" s="434">
        <v>6</v>
      </c>
      <c r="N1556" s="435">
        <v>1092.2572187862327</v>
      </c>
    </row>
    <row r="1557" spans="1:14" ht="14.4" customHeight="1" x14ac:dyDescent="0.3">
      <c r="A1557" s="430" t="s">
        <v>2992</v>
      </c>
      <c r="B1557" s="431" t="s">
        <v>3330</v>
      </c>
      <c r="C1557" s="432" t="s">
        <v>3171</v>
      </c>
      <c r="D1557" s="433" t="s">
        <v>3351</v>
      </c>
      <c r="E1557" s="432" t="s">
        <v>465</v>
      </c>
      <c r="F1557" s="433" t="s">
        <v>3363</v>
      </c>
      <c r="G1557" s="432" t="s">
        <v>466</v>
      </c>
      <c r="H1557" s="432" t="s">
        <v>3208</v>
      </c>
      <c r="I1557" s="432" t="s">
        <v>177</v>
      </c>
      <c r="J1557" s="432" t="s">
        <v>3209</v>
      </c>
      <c r="K1557" s="432"/>
      <c r="L1557" s="434">
        <v>60.073333333333338</v>
      </c>
      <c r="M1557" s="434">
        <v>30</v>
      </c>
      <c r="N1557" s="435">
        <v>1802.2</v>
      </c>
    </row>
    <row r="1558" spans="1:14" ht="14.4" customHeight="1" x14ac:dyDescent="0.3">
      <c r="A1558" s="430" t="s">
        <v>2992</v>
      </c>
      <c r="B1558" s="431" t="s">
        <v>3330</v>
      </c>
      <c r="C1558" s="432" t="s">
        <v>3171</v>
      </c>
      <c r="D1558" s="433" t="s">
        <v>3351</v>
      </c>
      <c r="E1558" s="432" t="s">
        <v>465</v>
      </c>
      <c r="F1558" s="433" t="s">
        <v>3363</v>
      </c>
      <c r="G1558" s="432" t="s">
        <v>466</v>
      </c>
      <c r="H1558" s="432" t="s">
        <v>3210</v>
      </c>
      <c r="I1558" s="432" t="s">
        <v>3211</v>
      </c>
      <c r="J1558" s="432" t="s">
        <v>3212</v>
      </c>
      <c r="K1558" s="432" t="s">
        <v>3213</v>
      </c>
      <c r="L1558" s="434">
        <v>771.52284616708891</v>
      </c>
      <c r="M1558" s="434">
        <v>5</v>
      </c>
      <c r="N1558" s="435">
        <v>3857.6142308354447</v>
      </c>
    </row>
    <row r="1559" spans="1:14" ht="14.4" customHeight="1" x14ac:dyDescent="0.3">
      <c r="A1559" s="430" t="s">
        <v>2992</v>
      </c>
      <c r="B1559" s="431" t="s">
        <v>3330</v>
      </c>
      <c r="C1559" s="432" t="s">
        <v>3171</v>
      </c>
      <c r="D1559" s="433" t="s">
        <v>3351</v>
      </c>
      <c r="E1559" s="432" t="s">
        <v>465</v>
      </c>
      <c r="F1559" s="433" t="s">
        <v>3363</v>
      </c>
      <c r="G1559" s="432" t="s">
        <v>466</v>
      </c>
      <c r="H1559" s="432" t="s">
        <v>3214</v>
      </c>
      <c r="I1559" s="432" t="s">
        <v>3215</v>
      </c>
      <c r="J1559" s="432" t="s">
        <v>3216</v>
      </c>
      <c r="K1559" s="432" t="s">
        <v>3217</v>
      </c>
      <c r="L1559" s="434">
        <v>18.88</v>
      </c>
      <c r="M1559" s="434">
        <v>4</v>
      </c>
      <c r="N1559" s="435">
        <v>75.52</v>
      </c>
    </row>
    <row r="1560" spans="1:14" ht="14.4" customHeight="1" x14ac:dyDescent="0.3">
      <c r="A1560" s="430" t="s">
        <v>2992</v>
      </c>
      <c r="B1560" s="431" t="s">
        <v>3330</v>
      </c>
      <c r="C1560" s="432" t="s">
        <v>3171</v>
      </c>
      <c r="D1560" s="433" t="s">
        <v>3351</v>
      </c>
      <c r="E1560" s="432" t="s">
        <v>465</v>
      </c>
      <c r="F1560" s="433" t="s">
        <v>3363</v>
      </c>
      <c r="G1560" s="432" t="s">
        <v>466</v>
      </c>
      <c r="H1560" s="432" t="s">
        <v>3218</v>
      </c>
      <c r="I1560" s="432" t="s">
        <v>3219</v>
      </c>
      <c r="J1560" s="432" t="s">
        <v>3220</v>
      </c>
      <c r="K1560" s="432" t="s">
        <v>3221</v>
      </c>
      <c r="L1560" s="434">
        <v>368.6366666666666</v>
      </c>
      <c r="M1560" s="434">
        <v>15</v>
      </c>
      <c r="N1560" s="435">
        <v>5529.5499999999993</v>
      </c>
    </row>
    <row r="1561" spans="1:14" ht="14.4" customHeight="1" x14ac:dyDescent="0.3">
      <c r="A1561" s="430" t="s">
        <v>2992</v>
      </c>
      <c r="B1561" s="431" t="s">
        <v>3330</v>
      </c>
      <c r="C1561" s="432" t="s">
        <v>3171</v>
      </c>
      <c r="D1561" s="433" t="s">
        <v>3351</v>
      </c>
      <c r="E1561" s="432" t="s">
        <v>465</v>
      </c>
      <c r="F1561" s="433" t="s">
        <v>3363</v>
      </c>
      <c r="G1561" s="432" t="s">
        <v>466</v>
      </c>
      <c r="H1561" s="432" t="s">
        <v>3222</v>
      </c>
      <c r="I1561" s="432" t="s">
        <v>177</v>
      </c>
      <c r="J1561" s="432" t="s">
        <v>3223</v>
      </c>
      <c r="K1561" s="432" t="s">
        <v>3224</v>
      </c>
      <c r="L1561" s="434">
        <v>110.13979547273568</v>
      </c>
      <c r="M1561" s="434">
        <v>2</v>
      </c>
      <c r="N1561" s="435">
        <v>220.27959094547137</v>
      </c>
    </row>
    <row r="1562" spans="1:14" ht="14.4" customHeight="1" x14ac:dyDescent="0.3">
      <c r="A1562" s="430" t="s">
        <v>2992</v>
      </c>
      <c r="B1562" s="431" t="s">
        <v>3330</v>
      </c>
      <c r="C1562" s="432" t="s">
        <v>3171</v>
      </c>
      <c r="D1562" s="433" t="s">
        <v>3351</v>
      </c>
      <c r="E1562" s="432" t="s">
        <v>465</v>
      </c>
      <c r="F1562" s="433" t="s">
        <v>3363</v>
      </c>
      <c r="G1562" s="432" t="s">
        <v>466</v>
      </c>
      <c r="H1562" s="432" t="s">
        <v>477</v>
      </c>
      <c r="I1562" s="432" t="s">
        <v>177</v>
      </c>
      <c r="J1562" s="432" t="s">
        <v>478</v>
      </c>
      <c r="K1562" s="432" t="s">
        <v>479</v>
      </c>
      <c r="L1562" s="434">
        <v>206.99</v>
      </c>
      <c r="M1562" s="434">
        <v>16</v>
      </c>
      <c r="N1562" s="435">
        <v>3311.84</v>
      </c>
    </row>
    <row r="1563" spans="1:14" ht="14.4" customHeight="1" x14ac:dyDescent="0.3">
      <c r="A1563" s="430" t="s">
        <v>2992</v>
      </c>
      <c r="B1563" s="431" t="s">
        <v>3330</v>
      </c>
      <c r="C1563" s="432" t="s">
        <v>3171</v>
      </c>
      <c r="D1563" s="433" t="s">
        <v>3351</v>
      </c>
      <c r="E1563" s="432" t="s">
        <v>465</v>
      </c>
      <c r="F1563" s="433" t="s">
        <v>3363</v>
      </c>
      <c r="G1563" s="432" t="s">
        <v>466</v>
      </c>
      <c r="H1563" s="432" t="s">
        <v>551</v>
      </c>
      <c r="I1563" s="432" t="s">
        <v>177</v>
      </c>
      <c r="J1563" s="432" t="s">
        <v>552</v>
      </c>
      <c r="K1563" s="432"/>
      <c r="L1563" s="434">
        <v>54.903818056608507</v>
      </c>
      <c r="M1563" s="434">
        <v>5</v>
      </c>
      <c r="N1563" s="435">
        <v>274.51909028304254</v>
      </c>
    </row>
    <row r="1564" spans="1:14" ht="14.4" customHeight="1" x14ac:dyDescent="0.3">
      <c r="A1564" s="430" t="s">
        <v>2992</v>
      </c>
      <c r="B1564" s="431" t="s">
        <v>3330</v>
      </c>
      <c r="C1564" s="432" t="s">
        <v>3171</v>
      </c>
      <c r="D1564" s="433" t="s">
        <v>3351</v>
      </c>
      <c r="E1564" s="432" t="s">
        <v>465</v>
      </c>
      <c r="F1564" s="433" t="s">
        <v>3363</v>
      </c>
      <c r="G1564" s="432" t="s">
        <v>466</v>
      </c>
      <c r="H1564" s="432" t="s">
        <v>2224</v>
      </c>
      <c r="I1564" s="432" t="s">
        <v>2224</v>
      </c>
      <c r="J1564" s="432" t="s">
        <v>1947</v>
      </c>
      <c r="K1564" s="432" t="s">
        <v>2225</v>
      </c>
      <c r="L1564" s="434">
        <v>174.465</v>
      </c>
      <c r="M1564" s="434">
        <v>4</v>
      </c>
      <c r="N1564" s="435">
        <v>697.86</v>
      </c>
    </row>
    <row r="1565" spans="1:14" ht="14.4" customHeight="1" x14ac:dyDescent="0.3">
      <c r="A1565" s="430" t="s">
        <v>2992</v>
      </c>
      <c r="B1565" s="431" t="s">
        <v>3330</v>
      </c>
      <c r="C1565" s="432" t="s">
        <v>3171</v>
      </c>
      <c r="D1565" s="433" t="s">
        <v>3351</v>
      </c>
      <c r="E1565" s="432" t="s">
        <v>465</v>
      </c>
      <c r="F1565" s="433" t="s">
        <v>3363</v>
      </c>
      <c r="G1565" s="432" t="s">
        <v>689</v>
      </c>
      <c r="H1565" s="432" t="s">
        <v>1489</v>
      </c>
      <c r="I1565" s="432" t="s">
        <v>1490</v>
      </c>
      <c r="J1565" s="432" t="s">
        <v>1491</v>
      </c>
      <c r="K1565" s="432" t="s">
        <v>1492</v>
      </c>
      <c r="L1565" s="434">
        <v>36.364999999999995</v>
      </c>
      <c r="M1565" s="434">
        <v>40</v>
      </c>
      <c r="N1565" s="435">
        <v>1454.6</v>
      </c>
    </row>
    <row r="1566" spans="1:14" ht="14.4" customHeight="1" x14ac:dyDescent="0.3">
      <c r="A1566" s="430" t="s">
        <v>2992</v>
      </c>
      <c r="B1566" s="431" t="s">
        <v>3330</v>
      </c>
      <c r="C1566" s="432" t="s">
        <v>3171</v>
      </c>
      <c r="D1566" s="433" t="s">
        <v>3351</v>
      </c>
      <c r="E1566" s="432" t="s">
        <v>465</v>
      </c>
      <c r="F1566" s="433" t="s">
        <v>3363</v>
      </c>
      <c r="G1566" s="432" t="s">
        <v>689</v>
      </c>
      <c r="H1566" s="432" t="s">
        <v>1493</v>
      </c>
      <c r="I1566" s="432" t="s">
        <v>1494</v>
      </c>
      <c r="J1566" s="432" t="s">
        <v>692</v>
      </c>
      <c r="K1566" s="432" t="s">
        <v>1495</v>
      </c>
      <c r="L1566" s="434">
        <v>134.11999999999998</v>
      </c>
      <c r="M1566" s="434">
        <v>3</v>
      </c>
      <c r="N1566" s="435">
        <v>402.3599999999999</v>
      </c>
    </row>
    <row r="1567" spans="1:14" ht="14.4" customHeight="1" x14ac:dyDescent="0.3">
      <c r="A1567" s="430" t="s">
        <v>2992</v>
      </c>
      <c r="B1567" s="431" t="s">
        <v>3330</v>
      </c>
      <c r="C1567" s="432" t="s">
        <v>3171</v>
      </c>
      <c r="D1567" s="433" t="s">
        <v>3351</v>
      </c>
      <c r="E1567" s="432" t="s">
        <v>465</v>
      </c>
      <c r="F1567" s="433" t="s">
        <v>3363</v>
      </c>
      <c r="G1567" s="432" t="s">
        <v>689</v>
      </c>
      <c r="H1567" s="432" t="s">
        <v>1517</v>
      </c>
      <c r="I1567" s="432" t="s">
        <v>1518</v>
      </c>
      <c r="J1567" s="432" t="s">
        <v>1519</v>
      </c>
      <c r="K1567" s="432" t="s">
        <v>1520</v>
      </c>
      <c r="L1567" s="434">
        <v>144.5301473565186</v>
      </c>
      <c r="M1567" s="434">
        <v>55</v>
      </c>
      <c r="N1567" s="435">
        <v>7949.158104608523</v>
      </c>
    </row>
    <row r="1568" spans="1:14" ht="14.4" customHeight="1" x14ac:dyDescent="0.3">
      <c r="A1568" s="430" t="s">
        <v>2992</v>
      </c>
      <c r="B1568" s="431" t="s">
        <v>3330</v>
      </c>
      <c r="C1568" s="432" t="s">
        <v>3171</v>
      </c>
      <c r="D1568" s="433" t="s">
        <v>3351</v>
      </c>
      <c r="E1568" s="432" t="s">
        <v>465</v>
      </c>
      <c r="F1568" s="433" t="s">
        <v>3363</v>
      </c>
      <c r="G1568" s="432" t="s">
        <v>689</v>
      </c>
      <c r="H1568" s="432" t="s">
        <v>3133</v>
      </c>
      <c r="I1568" s="432" t="s">
        <v>3134</v>
      </c>
      <c r="J1568" s="432" t="s">
        <v>3135</v>
      </c>
      <c r="K1568" s="432" t="s">
        <v>3136</v>
      </c>
      <c r="L1568" s="434">
        <v>48.94</v>
      </c>
      <c r="M1568" s="434">
        <v>2</v>
      </c>
      <c r="N1568" s="435">
        <v>97.88</v>
      </c>
    </row>
    <row r="1569" spans="1:14" ht="14.4" customHeight="1" x14ac:dyDescent="0.3">
      <c r="A1569" s="430" t="s">
        <v>2992</v>
      </c>
      <c r="B1569" s="431" t="s">
        <v>3330</v>
      </c>
      <c r="C1569" s="432" t="s">
        <v>3171</v>
      </c>
      <c r="D1569" s="433" t="s">
        <v>3351</v>
      </c>
      <c r="E1569" s="432" t="s">
        <v>465</v>
      </c>
      <c r="F1569" s="433" t="s">
        <v>3363</v>
      </c>
      <c r="G1569" s="432" t="s">
        <v>689</v>
      </c>
      <c r="H1569" s="432" t="s">
        <v>1571</v>
      </c>
      <c r="I1569" s="432" t="s">
        <v>1572</v>
      </c>
      <c r="J1569" s="432" t="s">
        <v>1573</v>
      </c>
      <c r="K1569" s="432" t="s">
        <v>1574</v>
      </c>
      <c r="L1569" s="434">
        <v>85.480000000000032</v>
      </c>
      <c r="M1569" s="434">
        <v>4</v>
      </c>
      <c r="N1569" s="435">
        <v>341.92000000000013</v>
      </c>
    </row>
    <row r="1570" spans="1:14" ht="14.4" customHeight="1" x14ac:dyDescent="0.3">
      <c r="A1570" s="430" t="s">
        <v>2992</v>
      </c>
      <c r="B1570" s="431" t="s">
        <v>3330</v>
      </c>
      <c r="C1570" s="432" t="s">
        <v>3171</v>
      </c>
      <c r="D1570" s="433" t="s">
        <v>3351</v>
      </c>
      <c r="E1570" s="432" t="s">
        <v>465</v>
      </c>
      <c r="F1570" s="433" t="s">
        <v>3363</v>
      </c>
      <c r="G1570" s="432" t="s">
        <v>689</v>
      </c>
      <c r="H1570" s="432" t="s">
        <v>1625</v>
      </c>
      <c r="I1570" s="432" t="s">
        <v>1626</v>
      </c>
      <c r="J1570" s="432" t="s">
        <v>1498</v>
      </c>
      <c r="K1570" s="432" t="s">
        <v>1627</v>
      </c>
      <c r="L1570" s="434">
        <v>135.29663225916804</v>
      </c>
      <c r="M1570" s="434">
        <v>12</v>
      </c>
      <c r="N1570" s="435">
        <v>1623.5595871100163</v>
      </c>
    </row>
    <row r="1571" spans="1:14" ht="14.4" customHeight="1" x14ac:dyDescent="0.3">
      <c r="A1571" s="430" t="s">
        <v>2992</v>
      </c>
      <c r="B1571" s="431" t="s">
        <v>3330</v>
      </c>
      <c r="C1571" s="432" t="s">
        <v>3171</v>
      </c>
      <c r="D1571" s="433" t="s">
        <v>3351</v>
      </c>
      <c r="E1571" s="432" t="s">
        <v>465</v>
      </c>
      <c r="F1571" s="433" t="s">
        <v>3363</v>
      </c>
      <c r="G1571" s="432" t="s">
        <v>689</v>
      </c>
      <c r="H1571" s="432" t="s">
        <v>1656</v>
      </c>
      <c r="I1571" s="432" t="s">
        <v>1657</v>
      </c>
      <c r="J1571" s="432" t="s">
        <v>1658</v>
      </c>
      <c r="K1571" s="432" t="s">
        <v>1659</v>
      </c>
      <c r="L1571" s="434">
        <v>52.809788911392737</v>
      </c>
      <c r="M1571" s="434">
        <v>2</v>
      </c>
      <c r="N1571" s="435">
        <v>105.61957782278547</v>
      </c>
    </row>
    <row r="1572" spans="1:14" ht="14.4" customHeight="1" x14ac:dyDescent="0.3">
      <c r="A1572" s="430" t="s">
        <v>2992</v>
      </c>
      <c r="B1572" s="431" t="s">
        <v>3330</v>
      </c>
      <c r="C1572" s="432" t="s">
        <v>3171</v>
      </c>
      <c r="D1572" s="433" t="s">
        <v>3351</v>
      </c>
      <c r="E1572" s="432" t="s">
        <v>465</v>
      </c>
      <c r="F1572" s="433" t="s">
        <v>3363</v>
      </c>
      <c r="G1572" s="432" t="s">
        <v>689</v>
      </c>
      <c r="H1572" s="432" t="s">
        <v>1667</v>
      </c>
      <c r="I1572" s="432" t="s">
        <v>1668</v>
      </c>
      <c r="J1572" s="432" t="s">
        <v>1669</v>
      </c>
      <c r="K1572" s="432" t="s">
        <v>1670</v>
      </c>
      <c r="L1572" s="434">
        <v>70.97999999999999</v>
      </c>
      <c r="M1572" s="434">
        <v>40</v>
      </c>
      <c r="N1572" s="435">
        <v>2839.2</v>
      </c>
    </row>
    <row r="1573" spans="1:14" ht="14.4" customHeight="1" x14ac:dyDescent="0.3">
      <c r="A1573" s="430" t="s">
        <v>2992</v>
      </c>
      <c r="B1573" s="431" t="s">
        <v>3330</v>
      </c>
      <c r="C1573" s="432" t="s">
        <v>3171</v>
      </c>
      <c r="D1573" s="433" t="s">
        <v>3351</v>
      </c>
      <c r="E1573" s="432" t="s">
        <v>465</v>
      </c>
      <c r="F1573" s="433" t="s">
        <v>3363</v>
      </c>
      <c r="G1573" s="432" t="s">
        <v>689</v>
      </c>
      <c r="H1573" s="432" t="s">
        <v>1693</v>
      </c>
      <c r="I1573" s="432" t="s">
        <v>1694</v>
      </c>
      <c r="J1573" s="432" t="s">
        <v>1695</v>
      </c>
      <c r="K1573" s="432" t="s">
        <v>1696</v>
      </c>
      <c r="L1573" s="434">
        <v>266.34933097685428</v>
      </c>
      <c r="M1573" s="434">
        <v>17</v>
      </c>
      <c r="N1573" s="435">
        <v>4527.938626606523</v>
      </c>
    </row>
    <row r="1574" spans="1:14" ht="14.4" customHeight="1" x14ac:dyDescent="0.3">
      <c r="A1574" s="430" t="s">
        <v>2992</v>
      </c>
      <c r="B1574" s="431" t="s">
        <v>3330</v>
      </c>
      <c r="C1574" s="432" t="s">
        <v>3171</v>
      </c>
      <c r="D1574" s="433" t="s">
        <v>3351</v>
      </c>
      <c r="E1574" s="432" t="s">
        <v>465</v>
      </c>
      <c r="F1574" s="433" t="s">
        <v>3363</v>
      </c>
      <c r="G1574" s="432" t="s">
        <v>689</v>
      </c>
      <c r="H1574" s="432" t="s">
        <v>2263</v>
      </c>
      <c r="I1574" s="432" t="s">
        <v>2264</v>
      </c>
      <c r="J1574" s="432" t="s">
        <v>1519</v>
      </c>
      <c r="K1574" s="432" t="s">
        <v>2265</v>
      </c>
      <c r="L1574" s="434">
        <v>147.42996450030643</v>
      </c>
      <c r="M1574" s="434">
        <v>18</v>
      </c>
      <c r="N1574" s="435">
        <v>2653.7393610055155</v>
      </c>
    </row>
    <row r="1575" spans="1:14" ht="14.4" customHeight="1" x14ac:dyDescent="0.3">
      <c r="A1575" s="430" t="s">
        <v>2992</v>
      </c>
      <c r="B1575" s="431" t="s">
        <v>3330</v>
      </c>
      <c r="C1575" s="432" t="s">
        <v>3171</v>
      </c>
      <c r="D1575" s="433" t="s">
        <v>3351</v>
      </c>
      <c r="E1575" s="432" t="s">
        <v>465</v>
      </c>
      <c r="F1575" s="433" t="s">
        <v>3363</v>
      </c>
      <c r="G1575" s="432" t="s">
        <v>689</v>
      </c>
      <c r="H1575" s="432" t="s">
        <v>2269</v>
      </c>
      <c r="I1575" s="432" t="s">
        <v>2270</v>
      </c>
      <c r="J1575" s="432" t="s">
        <v>1491</v>
      </c>
      <c r="K1575" s="432" t="s">
        <v>2271</v>
      </c>
      <c r="L1575" s="434">
        <v>224.46000000000004</v>
      </c>
      <c r="M1575" s="434">
        <v>20</v>
      </c>
      <c r="N1575" s="435">
        <v>4489.2000000000007</v>
      </c>
    </row>
    <row r="1576" spans="1:14" ht="14.4" customHeight="1" x14ac:dyDescent="0.3">
      <c r="A1576" s="430" t="s">
        <v>2992</v>
      </c>
      <c r="B1576" s="431" t="s">
        <v>3330</v>
      </c>
      <c r="C1576" s="432" t="s">
        <v>3171</v>
      </c>
      <c r="D1576" s="433" t="s">
        <v>3351</v>
      </c>
      <c r="E1576" s="432" t="s">
        <v>465</v>
      </c>
      <c r="F1576" s="433" t="s">
        <v>3363</v>
      </c>
      <c r="G1576" s="432" t="s">
        <v>689</v>
      </c>
      <c r="H1576" s="432" t="s">
        <v>3142</v>
      </c>
      <c r="I1576" s="432" t="s">
        <v>3143</v>
      </c>
      <c r="J1576" s="432" t="s">
        <v>3144</v>
      </c>
      <c r="K1576" s="432" t="s">
        <v>3145</v>
      </c>
      <c r="L1576" s="434">
        <v>1003.89</v>
      </c>
      <c r="M1576" s="434">
        <v>3</v>
      </c>
      <c r="N1576" s="435">
        <v>3011.67</v>
      </c>
    </row>
    <row r="1577" spans="1:14" ht="14.4" customHeight="1" x14ac:dyDescent="0.3">
      <c r="A1577" s="430" t="s">
        <v>2992</v>
      </c>
      <c r="B1577" s="431" t="s">
        <v>3330</v>
      </c>
      <c r="C1577" s="432" t="s">
        <v>3171</v>
      </c>
      <c r="D1577" s="433" t="s">
        <v>3351</v>
      </c>
      <c r="E1577" s="432" t="s">
        <v>465</v>
      </c>
      <c r="F1577" s="433" t="s">
        <v>3363</v>
      </c>
      <c r="G1577" s="432" t="s">
        <v>689</v>
      </c>
      <c r="H1577" s="432" t="s">
        <v>3225</v>
      </c>
      <c r="I1577" s="432" t="s">
        <v>3225</v>
      </c>
      <c r="J1577" s="432" t="s">
        <v>1672</v>
      </c>
      <c r="K1577" s="432" t="s">
        <v>3226</v>
      </c>
      <c r="L1577" s="434">
        <v>365.31924278922668</v>
      </c>
      <c r="M1577" s="434">
        <v>1</v>
      </c>
      <c r="N1577" s="435">
        <v>365.31924278922668</v>
      </c>
    </row>
    <row r="1578" spans="1:14" ht="14.4" customHeight="1" x14ac:dyDescent="0.3">
      <c r="A1578" s="430" t="s">
        <v>2992</v>
      </c>
      <c r="B1578" s="431" t="s">
        <v>3330</v>
      </c>
      <c r="C1578" s="432" t="s">
        <v>3171</v>
      </c>
      <c r="D1578" s="433" t="s">
        <v>3351</v>
      </c>
      <c r="E1578" s="432" t="s">
        <v>571</v>
      </c>
      <c r="F1578" s="433" t="s">
        <v>3365</v>
      </c>
      <c r="G1578" s="432" t="s">
        <v>466</v>
      </c>
      <c r="H1578" s="432" t="s">
        <v>1800</v>
      </c>
      <c r="I1578" s="432" t="s">
        <v>1801</v>
      </c>
      <c r="J1578" s="432" t="s">
        <v>1802</v>
      </c>
      <c r="K1578" s="432" t="s">
        <v>1803</v>
      </c>
      <c r="L1578" s="434">
        <v>91.999886429897686</v>
      </c>
      <c r="M1578" s="434">
        <v>3</v>
      </c>
      <c r="N1578" s="435">
        <v>275.99965928969306</v>
      </c>
    </row>
    <row r="1579" spans="1:14" ht="14.4" customHeight="1" x14ac:dyDescent="0.3">
      <c r="A1579" s="430" t="s">
        <v>2992</v>
      </c>
      <c r="B1579" s="431" t="s">
        <v>3330</v>
      </c>
      <c r="C1579" s="432" t="s">
        <v>3171</v>
      </c>
      <c r="D1579" s="433" t="s">
        <v>3351</v>
      </c>
      <c r="E1579" s="432" t="s">
        <v>571</v>
      </c>
      <c r="F1579" s="433" t="s">
        <v>3365</v>
      </c>
      <c r="G1579" s="432" t="s">
        <v>466</v>
      </c>
      <c r="H1579" s="432" t="s">
        <v>3227</v>
      </c>
      <c r="I1579" s="432" t="s">
        <v>3228</v>
      </c>
      <c r="J1579" s="432" t="s">
        <v>3229</v>
      </c>
      <c r="K1579" s="432" t="s">
        <v>3230</v>
      </c>
      <c r="L1579" s="434">
        <v>257.77</v>
      </c>
      <c r="M1579" s="434">
        <v>3</v>
      </c>
      <c r="N1579" s="435">
        <v>773.31</v>
      </c>
    </row>
    <row r="1580" spans="1:14" ht="14.4" customHeight="1" x14ac:dyDescent="0.3">
      <c r="A1580" s="430" t="s">
        <v>2992</v>
      </c>
      <c r="B1580" s="431" t="s">
        <v>3330</v>
      </c>
      <c r="C1580" s="432" t="s">
        <v>3171</v>
      </c>
      <c r="D1580" s="433" t="s">
        <v>3351</v>
      </c>
      <c r="E1580" s="432" t="s">
        <v>571</v>
      </c>
      <c r="F1580" s="433" t="s">
        <v>3365</v>
      </c>
      <c r="G1580" s="432" t="s">
        <v>689</v>
      </c>
      <c r="H1580" s="432" t="s">
        <v>1843</v>
      </c>
      <c r="I1580" s="432" t="s">
        <v>1844</v>
      </c>
      <c r="J1580" s="432" t="s">
        <v>1794</v>
      </c>
      <c r="K1580" s="432" t="s">
        <v>1845</v>
      </c>
      <c r="L1580" s="434">
        <v>45.850019306626436</v>
      </c>
      <c r="M1580" s="434">
        <v>115</v>
      </c>
      <c r="N1580" s="435">
        <v>5272.7522202620403</v>
      </c>
    </row>
    <row r="1581" spans="1:14" ht="14.4" customHeight="1" x14ac:dyDescent="0.3">
      <c r="A1581" s="430" t="s">
        <v>2992</v>
      </c>
      <c r="B1581" s="431" t="s">
        <v>3330</v>
      </c>
      <c r="C1581" s="432" t="s">
        <v>3171</v>
      </c>
      <c r="D1581" s="433" t="s">
        <v>3351</v>
      </c>
      <c r="E1581" s="432" t="s">
        <v>1878</v>
      </c>
      <c r="F1581" s="433" t="s">
        <v>3367</v>
      </c>
      <c r="G1581" s="432" t="s">
        <v>466</v>
      </c>
      <c r="H1581" s="432" t="s">
        <v>3231</v>
      </c>
      <c r="I1581" s="432" t="s">
        <v>3232</v>
      </c>
      <c r="J1581" s="432" t="s">
        <v>3233</v>
      </c>
      <c r="K1581" s="432" t="s">
        <v>3234</v>
      </c>
      <c r="L1581" s="434">
        <v>94.479759925054495</v>
      </c>
      <c r="M1581" s="434">
        <v>2</v>
      </c>
      <c r="N1581" s="435">
        <v>188.95951985010899</v>
      </c>
    </row>
    <row r="1582" spans="1:14" ht="14.4" customHeight="1" x14ac:dyDescent="0.3">
      <c r="A1582" s="430" t="s">
        <v>2992</v>
      </c>
      <c r="B1582" s="431" t="s">
        <v>3330</v>
      </c>
      <c r="C1582" s="432" t="s">
        <v>3171</v>
      </c>
      <c r="D1582" s="433" t="s">
        <v>3351</v>
      </c>
      <c r="E1582" s="432" t="s">
        <v>2409</v>
      </c>
      <c r="F1582" s="433" t="s">
        <v>3368</v>
      </c>
      <c r="G1582" s="432"/>
      <c r="H1582" s="432"/>
      <c r="I1582" s="432" t="s">
        <v>2410</v>
      </c>
      <c r="J1582" s="432" t="s">
        <v>2411</v>
      </c>
      <c r="K1582" s="432"/>
      <c r="L1582" s="434">
        <v>0</v>
      </c>
      <c r="M1582" s="434">
        <v>34</v>
      </c>
      <c r="N1582" s="435">
        <v>0</v>
      </c>
    </row>
    <row r="1583" spans="1:14" ht="14.4" customHeight="1" x14ac:dyDescent="0.3">
      <c r="A1583" s="430" t="s">
        <v>2992</v>
      </c>
      <c r="B1583" s="431" t="s">
        <v>3330</v>
      </c>
      <c r="C1583" s="432" t="s">
        <v>3171</v>
      </c>
      <c r="D1583" s="433" t="s">
        <v>3351</v>
      </c>
      <c r="E1583" s="432" t="s">
        <v>2409</v>
      </c>
      <c r="F1583" s="433" t="s">
        <v>3368</v>
      </c>
      <c r="G1583" s="432"/>
      <c r="H1583" s="432"/>
      <c r="I1583" s="432" t="s">
        <v>2414</v>
      </c>
      <c r="J1583" s="432" t="s">
        <v>2415</v>
      </c>
      <c r="K1583" s="432"/>
      <c r="L1583" s="434">
        <v>2187.2999999999997</v>
      </c>
      <c r="M1583" s="434">
        <v>3</v>
      </c>
      <c r="N1583" s="435">
        <v>6561.9</v>
      </c>
    </row>
    <row r="1584" spans="1:14" ht="14.4" customHeight="1" x14ac:dyDescent="0.3">
      <c r="A1584" s="430" t="s">
        <v>2992</v>
      </c>
      <c r="B1584" s="431" t="s">
        <v>3330</v>
      </c>
      <c r="C1584" s="432" t="s">
        <v>3171</v>
      </c>
      <c r="D1584" s="433" t="s">
        <v>3351</v>
      </c>
      <c r="E1584" s="432" t="s">
        <v>2409</v>
      </c>
      <c r="F1584" s="433" t="s">
        <v>3368</v>
      </c>
      <c r="G1584" s="432"/>
      <c r="H1584" s="432"/>
      <c r="I1584" s="432" t="s">
        <v>2416</v>
      </c>
      <c r="J1584" s="432" t="s">
        <v>2417</v>
      </c>
      <c r="K1584" s="432"/>
      <c r="L1584" s="434">
        <v>3689.528571428571</v>
      </c>
      <c r="M1584" s="434">
        <v>14</v>
      </c>
      <c r="N1584" s="435">
        <v>51653.399999999994</v>
      </c>
    </row>
    <row r="1585" spans="1:14" ht="14.4" customHeight="1" x14ac:dyDescent="0.3">
      <c r="A1585" s="430" t="s">
        <v>3235</v>
      </c>
      <c r="B1585" s="431" t="s">
        <v>3331</v>
      </c>
      <c r="C1585" s="432" t="s">
        <v>3236</v>
      </c>
      <c r="D1585" s="433" t="s">
        <v>3352</v>
      </c>
      <c r="E1585" s="432" t="s">
        <v>465</v>
      </c>
      <c r="F1585" s="433" t="s">
        <v>3363</v>
      </c>
      <c r="G1585" s="432" t="s">
        <v>466</v>
      </c>
      <c r="H1585" s="432" t="s">
        <v>3237</v>
      </c>
      <c r="I1585" s="432" t="s">
        <v>3238</v>
      </c>
      <c r="J1585" s="432" t="s">
        <v>3239</v>
      </c>
      <c r="K1585" s="432" t="s">
        <v>3240</v>
      </c>
      <c r="L1585" s="434">
        <v>8.9673286629170157</v>
      </c>
      <c r="M1585" s="434">
        <v>2</v>
      </c>
      <c r="N1585" s="435">
        <v>17.934657325834031</v>
      </c>
    </row>
    <row r="1586" spans="1:14" ht="14.4" customHeight="1" x14ac:dyDescent="0.3">
      <c r="A1586" s="430" t="s">
        <v>3235</v>
      </c>
      <c r="B1586" s="431" t="s">
        <v>3331</v>
      </c>
      <c r="C1586" s="432" t="s">
        <v>3236</v>
      </c>
      <c r="D1586" s="433" t="s">
        <v>3352</v>
      </c>
      <c r="E1586" s="432" t="s">
        <v>465</v>
      </c>
      <c r="F1586" s="433" t="s">
        <v>3363</v>
      </c>
      <c r="G1586" s="432" t="s">
        <v>466</v>
      </c>
      <c r="H1586" s="432" t="s">
        <v>3241</v>
      </c>
      <c r="I1586" s="432" t="s">
        <v>3242</v>
      </c>
      <c r="J1586" s="432" t="s">
        <v>3243</v>
      </c>
      <c r="K1586" s="432" t="s">
        <v>3244</v>
      </c>
      <c r="L1586" s="434">
        <v>9.7165204972166705</v>
      </c>
      <c r="M1586" s="434">
        <v>6</v>
      </c>
      <c r="N1586" s="435">
        <v>58.299122983300023</v>
      </c>
    </row>
    <row r="1587" spans="1:14" ht="14.4" customHeight="1" x14ac:dyDescent="0.3">
      <c r="A1587" s="430" t="s">
        <v>3235</v>
      </c>
      <c r="B1587" s="431" t="s">
        <v>3331</v>
      </c>
      <c r="C1587" s="432" t="s">
        <v>3236</v>
      </c>
      <c r="D1587" s="433" t="s">
        <v>3352</v>
      </c>
      <c r="E1587" s="432" t="s">
        <v>465</v>
      </c>
      <c r="F1587" s="433" t="s">
        <v>3363</v>
      </c>
      <c r="G1587" s="432" t="s">
        <v>466</v>
      </c>
      <c r="H1587" s="432" t="s">
        <v>3245</v>
      </c>
      <c r="I1587" s="432" t="s">
        <v>3246</v>
      </c>
      <c r="J1587" s="432" t="s">
        <v>3247</v>
      </c>
      <c r="K1587" s="432" t="s">
        <v>3248</v>
      </c>
      <c r="L1587" s="434">
        <v>14.950039280786855</v>
      </c>
      <c r="M1587" s="434">
        <v>3</v>
      </c>
      <c r="N1587" s="435">
        <v>44.850117842360568</v>
      </c>
    </row>
    <row r="1588" spans="1:14" ht="14.4" customHeight="1" x14ac:dyDescent="0.3">
      <c r="A1588" s="430" t="s">
        <v>3235</v>
      </c>
      <c r="B1588" s="431" t="s">
        <v>3331</v>
      </c>
      <c r="C1588" s="432" t="s">
        <v>3236</v>
      </c>
      <c r="D1588" s="433" t="s">
        <v>3352</v>
      </c>
      <c r="E1588" s="432" t="s">
        <v>465</v>
      </c>
      <c r="F1588" s="433" t="s">
        <v>3363</v>
      </c>
      <c r="G1588" s="432" t="s">
        <v>466</v>
      </c>
      <c r="H1588" s="432" t="s">
        <v>3249</v>
      </c>
      <c r="I1588" s="432" t="s">
        <v>3250</v>
      </c>
      <c r="J1588" s="432" t="s">
        <v>3251</v>
      </c>
      <c r="K1588" s="432" t="s">
        <v>3252</v>
      </c>
      <c r="L1588" s="434">
        <v>9.7743232951980339</v>
      </c>
      <c r="M1588" s="434">
        <v>2</v>
      </c>
      <c r="N1588" s="435">
        <v>19.548646590396068</v>
      </c>
    </row>
    <row r="1589" spans="1:14" ht="14.4" customHeight="1" x14ac:dyDescent="0.3">
      <c r="A1589" s="430" t="s">
        <v>3235</v>
      </c>
      <c r="B1589" s="431" t="s">
        <v>3331</v>
      </c>
      <c r="C1589" s="432" t="s">
        <v>3236</v>
      </c>
      <c r="D1589" s="433" t="s">
        <v>3352</v>
      </c>
      <c r="E1589" s="432" t="s">
        <v>465</v>
      </c>
      <c r="F1589" s="433" t="s">
        <v>3363</v>
      </c>
      <c r="G1589" s="432" t="s">
        <v>466</v>
      </c>
      <c r="H1589" s="432" t="s">
        <v>3253</v>
      </c>
      <c r="I1589" s="432" t="s">
        <v>3254</v>
      </c>
      <c r="J1589" s="432" t="s">
        <v>3255</v>
      </c>
      <c r="K1589" s="432" t="s">
        <v>3256</v>
      </c>
      <c r="L1589" s="434">
        <v>12.972099999999999</v>
      </c>
      <c r="M1589" s="434">
        <v>4</v>
      </c>
      <c r="N1589" s="435">
        <v>51.888399999999997</v>
      </c>
    </row>
    <row r="1590" spans="1:14" ht="14.4" customHeight="1" x14ac:dyDescent="0.3">
      <c r="A1590" s="430" t="s">
        <v>3257</v>
      </c>
      <c r="B1590" s="431" t="s">
        <v>3332</v>
      </c>
      <c r="C1590" s="432" t="s">
        <v>3258</v>
      </c>
      <c r="D1590" s="433" t="s">
        <v>3353</v>
      </c>
      <c r="E1590" s="432" t="s">
        <v>465</v>
      </c>
      <c r="F1590" s="433" t="s">
        <v>3363</v>
      </c>
      <c r="G1590" s="432" t="s">
        <v>466</v>
      </c>
      <c r="H1590" s="432" t="s">
        <v>734</v>
      </c>
      <c r="I1590" s="432" t="s">
        <v>177</v>
      </c>
      <c r="J1590" s="432" t="s">
        <v>735</v>
      </c>
      <c r="K1590" s="432" t="s">
        <v>736</v>
      </c>
      <c r="L1590" s="434">
        <v>8.0700063928352073</v>
      </c>
      <c r="M1590" s="434">
        <v>5</v>
      </c>
      <c r="N1590" s="435">
        <v>40.35003196417604</v>
      </c>
    </row>
    <row r="1591" spans="1:14" ht="14.4" customHeight="1" x14ac:dyDescent="0.3">
      <c r="A1591" s="430" t="s">
        <v>3257</v>
      </c>
      <c r="B1591" s="431" t="s">
        <v>3332</v>
      </c>
      <c r="C1591" s="432" t="s">
        <v>3258</v>
      </c>
      <c r="D1591" s="433" t="s">
        <v>3353</v>
      </c>
      <c r="E1591" s="432" t="s">
        <v>465</v>
      </c>
      <c r="F1591" s="433" t="s">
        <v>3363</v>
      </c>
      <c r="G1591" s="432" t="s">
        <v>466</v>
      </c>
      <c r="H1591" s="432" t="s">
        <v>3259</v>
      </c>
      <c r="I1591" s="432" t="s">
        <v>177</v>
      </c>
      <c r="J1591" s="432" t="s">
        <v>3260</v>
      </c>
      <c r="K1591" s="432" t="s">
        <v>3261</v>
      </c>
      <c r="L1591" s="434">
        <v>5.538004387053455</v>
      </c>
      <c r="M1591" s="434">
        <v>5</v>
      </c>
      <c r="N1591" s="435">
        <v>27.690021935267275</v>
      </c>
    </row>
    <row r="1592" spans="1:14" ht="14.4" customHeight="1" x14ac:dyDescent="0.3">
      <c r="A1592" s="430" t="s">
        <v>3257</v>
      </c>
      <c r="B1592" s="431" t="s">
        <v>3332</v>
      </c>
      <c r="C1592" s="432" t="s">
        <v>3258</v>
      </c>
      <c r="D1592" s="433" t="s">
        <v>3353</v>
      </c>
      <c r="E1592" s="432" t="s">
        <v>465</v>
      </c>
      <c r="F1592" s="433" t="s">
        <v>3363</v>
      </c>
      <c r="G1592" s="432" t="s">
        <v>466</v>
      </c>
      <c r="H1592" s="432" t="s">
        <v>3262</v>
      </c>
      <c r="I1592" s="432" t="s">
        <v>177</v>
      </c>
      <c r="J1592" s="432" t="s">
        <v>3263</v>
      </c>
      <c r="K1592" s="432"/>
      <c r="L1592" s="434">
        <v>32.000025349532422</v>
      </c>
      <c r="M1592" s="434">
        <v>1</v>
      </c>
      <c r="N1592" s="435">
        <v>32.000025349532422</v>
      </c>
    </row>
    <row r="1593" spans="1:14" ht="14.4" customHeight="1" x14ac:dyDescent="0.3">
      <c r="A1593" s="430" t="s">
        <v>3257</v>
      </c>
      <c r="B1593" s="431" t="s">
        <v>3332</v>
      </c>
      <c r="C1593" s="432" t="s">
        <v>3264</v>
      </c>
      <c r="D1593" s="433" t="s">
        <v>3354</v>
      </c>
      <c r="E1593" s="432" t="s">
        <v>465</v>
      </c>
      <c r="F1593" s="433" t="s">
        <v>3363</v>
      </c>
      <c r="G1593" s="432" t="s">
        <v>466</v>
      </c>
      <c r="H1593" s="432" t="s">
        <v>593</v>
      </c>
      <c r="I1593" s="432" t="s">
        <v>594</v>
      </c>
      <c r="J1593" s="432" t="s">
        <v>595</v>
      </c>
      <c r="K1593" s="432"/>
      <c r="L1593" s="434">
        <v>102.0087897388925</v>
      </c>
      <c r="M1593" s="434">
        <v>1</v>
      </c>
      <c r="N1593" s="435">
        <v>102.0087897388925</v>
      </c>
    </row>
    <row r="1594" spans="1:14" ht="14.4" customHeight="1" x14ac:dyDescent="0.3">
      <c r="A1594" s="430" t="s">
        <v>3257</v>
      </c>
      <c r="B1594" s="431" t="s">
        <v>3332</v>
      </c>
      <c r="C1594" s="432" t="s">
        <v>3264</v>
      </c>
      <c r="D1594" s="433" t="s">
        <v>3354</v>
      </c>
      <c r="E1594" s="432" t="s">
        <v>465</v>
      </c>
      <c r="F1594" s="433" t="s">
        <v>3363</v>
      </c>
      <c r="G1594" s="432" t="s">
        <v>466</v>
      </c>
      <c r="H1594" s="432" t="s">
        <v>637</v>
      </c>
      <c r="I1594" s="432" t="s">
        <v>638</v>
      </c>
      <c r="J1594" s="432" t="s">
        <v>639</v>
      </c>
      <c r="K1594" s="432" t="s">
        <v>640</v>
      </c>
      <c r="L1594" s="434">
        <v>37.55980034978198</v>
      </c>
      <c r="M1594" s="434">
        <v>20</v>
      </c>
      <c r="N1594" s="435">
        <v>751.19600699563966</v>
      </c>
    </row>
    <row r="1595" spans="1:14" ht="14.4" customHeight="1" x14ac:dyDescent="0.3">
      <c r="A1595" s="430" t="s">
        <v>3257</v>
      </c>
      <c r="B1595" s="431" t="s">
        <v>3332</v>
      </c>
      <c r="C1595" s="432" t="s">
        <v>3264</v>
      </c>
      <c r="D1595" s="433" t="s">
        <v>3354</v>
      </c>
      <c r="E1595" s="432" t="s">
        <v>465</v>
      </c>
      <c r="F1595" s="433" t="s">
        <v>3363</v>
      </c>
      <c r="G1595" s="432" t="s">
        <v>466</v>
      </c>
      <c r="H1595" s="432" t="s">
        <v>3265</v>
      </c>
      <c r="I1595" s="432" t="s">
        <v>3266</v>
      </c>
      <c r="J1595" s="432" t="s">
        <v>3267</v>
      </c>
      <c r="K1595" s="432"/>
      <c r="L1595" s="434">
        <v>91.69</v>
      </c>
      <c r="M1595" s="434">
        <v>1</v>
      </c>
      <c r="N1595" s="435">
        <v>91.69</v>
      </c>
    </row>
    <row r="1596" spans="1:14" ht="14.4" customHeight="1" x14ac:dyDescent="0.3">
      <c r="A1596" s="430" t="s">
        <v>3257</v>
      </c>
      <c r="B1596" s="431" t="s">
        <v>3332</v>
      </c>
      <c r="C1596" s="432" t="s">
        <v>3264</v>
      </c>
      <c r="D1596" s="433" t="s">
        <v>3354</v>
      </c>
      <c r="E1596" s="432" t="s">
        <v>465</v>
      </c>
      <c r="F1596" s="433" t="s">
        <v>3363</v>
      </c>
      <c r="G1596" s="432" t="s">
        <v>466</v>
      </c>
      <c r="H1596" s="432" t="s">
        <v>596</v>
      </c>
      <c r="I1596" s="432" t="s">
        <v>177</v>
      </c>
      <c r="J1596" s="432" t="s">
        <v>597</v>
      </c>
      <c r="K1596" s="432"/>
      <c r="L1596" s="434">
        <v>46.660057538303057</v>
      </c>
      <c r="M1596" s="434">
        <v>2</v>
      </c>
      <c r="N1596" s="435">
        <v>93.320115076606115</v>
      </c>
    </row>
    <row r="1597" spans="1:14" ht="14.4" customHeight="1" x14ac:dyDescent="0.3">
      <c r="A1597" s="430" t="s">
        <v>3257</v>
      </c>
      <c r="B1597" s="431" t="s">
        <v>3332</v>
      </c>
      <c r="C1597" s="432" t="s">
        <v>3264</v>
      </c>
      <c r="D1597" s="433" t="s">
        <v>3354</v>
      </c>
      <c r="E1597" s="432" t="s">
        <v>465</v>
      </c>
      <c r="F1597" s="433" t="s">
        <v>3363</v>
      </c>
      <c r="G1597" s="432" t="s">
        <v>466</v>
      </c>
      <c r="H1597" s="432" t="s">
        <v>3268</v>
      </c>
      <c r="I1597" s="432" t="s">
        <v>3269</v>
      </c>
      <c r="J1597" s="432" t="s">
        <v>3270</v>
      </c>
      <c r="K1597" s="432" t="s">
        <v>3271</v>
      </c>
      <c r="L1597" s="434">
        <v>131.11016167695917</v>
      </c>
      <c r="M1597" s="434">
        <v>2</v>
      </c>
      <c r="N1597" s="435">
        <v>262.22032335391833</v>
      </c>
    </row>
    <row r="1598" spans="1:14" ht="14.4" customHeight="1" x14ac:dyDescent="0.3">
      <c r="A1598" s="430" t="s">
        <v>3257</v>
      </c>
      <c r="B1598" s="431" t="s">
        <v>3332</v>
      </c>
      <c r="C1598" s="432" t="s">
        <v>3264</v>
      </c>
      <c r="D1598" s="433" t="s">
        <v>3354</v>
      </c>
      <c r="E1598" s="432" t="s">
        <v>465</v>
      </c>
      <c r="F1598" s="433" t="s">
        <v>3363</v>
      </c>
      <c r="G1598" s="432" t="s">
        <v>466</v>
      </c>
      <c r="H1598" s="432" t="s">
        <v>1414</v>
      </c>
      <c r="I1598" s="432" t="s">
        <v>177</v>
      </c>
      <c r="J1598" s="432" t="s">
        <v>1415</v>
      </c>
      <c r="K1598" s="432"/>
      <c r="L1598" s="434">
        <v>225.13202118539888</v>
      </c>
      <c r="M1598" s="434">
        <v>4</v>
      </c>
      <c r="N1598" s="435">
        <v>900.52808474159553</v>
      </c>
    </row>
    <row r="1599" spans="1:14" ht="14.4" customHeight="1" x14ac:dyDescent="0.3">
      <c r="A1599" s="430" t="s">
        <v>3257</v>
      </c>
      <c r="B1599" s="431" t="s">
        <v>3332</v>
      </c>
      <c r="C1599" s="432" t="s">
        <v>3264</v>
      </c>
      <c r="D1599" s="433" t="s">
        <v>3354</v>
      </c>
      <c r="E1599" s="432" t="s">
        <v>465</v>
      </c>
      <c r="F1599" s="433" t="s">
        <v>3363</v>
      </c>
      <c r="G1599" s="432" t="s">
        <v>466</v>
      </c>
      <c r="H1599" s="432" t="s">
        <v>3272</v>
      </c>
      <c r="I1599" s="432" t="s">
        <v>177</v>
      </c>
      <c r="J1599" s="432" t="s">
        <v>3273</v>
      </c>
      <c r="K1599" s="432"/>
      <c r="L1599" s="434">
        <v>104.88012933170221</v>
      </c>
      <c r="M1599" s="434">
        <v>2</v>
      </c>
      <c r="N1599" s="435">
        <v>209.76025866340441</v>
      </c>
    </row>
    <row r="1600" spans="1:14" ht="14.4" customHeight="1" x14ac:dyDescent="0.3">
      <c r="A1600" s="430" t="s">
        <v>3257</v>
      </c>
      <c r="B1600" s="431" t="s">
        <v>3332</v>
      </c>
      <c r="C1600" s="432" t="s">
        <v>3264</v>
      </c>
      <c r="D1600" s="433" t="s">
        <v>3354</v>
      </c>
      <c r="E1600" s="432" t="s">
        <v>465</v>
      </c>
      <c r="F1600" s="433" t="s">
        <v>3363</v>
      </c>
      <c r="G1600" s="432" t="s">
        <v>466</v>
      </c>
      <c r="H1600" s="432" t="s">
        <v>655</v>
      </c>
      <c r="I1600" s="432" t="s">
        <v>177</v>
      </c>
      <c r="J1600" s="432" t="s">
        <v>656</v>
      </c>
      <c r="K1600" s="432"/>
      <c r="L1600" s="434">
        <v>24.629707786186867</v>
      </c>
      <c r="M1600" s="434">
        <v>2</v>
      </c>
      <c r="N1600" s="435">
        <v>49.259415572373733</v>
      </c>
    </row>
    <row r="1601" spans="1:14" ht="14.4" customHeight="1" x14ac:dyDescent="0.3">
      <c r="A1601" s="430" t="s">
        <v>3257</v>
      </c>
      <c r="B1601" s="431" t="s">
        <v>3332</v>
      </c>
      <c r="C1601" s="432" t="s">
        <v>3264</v>
      </c>
      <c r="D1601" s="433" t="s">
        <v>3354</v>
      </c>
      <c r="E1601" s="432" t="s">
        <v>465</v>
      </c>
      <c r="F1601" s="433" t="s">
        <v>3363</v>
      </c>
      <c r="G1601" s="432" t="s">
        <v>466</v>
      </c>
      <c r="H1601" s="432" t="s">
        <v>3274</v>
      </c>
      <c r="I1601" s="432" t="s">
        <v>177</v>
      </c>
      <c r="J1601" s="432" t="s">
        <v>3275</v>
      </c>
      <c r="K1601" s="432"/>
      <c r="L1601" s="434">
        <v>48.089429453419676</v>
      </c>
      <c r="M1601" s="434">
        <v>1</v>
      </c>
      <c r="N1601" s="435">
        <v>48.089429453419676</v>
      </c>
    </row>
    <row r="1602" spans="1:14" ht="14.4" customHeight="1" x14ac:dyDescent="0.3">
      <c r="A1602" s="430" t="s">
        <v>3257</v>
      </c>
      <c r="B1602" s="431" t="s">
        <v>3332</v>
      </c>
      <c r="C1602" s="432" t="s">
        <v>3264</v>
      </c>
      <c r="D1602" s="433" t="s">
        <v>3354</v>
      </c>
      <c r="E1602" s="432" t="s">
        <v>465</v>
      </c>
      <c r="F1602" s="433" t="s">
        <v>3363</v>
      </c>
      <c r="G1602" s="432" t="s">
        <v>466</v>
      </c>
      <c r="H1602" s="432" t="s">
        <v>617</v>
      </c>
      <c r="I1602" s="432" t="s">
        <v>618</v>
      </c>
      <c r="J1602" s="432" t="s">
        <v>619</v>
      </c>
      <c r="K1602" s="432" t="s">
        <v>620</v>
      </c>
      <c r="L1602" s="434">
        <v>20.549756191885511</v>
      </c>
      <c r="M1602" s="434">
        <v>2</v>
      </c>
      <c r="N1602" s="435">
        <v>41.099512383771021</v>
      </c>
    </row>
    <row r="1603" spans="1:14" ht="14.4" customHeight="1" x14ac:dyDescent="0.3">
      <c r="A1603" s="430" t="s">
        <v>3257</v>
      </c>
      <c r="B1603" s="431" t="s">
        <v>3332</v>
      </c>
      <c r="C1603" s="432" t="s">
        <v>3264</v>
      </c>
      <c r="D1603" s="433" t="s">
        <v>3354</v>
      </c>
      <c r="E1603" s="432" t="s">
        <v>465</v>
      </c>
      <c r="F1603" s="433" t="s">
        <v>3363</v>
      </c>
      <c r="G1603" s="432" t="s">
        <v>466</v>
      </c>
      <c r="H1603" s="432" t="s">
        <v>3276</v>
      </c>
      <c r="I1603" s="432" t="s">
        <v>177</v>
      </c>
      <c r="J1603" s="432" t="s">
        <v>3277</v>
      </c>
      <c r="K1603" s="432"/>
      <c r="L1603" s="434">
        <v>29.209653448417313</v>
      </c>
      <c r="M1603" s="434">
        <v>4</v>
      </c>
      <c r="N1603" s="435">
        <v>116.83861379366925</v>
      </c>
    </row>
    <row r="1604" spans="1:14" ht="14.4" customHeight="1" x14ac:dyDescent="0.3">
      <c r="A1604" s="430" t="s">
        <v>3257</v>
      </c>
      <c r="B1604" s="431" t="s">
        <v>3332</v>
      </c>
      <c r="C1604" s="432" t="s">
        <v>3264</v>
      </c>
      <c r="D1604" s="433" t="s">
        <v>3354</v>
      </c>
      <c r="E1604" s="432" t="s">
        <v>465</v>
      </c>
      <c r="F1604" s="433" t="s">
        <v>3363</v>
      </c>
      <c r="G1604" s="432" t="s">
        <v>466</v>
      </c>
      <c r="H1604" s="432" t="s">
        <v>3278</v>
      </c>
      <c r="I1604" s="432" t="s">
        <v>177</v>
      </c>
      <c r="J1604" s="432" t="s">
        <v>3279</v>
      </c>
      <c r="K1604" s="432"/>
      <c r="L1604" s="434">
        <v>164.86000000000004</v>
      </c>
      <c r="M1604" s="434">
        <v>1</v>
      </c>
      <c r="N1604" s="435">
        <v>164.86000000000004</v>
      </c>
    </row>
    <row r="1605" spans="1:14" ht="14.4" customHeight="1" x14ac:dyDescent="0.3">
      <c r="A1605" s="430" t="s">
        <v>3257</v>
      </c>
      <c r="B1605" s="431" t="s">
        <v>3332</v>
      </c>
      <c r="C1605" s="432" t="s">
        <v>3264</v>
      </c>
      <c r="D1605" s="433" t="s">
        <v>3354</v>
      </c>
      <c r="E1605" s="432" t="s">
        <v>465</v>
      </c>
      <c r="F1605" s="433" t="s">
        <v>3363</v>
      </c>
      <c r="G1605" s="432" t="s">
        <v>466</v>
      </c>
      <c r="H1605" s="432" t="s">
        <v>3280</v>
      </c>
      <c r="I1605" s="432" t="s">
        <v>3281</v>
      </c>
      <c r="J1605" s="432" t="s">
        <v>3282</v>
      </c>
      <c r="K1605" s="432" t="s">
        <v>3283</v>
      </c>
      <c r="L1605" s="434">
        <v>36.620045157579469</v>
      </c>
      <c r="M1605" s="434">
        <v>1</v>
      </c>
      <c r="N1605" s="435">
        <v>36.620045157579469</v>
      </c>
    </row>
    <row r="1606" spans="1:14" ht="14.4" customHeight="1" x14ac:dyDescent="0.3">
      <c r="A1606" s="430" t="s">
        <v>3257</v>
      </c>
      <c r="B1606" s="431" t="s">
        <v>3332</v>
      </c>
      <c r="C1606" s="432" t="s">
        <v>3284</v>
      </c>
      <c r="D1606" s="433" t="s">
        <v>3355</v>
      </c>
      <c r="E1606" s="432" t="s">
        <v>465</v>
      </c>
      <c r="F1606" s="433" t="s">
        <v>3363</v>
      </c>
      <c r="G1606" s="432" t="s">
        <v>466</v>
      </c>
      <c r="H1606" s="432" t="s">
        <v>626</v>
      </c>
      <c r="I1606" s="432" t="s">
        <v>627</v>
      </c>
      <c r="J1606" s="432" t="s">
        <v>628</v>
      </c>
      <c r="K1606" s="432" t="s">
        <v>629</v>
      </c>
      <c r="L1606" s="434">
        <v>56.02999999999998</v>
      </c>
      <c r="M1606" s="434">
        <v>2</v>
      </c>
      <c r="N1606" s="435">
        <v>112.05999999999996</v>
      </c>
    </row>
    <row r="1607" spans="1:14" ht="14.4" customHeight="1" x14ac:dyDescent="0.3">
      <c r="A1607" s="430" t="s">
        <v>3257</v>
      </c>
      <c r="B1607" s="431" t="s">
        <v>3332</v>
      </c>
      <c r="C1607" s="432" t="s">
        <v>3284</v>
      </c>
      <c r="D1607" s="433" t="s">
        <v>3355</v>
      </c>
      <c r="E1607" s="432" t="s">
        <v>465</v>
      </c>
      <c r="F1607" s="433" t="s">
        <v>3363</v>
      </c>
      <c r="G1607" s="432" t="s">
        <v>466</v>
      </c>
      <c r="H1607" s="432" t="s">
        <v>2589</v>
      </c>
      <c r="I1607" s="432" t="s">
        <v>2590</v>
      </c>
      <c r="J1607" s="432" t="s">
        <v>643</v>
      </c>
      <c r="K1607" s="432" t="s">
        <v>2591</v>
      </c>
      <c r="L1607" s="434">
        <v>32.532499999999999</v>
      </c>
      <c r="M1607" s="434">
        <v>4</v>
      </c>
      <c r="N1607" s="435">
        <v>130.13</v>
      </c>
    </row>
    <row r="1608" spans="1:14" ht="14.4" customHeight="1" x14ac:dyDescent="0.3">
      <c r="A1608" s="430" t="s">
        <v>3257</v>
      </c>
      <c r="B1608" s="431" t="s">
        <v>3332</v>
      </c>
      <c r="C1608" s="432" t="s">
        <v>3284</v>
      </c>
      <c r="D1608" s="433" t="s">
        <v>3355</v>
      </c>
      <c r="E1608" s="432" t="s">
        <v>465</v>
      </c>
      <c r="F1608" s="433" t="s">
        <v>3363</v>
      </c>
      <c r="G1608" s="432" t="s">
        <v>466</v>
      </c>
      <c r="H1608" s="432" t="s">
        <v>3032</v>
      </c>
      <c r="I1608" s="432" t="s">
        <v>3033</v>
      </c>
      <c r="J1608" s="432" t="s">
        <v>3034</v>
      </c>
      <c r="K1608" s="432" t="s">
        <v>3035</v>
      </c>
      <c r="L1608" s="434">
        <v>112.59999999999995</v>
      </c>
      <c r="M1608" s="434">
        <v>2</v>
      </c>
      <c r="N1608" s="435">
        <v>225.1999999999999</v>
      </c>
    </row>
    <row r="1609" spans="1:14" ht="14.4" customHeight="1" x14ac:dyDescent="0.3">
      <c r="A1609" s="430" t="s">
        <v>3257</v>
      </c>
      <c r="B1609" s="431" t="s">
        <v>3332</v>
      </c>
      <c r="C1609" s="432" t="s">
        <v>3284</v>
      </c>
      <c r="D1609" s="433" t="s">
        <v>3355</v>
      </c>
      <c r="E1609" s="432" t="s">
        <v>465</v>
      </c>
      <c r="F1609" s="433" t="s">
        <v>3363</v>
      </c>
      <c r="G1609" s="432" t="s">
        <v>466</v>
      </c>
      <c r="H1609" s="432" t="s">
        <v>3285</v>
      </c>
      <c r="I1609" s="432" t="s">
        <v>3286</v>
      </c>
      <c r="J1609" s="432" t="s">
        <v>3287</v>
      </c>
      <c r="K1609" s="432" t="s">
        <v>3288</v>
      </c>
      <c r="L1609" s="434">
        <v>46.139999999999993</v>
      </c>
      <c r="M1609" s="434">
        <v>1</v>
      </c>
      <c r="N1609" s="435">
        <v>46.139999999999993</v>
      </c>
    </row>
    <row r="1610" spans="1:14" ht="14.4" customHeight="1" x14ac:dyDescent="0.3">
      <c r="A1610" s="430" t="s">
        <v>3257</v>
      </c>
      <c r="B1610" s="431" t="s">
        <v>3332</v>
      </c>
      <c r="C1610" s="432" t="s">
        <v>3284</v>
      </c>
      <c r="D1610" s="433" t="s">
        <v>3355</v>
      </c>
      <c r="E1610" s="432" t="s">
        <v>465</v>
      </c>
      <c r="F1610" s="433" t="s">
        <v>3363</v>
      </c>
      <c r="G1610" s="432" t="s">
        <v>466</v>
      </c>
      <c r="H1610" s="432" t="s">
        <v>3289</v>
      </c>
      <c r="I1610" s="432" t="s">
        <v>3290</v>
      </c>
      <c r="J1610" s="432" t="s">
        <v>3291</v>
      </c>
      <c r="K1610" s="432" t="s">
        <v>3292</v>
      </c>
      <c r="L1610" s="434">
        <v>106.76999999999997</v>
      </c>
      <c r="M1610" s="434">
        <v>1</v>
      </c>
      <c r="N1610" s="435">
        <v>106.76999999999997</v>
      </c>
    </row>
    <row r="1611" spans="1:14" ht="14.4" customHeight="1" x14ac:dyDescent="0.3">
      <c r="A1611" s="430" t="s">
        <v>3257</v>
      </c>
      <c r="B1611" s="431" t="s">
        <v>3332</v>
      </c>
      <c r="C1611" s="432" t="s">
        <v>3284</v>
      </c>
      <c r="D1611" s="433" t="s">
        <v>3355</v>
      </c>
      <c r="E1611" s="432" t="s">
        <v>465</v>
      </c>
      <c r="F1611" s="433" t="s">
        <v>3363</v>
      </c>
      <c r="G1611" s="432" t="s">
        <v>466</v>
      </c>
      <c r="H1611" s="432" t="s">
        <v>3293</v>
      </c>
      <c r="I1611" s="432" t="s">
        <v>177</v>
      </c>
      <c r="J1611" s="432" t="s">
        <v>3294</v>
      </c>
      <c r="K1611" s="432"/>
      <c r="L1611" s="434">
        <v>138.86000000000001</v>
      </c>
      <c r="M1611" s="434">
        <v>1</v>
      </c>
      <c r="N1611" s="435">
        <v>138.86000000000001</v>
      </c>
    </row>
    <row r="1612" spans="1:14" ht="14.4" customHeight="1" x14ac:dyDescent="0.3">
      <c r="A1612" s="430" t="s">
        <v>3257</v>
      </c>
      <c r="B1612" s="431" t="s">
        <v>3332</v>
      </c>
      <c r="C1612" s="432" t="s">
        <v>3284</v>
      </c>
      <c r="D1612" s="433" t="s">
        <v>3355</v>
      </c>
      <c r="E1612" s="432" t="s">
        <v>465</v>
      </c>
      <c r="F1612" s="433" t="s">
        <v>3363</v>
      </c>
      <c r="G1612" s="432" t="s">
        <v>466</v>
      </c>
      <c r="H1612" s="432" t="s">
        <v>569</v>
      </c>
      <c r="I1612" s="432" t="s">
        <v>569</v>
      </c>
      <c r="J1612" s="432" t="s">
        <v>497</v>
      </c>
      <c r="K1612" s="432" t="s">
        <v>570</v>
      </c>
      <c r="L1612" s="434">
        <v>59.959999999999994</v>
      </c>
      <c r="M1612" s="434">
        <v>1</v>
      </c>
      <c r="N1612" s="435">
        <v>59.959999999999994</v>
      </c>
    </row>
    <row r="1613" spans="1:14" ht="14.4" customHeight="1" x14ac:dyDescent="0.3">
      <c r="A1613" s="430" t="s">
        <v>3257</v>
      </c>
      <c r="B1613" s="431" t="s">
        <v>3332</v>
      </c>
      <c r="C1613" s="432" t="s">
        <v>3284</v>
      </c>
      <c r="D1613" s="433" t="s">
        <v>3355</v>
      </c>
      <c r="E1613" s="432" t="s">
        <v>465</v>
      </c>
      <c r="F1613" s="433" t="s">
        <v>3363</v>
      </c>
      <c r="G1613" s="432" t="s">
        <v>466</v>
      </c>
      <c r="H1613" s="432" t="s">
        <v>3295</v>
      </c>
      <c r="I1613" s="432" t="s">
        <v>3296</v>
      </c>
      <c r="J1613" s="432" t="s">
        <v>3297</v>
      </c>
      <c r="K1613" s="432"/>
      <c r="L1613" s="434">
        <v>67.983333333333334</v>
      </c>
      <c r="M1613" s="434">
        <v>3</v>
      </c>
      <c r="N1613" s="435">
        <v>203.95</v>
      </c>
    </row>
    <row r="1614" spans="1:14" ht="14.4" customHeight="1" x14ac:dyDescent="0.3">
      <c r="A1614" s="430" t="s">
        <v>3257</v>
      </c>
      <c r="B1614" s="431" t="s">
        <v>3332</v>
      </c>
      <c r="C1614" s="432" t="s">
        <v>3284</v>
      </c>
      <c r="D1614" s="433" t="s">
        <v>3355</v>
      </c>
      <c r="E1614" s="432" t="s">
        <v>465</v>
      </c>
      <c r="F1614" s="433" t="s">
        <v>3363</v>
      </c>
      <c r="G1614" s="432" t="s">
        <v>466</v>
      </c>
      <c r="H1614" s="432" t="s">
        <v>3298</v>
      </c>
      <c r="I1614" s="432" t="s">
        <v>3299</v>
      </c>
      <c r="J1614" s="432" t="s">
        <v>3300</v>
      </c>
      <c r="K1614" s="432" t="s">
        <v>3292</v>
      </c>
      <c r="L1614" s="434">
        <v>101.42000000000002</v>
      </c>
      <c r="M1614" s="434">
        <v>2</v>
      </c>
      <c r="N1614" s="435">
        <v>202.84000000000003</v>
      </c>
    </row>
    <row r="1615" spans="1:14" ht="14.4" customHeight="1" x14ac:dyDescent="0.3">
      <c r="A1615" s="430" t="s">
        <v>3257</v>
      </c>
      <c r="B1615" s="431" t="s">
        <v>3332</v>
      </c>
      <c r="C1615" s="432" t="s">
        <v>3284</v>
      </c>
      <c r="D1615" s="433" t="s">
        <v>3355</v>
      </c>
      <c r="E1615" s="432" t="s">
        <v>465</v>
      </c>
      <c r="F1615" s="433" t="s">
        <v>3363</v>
      </c>
      <c r="G1615" s="432" t="s">
        <v>466</v>
      </c>
      <c r="H1615" s="432" t="s">
        <v>3301</v>
      </c>
      <c r="I1615" s="432" t="s">
        <v>177</v>
      </c>
      <c r="J1615" s="432" t="s">
        <v>3302</v>
      </c>
      <c r="K1615" s="432"/>
      <c r="L1615" s="434">
        <v>23.14</v>
      </c>
      <c r="M1615" s="434">
        <v>3</v>
      </c>
      <c r="N1615" s="435">
        <v>69.42</v>
      </c>
    </row>
    <row r="1616" spans="1:14" ht="14.4" customHeight="1" x14ac:dyDescent="0.3">
      <c r="A1616" s="430" t="s">
        <v>3257</v>
      </c>
      <c r="B1616" s="431" t="s">
        <v>3332</v>
      </c>
      <c r="C1616" s="432" t="s">
        <v>3284</v>
      </c>
      <c r="D1616" s="433" t="s">
        <v>3355</v>
      </c>
      <c r="E1616" s="432" t="s">
        <v>465</v>
      </c>
      <c r="F1616" s="433" t="s">
        <v>3363</v>
      </c>
      <c r="G1616" s="432" t="s">
        <v>466</v>
      </c>
      <c r="H1616" s="432" t="s">
        <v>3303</v>
      </c>
      <c r="I1616" s="432" t="s">
        <v>177</v>
      </c>
      <c r="J1616" s="432" t="s">
        <v>3304</v>
      </c>
      <c r="K1616" s="432"/>
      <c r="L1616" s="434">
        <v>74.36</v>
      </c>
      <c r="M1616" s="434">
        <v>2</v>
      </c>
      <c r="N1616" s="435">
        <v>148.72</v>
      </c>
    </row>
    <row r="1617" spans="1:14" ht="14.4" customHeight="1" x14ac:dyDescent="0.3">
      <c r="A1617" s="430" t="s">
        <v>3257</v>
      </c>
      <c r="B1617" s="431" t="s">
        <v>3332</v>
      </c>
      <c r="C1617" s="432" t="s">
        <v>3284</v>
      </c>
      <c r="D1617" s="433" t="s">
        <v>3355</v>
      </c>
      <c r="E1617" s="432" t="s">
        <v>465</v>
      </c>
      <c r="F1617" s="433" t="s">
        <v>3363</v>
      </c>
      <c r="G1617" s="432" t="s">
        <v>466</v>
      </c>
      <c r="H1617" s="432" t="s">
        <v>3305</v>
      </c>
      <c r="I1617" s="432" t="s">
        <v>177</v>
      </c>
      <c r="J1617" s="432" t="s">
        <v>3306</v>
      </c>
      <c r="K1617" s="432" t="s">
        <v>3307</v>
      </c>
      <c r="L1617" s="434">
        <v>127.08000000000001</v>
      </c>
      <c r="M1617" s="434">
        <v>1</v>
      </c>
      <c r="N1617" s="435">
        <v>127.08000000000001</v>
      </c>
    </row>
    <row r="1618" spans="1:14" ht="14.4" customHeight="1" x14ac:dyDescent="0.3">
      <c r="A1618" s="430" t="s">
        <v>3257</v>
      </c>
      <c r="B1618" s="431" t="s">
        <v>3332</v>
      </c>
      <c r="C1618" s="432" t="s">
        <v>3284</v>
      </c>
      <c r="D1618" s="433" t="s">
        <v>3355</v>
      </c>
      <c r="E1618" s="432" t="s">
        <v>465</v>
      </c>
      <c r="F1618" s="433" t="s">
        <v>3363</v>
      </c>
      <c r="G1618" s="432" t="s">
        <v>466</v>
      </c>
      <c r="H1618" s="432" t="s">
        <v>3308</v>
      </c>
      <c r="I1618" s="432" t="s">
        <v>177</v>
      </c>
      <c r="J1618" s="432" t="s">
        <v>3309</v>
      </c>
      <c r="K1618" s="432"/>
      <c r="L1618" s="434">
        <v>74.06</v>
      </c>
      <c r="M1618" s="434">
        <v>2</v>
      </c>
      <c r="N1618" s="435">
        <v>148.12</v>
      </c>
    </row>
    <row r="1619" spans="1:14" ht="14.4" customHeight="1" x14ac:dyDescent="0.3">
      <c r="A1619" s="430" t="s">
        <v>3257</v>
      </c>
      <c r="B1619" s="431" t="s">
        <v>3332</v>
      </c>
      <c r="C1619" s="432" t="s">
        <v>3310</v>
      </c>
      <c r="D1619" s="433" t="s">
        <v>3356</v>
      </c>
      <c r="E1619" s="432" t="s">
        <v>465</v>
      </c>
      <c r="F1619" s="433" t="s">
        <v>3363</v>
      </c>
      <c r="G1619" s="432" t="s">
        <v>466</v>
      </c>
      <c r="H1619" s="432" t="s">
        <v>593</v>
      </c>
      <c r="I1619" s="432" t="s">
        <v>594</v>
      </c>
      <c r="J1619" s="432" t="s">
        <v>595</v>
      </c>
      <c r="K1619" s="432"/>
      <c r="L1619" s="434">
        <v>102.01000000000003</v>
      </c>
      <c r="M1619" s="434">
        <v>1</v>
      </c>
      <c r="N1619" s="435">
        <v>102.01000000000003</v>
      </c>
    </row>
    <row r="1620" spans="1:14" ht="14.4" customHeight="1" x14ac:dyDescent="0.3">
      <c r="A1620" s="430" t="s">
        <v>3257</v>
      </c>
      <c r="B1620" s="431" t="s">
        <v>3332</v>
      </c>
      <c r="C1620" s="432" t="s">
        <v>3310</v>
      </c>
      <c r="D1620" s="433" t="s">
        <v>3356</v>
      </c>
      <c r="E1620" s="432" t="s">
        <v>465</v>
      </c>
      <c r="F1620" s="433" t="s">
        <v>3363</v>
      </c>
      <c r="G1620" s="432" t="s">
        <v>466</v>
      </c>
      <c r="H1620" s="432" t="s">
        <v>596</v>
      </c>
      <c r="I1620" s="432" t="s">
        <v>177</v>
      </c>
      <c r="J1620" s="432" t="s">
        <v>597</v>
      </c>
      <c r="K1620" s="432"/>
      <c r="L1620" s="434">
        <v>46.659999999999982</v>
      </c>
      <c r="M1620" s="434">
        <v>1</v>
      </c>
      <c r="N1620" s="435">
        <v>46.659999999999982</v>
      </c>
    </row>
    <row r="1621" spans="1:14" ht="14.4" customHeight="1" x14ac:dyDescent="0.3">
      <c r="A1621" s="430" t="s">
        <v>3257</v>
      </c>
      <c r="B1621" s="431" t="s">
        <v>3332</v>
      </c>
      <c r="C1621" s="432" t="s">
        <v>3310</v>
      </c>
      <c r="D1621" s="433" t="s">
        <v>3356</v>
      </c>
      <c r="E1621" s="432" t="s">
        <v>465</v>
      </c>
      <c r="F1621" s="433" t="s">
        <v>3363</v>
      </c>
      <c r="G1621" s="432" t="s">
        <v>466</v>
      </c>
      <c r="H1621" s="432" t="s">
        <v>609</v>
      </c>
      <c r="I1621" s="432" t="s">
        <v>610</v>
      </c>
      <c r="J1621" s="432" t="s">
        <v>611</v>
      </c>
      <c r="K1621" s="432" t="s">
        <v>612</v>
      </c>
      <c r="L1621" s="434">
        <v>63.760000000000026</v>
      </c>
      <c r="M1621" s="434">
        <v>1</v>
      </c>
      <c r="N1621" s="435">
        <v>63.760000000000026</v>
      </c>
    </row>
    <row r="1622" spans="1:14" ht="14.4" customHeight="1" x14ac:dyDescent="0.3">
      <c r="A1622" s="430" t="s">
        <v>3257</v>
      </c>
      <c r="B1622" s="431" t="s">
        <v>3332</v>
      </c>
      <c r="C1622" s="432" t="s">
        <v>3310</v>
      </c>
      <c r="D1622" s="433" t="s">
        <v>3356</v>
      </c>
      <c r="E1622" s="432" t="s">
        <v>465</v>
      </c>
      <c r="F1622" s="433" t="s">
        <v>3363</v>
      </c>
      <c r="G1622" s="432" t="s">
        <v>466</v>
      </c>
      <c r="H1622" s="432" t="s">
        <v>3278</v>
      </c>
      <c r="I1622" s="432" t="s">
        <v>177</v>
      </c>
      <c r="J1622" s="432" t="s">
        <v>3279</v>
      </c>
      <c r="K1622" s="432"/>
      <c r="L1622" s="434">
        <v>164.86</v>
      </c>
      <c r="M1622" s="434">
        <v>1</v>
      </c>
      <c r="N1622" s="435">
        <v>164.86</v>
      </c>
    </row>
    <row r="1623" spans="1:14" ht="14.4" customHeight="1" x14ac:dyDescent="0.3">
      <c r="A1623" s="430" t="s">
        <v>3257</v>
      </c>
      <c r="B1623" s="431" t="s">
        <v>3332</v>
      </c>
      <c r="C1623" s="432" t="s">
        <v>3311</v>
      </c>
      <c r="D1623" s="433" t="s">
        <v>3357</v>
      </c>
      <c r="E1623" s="432" t="s">
        <v>465</v>
      </c>
      <c r="F1623" s="433" t="s">
        <v>3363</v>
      </c>
      <c r="G1623" s="432" t="s">
        <v>466</v>
      </c>
      <c r="H1623" s="432" t="s">
        <v>593</v>
      </c>
      <c r="I1623" s="432" t="s">
        <v>594</v>
      </c>
      <c r="J1623" s="432" t="s">
        <v>595</v>
      </c>
      <c r="K1623" s="432"/>
      <c r="L1623" s="434">
        <v>102.01000000000003</v>
      </c>
      <c r="M1623" s="434">
        <v>1</v>
      </c>
      <c r="N1623" s="435">
        <v>102.01000000000003</v>
      </c>
    </row>
    <row r="1624" spans="1:14" ht="14.4" customHeight="1" x14ac:dyDescent="0.3">
      <c r="A1624" s="430" t="s">
        <v>3257</v>
      </c>
      <c r="B1624" s="431" t="s">
        <v>3332</v>
      </c>
      <c r="C1624" s="432" t="s">
        <v>3311</v>
      </c>
      <c r="D1624" s="433" t="s">
        <v>3357</v>
      </c>
      <c r="E1624" s="432" t="s">
        <v>465</v>
      </c>
      <c r="F1624" s="433" t="s">
        <v>3363</v>
      </c>
      <c r="G1624" s="432" t="s">
        <v>466</v>
      </c>
      <c r="H1624" s="432" t="s">
        <v>596</v>
      </c>
      <c r="I1624" s="432" t="s">
        <v>177</v>
      </c>
      <c r="J1624" s="432" t="s">
        <v>597</v>
      </c>
      <c r="K1624" s="432"/>
      <c r="L1624" s="434">
        <v>46.659729927867254</v>
      </c>
      <c r="M1624" s="434">
        <v>1</v>
      </c>
      <c r="N1624" s="435">
        <v>46.659729927867254</v>
      </c>
    </row>
    <row r="1625" spans="1:14" ht="14.4" customHeight="1" x14ac:dyDescent="0.3">
      <c r="A1625" s="430" t="s">
        <v>3257</v>
      </c>
      <c r="B1625" s="431" t="s">
        <v>3332</v>
      </c>
      <c r="C1625" s="432" t="s">
        <v>3311</v>
      </c>
      <c r="D1625" s="433" t="s">
        <v>3357</v>
      </c>
      <c r="E1625" s="432" t="s">
        <v>465</v>
      </c>
      <c r="F1625" s="433" t="s">
        <v>3363</v>
      </c>
      <c r="G1625" s="432" t="s">
        <v>466</v>
      </c>
      <c r="H1625" s="432" t="s">
        <v>609</v>
      </c>
      <c r="I1625" s="432" t="s">
        <v>610</v>
      </c>
      <c r="J1625" s="432" t="s">
        <v>611</v>
      </c>
      <c r="K1625" s="432" t="s">
        <v>612</v>
      </c>
      <c r="L1625" s="434">
        <v>64.560016795505263</v>
      </c>
      <c r="M1625" s="434">
        <v>2</v>
      </c>
      <c r="N1625" s="435">
        <v>129.12003359101053</v>
      </c>
    </row>
    <row r="1626" spans="1:14" ht="14.4" customHeight="1" x14ac:dyDescent="0.3">
      <c r="A1626" s="430" t="s">
        <v>3257</v>
      </c>
      <c r="B1626" s="431" t="s">
        <v>3332</v>
      </c>
      <c r="C1626" s="432" t="s">
        <v>3311</v>
      </c>
      <c r="D1626" s="433" t="s">
        <v>3357</v>
      </c>
      <c r="E1626" s="432" t="s">
        <v>465</v>
      </c>
      <c r="F1626" s="433" t="s">
        <v>3363</v>
      </c>
      <c r="G1626" s="432" t="s">
        <v>466</v>
      </c>
      <c r="H1626" s="432" t="s">
        <v>3278</v>
      </c>
      <c r="I1626" s="432" t="s">
        <v>177</v>
      </c>
      <c r="J1626" s="432" t="s">
        <v>3279</v>
      </c>
      <c r="K1626" s="432"/>
      <c r="L1626" s="434">
        <v>164.86065162312894</v>
      </c>
      <c r="M1626" s="434">
        <v>1</v>
      </c>
      <c r="N1626" s="435">
        <v>164.86065162312894</v>
      </c>
    </row>
    <row r="1627" spans="1:14" ht="14.4" customHeight="1" x14ac:dyDescent="0.3">
      <c r="A1627" s="430" t="s">
        <v>3257</v>
      </c>
      <c r="B1627" s="431" t="s">
        <v>3332</v>
      </c>
      <c r="C1627" s="432" t="s">
        <v>3312</v>
      </c>
      <c r="D1627" s="433" t="s">
        <v>3358</v>
      </c>
      <c r="E1627" s="432" t="s">
        <v>465</v>
      </c>
      <c r="F1627" s="433" t="s">
        <v>3363</v>
      </c>
      <c r="G1627" s="432" t="s">
        <v>466</v>
      </c>
      <c r="H1627" s="432" t="s">
        <v>467</v>
      </c>
      <c r="I1627" s="432" t="s">
        <v>468</v>
      </c>
      <c r="J1627" s="432" t="s">
        <v>469</v>
      </c>
      <c r="K1627" s="432" t="s">
        <v>470</v>
      </c>
      <c r="L1627" s="434">
        <v>19.140058897510553</v>
      </c>
      <c r="M1627" s="434">
        <v>1</v>
      </c>
      <c r="N1627" s="435">
        <v>19.140058897510553</v>
      </c>
    </row>
    <row r="1628" spans="1:14" ht="14.4" customHeight="1" x14ac:dyDescent="0.3">
      <c r="A1628" s="430" t="s">
        <v>3257</v>
      </c>
      <c r="B1628" s="431" t="s">
        <v>3332</v>
      </c>
      <c r="C1628" s="432" t="s">
        <v>3312</v>
      </c>
      <c r="D1628" s="433" t="s">
        <v>3358</v>
      </c>
      <c r="E1628" s="432" t="s">
        <v>465</v>
      </c>
      <c r="F1628" s="433" t="s">
        <v>3363</v>
      </c>
      <c r="G1628" s="432" t="s">
        <v>466</v>
      </c>
      <c r="H1628" s="432" t="s">
        <v>598</v>
      </c>
      <c r="I1628" s="432" t="s">
        <v>599</v>
      </c>
      <c r="J1628" s="432" t="s">
        <v>600</v>
      </c>
      <c r="K1628" s="432" t="s">
        <v>601</v>
      </c>
      <c r="L1628" s="434">
        <v>8.5199999999999978</v>
      </c>
      <c r="M1628" s="434">
        <v>1</v>
      </c>
      <c r="N1628" s="435">
        <v>8.5199999999999978</v>
      </c>
    </row>
    <row r="1629" spans="1:14" ht="14.4" customHeight="1" x14ac:dyDescent="0.3">
      <c r="A1629" s="430" t="s">
        <v>3257</v>
      </c>
      <c r="B1629" s="431" t="s">
        <v>3332</v>
      </c>
      <c r="C1629" s="432" t="s">
        <v>3312</v>
      </c>
      <c r="D1629" s="433" t="s">
        <v>3358</v>
      </c>
      <c r="E1629" s="432" t="s">
        <v>465</v>
      </c>
      <c r="F1629" s="433" t="s">
        <v>3363</v>
      </c>
      <c r="G1629" s="432" t="s">
        <v>466</v>
      </c>
      <c r="H1629" s="432" t="s">
        <v>602</v>
      </c>
      <c r="I1629" s="432" t="s">
        <v>603</v>
      </c>
      <c r="J1629" s="432" t="s">
        <v>604</v>
      </c>
      <c r="K1629" s="432" t="s">
        <v>605</v>
      </c>
      <c r="L1629" s="434">
        <v>10.059999999999999</v>
      </c>
      <c r="M1629" s="434">
        <v>1</v>
      </c>
      <c r="N1629" s="435">
        <v>10.059999999999999</v>
      </c>
    </row>
    <row r="1630" spans="1:14" ht="14.4" customHeight="1" x14ac:dyDescent="0.3">
      <c r="A1630" s="430" t="s">
        <v>3257</v>
      </c>
      <c r="B1630" s="431" t="s">
        <v>3332</v>
      </c>
      <c r="C1630" s="432" t="s">
        <v>3312</v>
      </c>
      <c r="D1630" s="433" t="s">
        <v>3358</v>
      </c>
      <c r="E1630" s="432" t="s">
        <v>465</v>
      </c>
      <c r="F1630" s="433" t="s">
        <v>3363</v>
      </c>
      <c r="G1630" s="432" t="s">
        <v>466</v>
      </c>
      <c r="H1630" s="432" t="s">
        <v>609</v>
      </c>
      <c r="I1630" s="432" t="s">
        <v>610</v>
      </c>
      <c r="J1630" s="432" t="s">
        <v>611</v>
      </c>
      <c r="K1630" s="432" t="s">
        <v>612</v>
      </c>
      <c r="L1630" s="434">
        <v>63.759999999999991</v>
      </c>
      <c r="M1630" s="434">
        <v>1</v>
      </c>
      <c r="N1630" s="435">
        <v>63.759999999999991</v>
      </c>
    </row>
    <row r="1631" spans="1:14" ht="14.4" customHeight="1" x14ac:dyDescent="0.3">
      <c r="A1631" s="430" t="s">
        <v>3257</v>
      </c>
      <c r="B1631" s="431" t="s">
        <v>3332</v>
      </c>
      <c r="C1631" s="432" t="s">
        <v>3312</v>
      </c>
      <c r="D1631" s="433" t="s">
        <v>3358</v>
      </c>
      <c r="E1631" s="432" t="s">
        <v>465</v>
      </c>
      <c r="F1631" s="433" t="s">
        <v>3363</v>
      </c>
      <c r="G1631" s="432" t="s">
        <v>466</v>
      </c>
      <c r="H1631" s="432" t="s">
        <v>680</v>
      </c>
      <c r="I1631" s="432" t="s">
        <v>177</v>
      </c>
      <c r="J1631" s="432" t="s">
        <v>681</v>
      </c>
      <c r="K1631" s="432"/>
      <c r="L1631" s="434">
        <v>8.5799999999999983</v>
      </c>
      <c r="M1631" s="434">
        <v>1</v>
      </c>
      <c r="N1631" s="435">
        <v>8.5799999999999983</v>
      </c>
    </row>
    <row r="1632" spans="1:14" ht="14.4" customHeight="1" x14ac:dyDescent="0.3">
      <c r="A1632" s="430" t="s">
        <v>3257</v>
      </c>
      <c r="B1632" s="431" t="s">
        <v>3332</v>
      </c>
      <c r="C1632" s="432" t="s">
        <v>3313</v>
      </c>
      <c r="D1632" s="433" t="s">
        <v>3359</v>
      </c>
      <c r="E1632" s="432" t="s">
        <v>465</v>
      </c>
      <c r="F1632" s="433" t="s">
        <v>3363</v>
      </c>
      <c r="G1632" s="432" t="s">
        <v>466</v>
      </c>
      <c r="H1632" s="432" t="s">
        <v>593</v>
      </c>
      <c r="I1632" s="432" t="s">
        <v>594</v>
      </c>
      <c r="J1632" s="432" t="s">
        <v>595</v>
      </c>
      <c r="K1632" s="432"/>
      <c r="L1632" s="434">
        <v>102.00970145138355</v>
      </c>
      <c r="M1632" s="434">
        <v>1</v>
      </c>
      <c r="N1632" s="435">
        <v>102.00970145138355</v>
      </c>
    </row>
    <row r="1633" spans="1:14" ht="14.4" customHeight="1" x14ac:dyDescent="0.3">
      <c r="A1633" s="430" t="s">
        <v>3257</v>
      </c>
      <c r="B1633" s="431" t="s">
        <v>3332</v>
      </c>
      <c r="C1633" s="432" t="s">
        <v>3313</v>
      </c>
      <c r="D1633" s="433" t="s">
        <v>3359</v>
      </c>
      <c r="E1633" s="432" t="s">
        <v>465</v>
      </c>
      <c r="F1633" s="433" t="s">
        <v>3363</v>
      </c>
      <c r="G1633" s="432" t="s">
        <v>466</v>
      </c>
      <c r="H1633" s="432" t="s">
        <v>467</v>
      </c>
      <c r="I1633" s="432" t="s">
        <v>468</v>
      </c>
      <c r="J1633" s="432" t="s">
        <v>469</v>
      </c>
      <c r="K1633" s="432" t="s">
        <v>470</v>
      </c>
      <c r="L1633" s="434">
        <v>19.140058897510553</v>
      </c>
      <c r="M1633" s="434">
        <v>1</v>
      </c>
      <c r="N1633" s="435">
        <v>19.140058897510553</v>
      </c>
    </row>
    <row r="1634" spans="1:14" ht="14.4" customHeight="1" x14ac:dyDescent="0.3">
      <c r="A1634" s="430" t="s">
        <v>3257</v>
      </c>
      <c r="B1634" s="431" t="s">
        <v>3332</v>
      </c>
      <c r="C1634" s="432" t="s">
        <v>3313</v>
      </c>
      <c r="D1634" s="433" t="s">
        <v>3359</v>
      </c>
      <c r="E1634" s="432" t="s">
        <v>465</v>
      </c>
      <c r="F1634" s="433" t="s">
        <v>3363</v>
      </c>
      <c r="G1634" s="432" t="s">
        <v>466</v>
      </c>
      <c r="H1634" s="432" t="s">
        <v>596</v>
      </c>
      <c r="I1634" s="432" t="s">
        <v>177</v>
      </c>
      <c r="J1634" s="432" t="s">
        <v>597</v>
      </c>
      <c r="K1634" s="432"/>
      <c r="L1634" s="434">
        <v>46.659729927867303</v>
      </c>
      <c r="M1634" s="434">
        <v>1</v>
      </c>
      <c r="N1634" s="435">
        <v>46.659729927867303</v>
      </c>
    </row>
    <row r="1635" spans="1:14" ht="14.4" customHeight="1" x14ac:dyDescent="0.3">
      <c r="A1635" s="430" t="s">
        <v>3257</v>
      </c>
      <c r="B1635" s="431" t="s">
        <v>3332</v>
      </c>
      <c r="C1635" s="432" t="s">
        <v>3313</v>
      </c>
      <c r="D1635" s="433" t="s">
        <v>3359</v>
      </c>
      <c r="E1635" s="432" t="s">
        <v>465</v>
      </c>
      <c r="F1635" s="433" t="s">
        <v>3363</v>
      </c>
      <c r="G1635" s="432" t="s">
        <v>466</v>
      </c>
      <c r="H1635" s="432" t="s">
        <v>598</v>
      </c>
      <c r="I1635" s="432" t="s">
        <v>599</v>
      </c>
      <c r="J1635" s="432" t="s">
        <v>600</v>
      </c>
      <c r="K1635" s="432" t="s">
        <v>601</v>
      </c>
      <c r="L1635" s="434">
        <v>8.5199999999999978</v>
      </c>
      <c r="M1635" s="434">
        <v>1</v>
      </c>
      <c r="N1635" s="435">
        <v>8.5199999999999978</v>
      </c>
    </row>
    <row r="1636" spans="1:14" ht="14.4" customHeight="1" x14ac:dyDescent="0.3">
      <c r="A1636" s="430" t="s">
        <v>3257</v>
      </c>
      <c r="B1636" s="431" t="s">
        <v>3332</v>
      </c>
      <c r="C1636" s="432" t="s">
        <v>3313</v>
      </c>
      <c r="D1636" s="433" t="s">
        <v>3359</v>
      </c>
      <c r="E1636" s="432" t="s">
        <v>465</v>
      </c>
      <c r="F1636" s="433" t="s">
        <v>3363</v>
      </c>
      <c r="G1636" s="432" t="s">
        <v>466</v>
      </c>
      <c r="H1636" s="432" t="s">
        <v>602</v>
      </c>
      <c r="I1636" s="432" t="s">
        <v>603</v>
      </c>
      <c r="J1636" s="432" t="s">
        <v>604</v>
      </c>
      <c r="K1636" s="432" t="s">
        <v>605</v>
      </c>
      <c r="L1636" s="434">
        <v>10.059999999999999</v>
      </c>
      <c r="M1636" s="434">
        <v>1</v>
      </c>
      <c r="N1636" s="435">
        <v>10.059999999999999</v>
      </c>
    </row>
    <row r="1637" spans="1:14" ht="14.4" customHeight="1" x14ac:dyDescent="0.3">
      <c r="A1637" s="430" t="s">
        <v>3257</v>
      </c>
      <c r="B1637" s="431" t="s">
        <v>3332</v>
      </c>
      <c r="C1637" s="432" t="s">
        <v>3313</v>
      </c>
      <c r="D1637" s="433" t="s">
        <v>3359</v>
      </c>
      <c r="E1637" s="432" t="s">
        <v>465</v>
      </c>
      <c r="F1637" s="433" t="s">
        <v>3363</v>
      </c>
      <c r="G1637" s="432" t="s">
        <v>466</v>
      </c>
      <c r="H1637" s="432" t="s">
        <v>609</v>
      </c>
      <c r="I1637" s="432" t="s">
        <v>610</v>
      </c>
      <c r="J1637" s="432" t="s">
        <v>611</v>
      </c>
      <c r="K1637" s="432" t="s">
        <v>612</v>
      </c>
      <c r="L1637" s="434">
        <v>63.62981377660558</v>
      </c>
      <c r="M1637" s="434">
        <v>1</v>
      </c>
      <c r="N1637" s="435">
        <v>63.62981377660558</v>
      </c>
    </row>
    <row r="1638" spans="1:14" ht="14.4" customHeight="1" x14ac:dyDescent="0.3">
      <c r="A1638" s="430" t="s">
        <v>3257</v>
      </c>
      <c r="B1638" s="431" t="s">
        <v>3332</v>
      </c>
      <c r="C1638" s="432" t="s">
        <v>3313</v>
      </c>
      <c r="D1638" s="433" t="s">
        <v>3359</v>
      </c>
      <c r="E1638" s="432" t="s">
        <v>465</v>
      </c>
      <c r="F1638" s="433" t="s">
        <v>3363</v>
      </c>
      <c r="G1638" s="432" t="s">
        <v>466</v>
      </c>
      <c r="H1638" s="432" t="s">
        <v>3301</v>
      </c>
      <c r="I1638" s="432" t="s">
        <v>177</v>
      </c>
      <c r="J1638" s="432" t="s">
        <v>3302</v>
      </c>
      <c r="K1638" s="432"/>
      <c r="L1638" s="434">
        <v>23.139999999999997</v>
      </c>
      <c r="M1638" s="434">
        <v>2</v>
      </c>
      <c r="N1638" s="435">
        <v>46.279999999999994</v>
      </c>
    </row>
    <row r="1639" spans="1:14" ht="14.4" customHeight="1" x14ac:dyDescent="0.3">
      <c r="A1639" s="430" t="s">
        <v>3257</v>
      </c>
      <c r="B1639" s="431" t="s">
        <v>3332</v>
      </c>
      <c r="C1639" s="432" t="s">
        <v>3314</v>
      </c>
      <c r="D1639" s="433" t="s">
        <v>3360</v>
      </c>
      <c r="E1639" s="432" t="s">
        <v>465</v>
      </c>
      <c r="F1639" s="433" t="s">
        <v>3363</v>
      </c>
      <c r="G1639" s="432" t="s">
        <v>466</v>
      </c>
      <c r="H1639" s="432" t="s">
        <v>593</v>
      </c>
      <c r="I1639" s="432" t="s">
        <v>594</v>
      </c>
      <c r="J1639" s="432" t="s">
        <v>595</v>
      </c>
      <c r="K1639" s="432"/>
      <c r="L1639" s="434">
        <v>102.00970145138355</v>
      </c>
      <c r="M1639" s="434">
        <v>1</v>
      </c>
      <c r="N1639" s="435">
        <v>102.00970145138355</v>
      </c>
    </row>
    <row r="1640" spans="1:14" ht="14.4" customHeight="1" x14ac:dyDescent="0.3">
      <c r="A1640" s="430" t="s">
        <v>3257</v>
      </c>
      <c r="B1640" s="431" t="s">
        <v>3332</v>
      </c>
      <c r="C1640" s="432" t="s">
        <v>3314</v>
      </c>
      <c r="D1640" s="433" t="s">
        <v>3360</v>
      </c>
      <c r="E1640" s="432" t="s">
        <v>465</v>
      </c>
      <c r="F1640" s="433" t="s">
        <v>3363</v>
      </c>
      <c r="G1640" s="432" t="s">
        <v>466</v>
      </c>
      <c r="H1640" s="432" t="s">
        <v>641</v>
      </c>
      <c r="I1640" s="432" t="s">
        <v>642</v>
      </c>
      <c r="J1640" s="432" t="s">
        <v>643</v>
      </c>
      <c r="K1640" s="432" t="s">
        <v>644</v>
      </c>
      <c r="L1640" s="434">
        <v>104.52000000000004</v>
      </c>
      <c r="M1640" s="434">
        <v>1</v>
      </c>
      <c r="N1640" s="435">
        <v>104.52000000000004</v>
      </c>
    </row>
    <row r="1641" spans="1:14" ht="14.4" customHeight="1" x14ac:dyDescent="0.3">
      <c r="A1641" s="430" t="s">
        <v>3257</v>
      </c>
      <c r="B1641" s="431" t="s">
        <v>3332</v>
      </c>
      <c r="C1641" s="432" t="s">
        <v>3314</v>
      </c>
      <c r="D1641" s="433" t="s">
        <v>3360</v>
      </c>
      <c r="E1641" s="432" t="s">
        <v>465</v>
      </c>
      <c r="F1641" s="433" t="s">
        <v>3363</v>
      </c>
      <c r="G1641" s="432" t="s">
        <v>466</v>
      </c>
      <c r="H1641" s="432" t="s">
        <v>1177</v>
      </c>
      <c r="I1641" s="432" t="s">
        <v>1178</v>
      </c>
      <c r="J1641" s="432" t="s">
        <v>469</v>
      </c>
      <c r="K1641" s="432" t="s">
        <v>1179</v>
      </c>
      <c r="L1641" s="434">
        <v>28.070000000000014</v>
      </c>
      <c r="M1641" s="434">
        <v>1</v>
      </c>
      <c r="N1641" s="435">
        <v>28.070000000000014</v>
      </c>
    </row>
    <row r="1642" spans="1:14" ht="14.4" customHeight="1" x14ac:dyDescent="0.3">
      <c r="A1642" s="430" t="s">
        <v>3257</v>
      </c>
      <c r="B1642" s="431" t="s">
        <v>3332</v>
      </c>
      <c r="C1642" s="432" t="s">
        <v>3314</v>
      </c>
      <c r="D1642" s="433" t="s">
        <v>3360</v>
      </c>
      <c r="E1642" s="432" t="s">
        <v>465</v>
      </c>
      <c r="F1642" s="433" t="s">
        <v>3363</v>
      </c>
      <c r="G1642" s="432" t="s">
        <v>466</v>
      </c>
      <c r="H1642" s="432" t="s">
        <v>596</v>
      </c>
      <c r="I1642" s="432" t="s">
        <v>177</v>
      </c>
      <c r="J1642" s="432" t="s">
        <v>597</v>
      </c>
      <c r="K1642" s="432"/>
      <c r="L1642" s="434">
        <v>46.75</v>
      </c>
      <c r="M1642" s="434">
        <v>1</v>
      </c>
      <c r="N1642" s="435">
        <v>46.75</v>
      </c>
    </row>
    <row r="1643" spans="1:14" ht="14.4" customHeight="1" x14ac:dyDescent="0.3">
      <c r="A1643" s="430" t="s">
        <v>3257</v>
      </c>
      <c r="B1643" s="431" t="s">
        <v>3332</v>
      </c>
      <c r="C1643" s="432" t="s">
        <v>3314</v>
      </c>
      <c r="D1643" s="433" t="s">
        <v>3360</v>
      </c>
      <c r="E1643" s="432" t="s">
        <v>465</v>
      </c>
      <c r="F1643" s="433" t="s">
        <v>3363</v>
      </c>
      <c r="G1643" s="432" t="s">
        <v>466</v>
      </c>
      <c r="H1643" s="432" t="s">
        <v>609</v>
      </c>
      <c r="I1643" s="432" t="s">
        <v>610</v>
      </c>
      <c r="J1643" s="432" t="s">
        <v>611</v>
      </c>
      <c r="K1643" s="432" t="s">
        <v>612</v>
      </c>
      <c r="L1643" s="434">
        <v>63.63</v>
      </c>
      <c r="M1643" s="434">
        <v>1</v>
      </c>
      <c r="N1643" s="435">
        <v>63.63</v>
      </c>
    </row>
    <row r="1644" spans="1:14" ht="14.4" customHeight="1" x14ac:dyDescent="0.3">
      <c r="A1644" s="430" t="s">
        <v>3257</v>
      </c>
      <c r="B1644" s="431" t="s">
        <v>3332</v>
      </c>
      <c r="C1644" s="432" t="s">
        <v>3314</v>
      </c>
      <c r="D1644" s="433" t="s">
        <v>3360</v>
      </c>
      <c r="E1644" s="432" t="s">
        <v>465</v>
      </c>
      <c r="F1644" s="433" t="s">
        <v>3363</v>
      </c>
      <c r="G1644" s="432" t="s">
        <v>466</v>
      </c>
      <c r="H1644" s="432" t="s">
        <v>3315</v>
      </c>
      <c r="I1644" s="432" t="s">
        <v>177</v>
      </c>
      <c r="J1644" s="432" t="s">
        <v>3316</v>
      </c>
      <c r="K1644" s="432" t="s">
        <v>3317</v>
      </c>
      <c r="L1644" s="434">
        <v>78.489999999999995</v>
      </c>
      <c r="M1644" s="434">
        <v>1</v>
      </c>
      <c r="N1644" s="435">
        <v>78.489999999999995</v>
      </c>
    </row>
    <row r="1645" spans="1:14" ht="14.4" customHeight="1" x14ac:dyDescent="0.3">
      <c r="A1645" s="430" t="s">
        <v>3257</v>
      </c>
      <c r="B1645" s="431" t="s">
        <v>3332</v>
      </c>
      <c r="C1645" s="432" t="s">
        <v>3314</v>
      </c>
      <c r="D1645" s="433" t="s">
        <v>3360</v>
      </c>
      <c r="E1645" s="432" t="s">
        <v>465</v>
      </c>
      <c r="F1645" s="433" t="s">
        <v>3363</v>
      </c>
      <c r="G1645" s="432" t="s">
        <v>689</v>
      </c>
      <c r="H1645" s="432" t="s">
        <v>1585</v>
      </c>
      <c r="I1645" s="432" t="s">
        <v>1586</v>
      </c>
      <c r="J1645" s="432" t="s">
        <v>1587</v>
      </c>
      <c r="K1645" s="432" t="s">
        <v>1588</v>
      </c>
      <c r="L1645" s="434">
        <v>103.52000000000004</v>
      </c>
      <c r="M1645" s="434">
        <v>1</v>
      </c>
      <c r="N1645" s="435">
        <v>103.52000000000004</v>
      </c>
    </row>
    <row r="1646" spans="1:14" ht="14.4" customHeight="1" x14ac:dyDescent="0.3">
      <c r="A1646" s="430" t="s">
        <v>3318</v>
      </c>
      <c r="B1646" s="431" t="s">
        <v>3333</v>
      </c>
      <c r="C1646" s="432" t="s">
        <v>3319</v>
      </c>
      <c r="D1646" s="433" t="s">
        <v>3361</v>
      </c>
      <c r="E1646" s="432" t="s">
        <v>465</v>
      </c>
      <c r="F1646" s="433" t="s">
        <v>3363</v>
      </c>
      <c r="G1646" s="432" t="s">
        <v>466</v>
      </c>
      <c r="H1646" s="432" t="s">
        <v>3320</v>
      </c>
      <c r="I1646" s="432" t="s">
        <v>177</v>
      </c>
      <c r="J1646" s="432" t="s">
        <v>3321</v>
      </c>
      <c r="K1646" s="432"/>
      <c r="L1646" s="434">
        <v>617.1</v>
      </c>
      <c r="M1646" s="434">
        <v>6</v>
      </c>
      <c r="N1646" s="435">
        <v>3702.6</v>
      </c>
    </row>
    <row r="1647" spans="1:14" ht="14.4" customHeight="1" thickBot="1" x14ac:dyDescent="0.35">
      <c r="A1647" s="436" t="s">
        <v>3318</v>
      </c>
      <c r="B1647" s="437" t="s">
        <v>3333</v>
      </c>
      <c r="C1647" s="438" t="s">
        <v>3322</v>
      </c>
      <c r="D1647" s="439" t="s">
        <v>3362</v>
      </c>
      <c r="E1647" s="438" t="s">
        <v>465</v>
      </c>
      <c r="F1647" s="439" t="s">
        <v>3363</v>
      </c>
      <c r="G1647" s="438" t="s">
        <v>466</v>
      </c>
      <c r="H1647" s="438" t="s">
        <v>3323</v>
      </c>
      <c r="I1647" s="438" t="s">
        <v>177</v>
      </c>
      <c r="J1647" s="438" t="s">
        <v>3324</v>
      </c>
      <c r="K1647" s="438" t="s">
        <v>649</v>
      </c>
      <c r="L1647" s="440">
        <v>82.509735209676421</v>
      </c>
      <c r="M1647" s="440">
        <v>1</v>
      </c>
      <c r="N1647" s="441">
        <v>82.509735209676421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2" customWidth="1"/>
    <col min="2" max="2" width="5.44140625" style="197" bestFit="1" customWidth="1"/>
    <col min="3" max="3" width="6.109375" style="197" bestFit="1" customWidth="1"/>
    <col min="4" max="4" width="7.44140625" style="197" bestFit="1" customWidth="1"/>
    <col min="5" max="5" width="6.21875" style="197" bestFit="1" customWidth="1"/>
    <col min="6" max="6" width="6.33203125" style="200" bestFit="1" customWidth="1"/>
    <col min="7" max="7" width="6.109375" style="200" bestFit="1" customWidth="1"/>
    <col min="8" max="8" width="7.44140625" style="200" bestFit="1" customWidth="1"/>
    <col min="9" max="9" width="6.21875" style="200" bestFit="1" customWidth="1"/>
    <col min="10" max="10" width="5.44140625" style="197" bestFit="1" customWidth="1"/>
    <col min="11" max="11" width="6.109375" style="197" bestFit="1" customWidth="1"/>
    <col min="12" max="12" width="7.44140625" style="197" bestFit="1" customWidth="1"/>
    <col min="13" max="13" width="6.21875" style="197" bestFit="1" customWidth="1"/>
    <col min="14" max="14" width="5.33203125" style="200" bestFit="1" customWidth="1"/>
    <col min="15" max="15" width="6.109375" style="200" bestFit="1" customWidth="1"/>
    <col min="16" max="16" width="7.44140625" style="200" bestFit="1" customWidth="1"/>
    <col min="17" max="17" width="6.21875" style="200" bestFit="1" customWidth="1"/>
    <col min="18" max="16384" width="8.88671875" style="119"/>
  </cols>
  <sheetData>
    <row r="1" spans="1:17" ht="18.600000000000001" customHeight="1" thickBot="1" x14ac:dyDescent="0.4">
      <c r="A1" s="344" t="s">
        <v>253</v>
      </c>
      <c r="B1" s="344"/>
      <c r="C1" s="344"/>
      <c r="D1" s="344"/>
      <c r="E1" s="344"/>
      <c r="F1" s="308"/>
      <c r="G1" s="308"/>
      <c r="H1" s="308"/>
      <c r="I1" s="308"/>
      <c r="J1" s="338"/>
      <c r="K1" s="338"/>
      <c r="L1" s="338"/>
      <c r="M1" s="338"/>
      <c r="N1" s="338"/>
      <c r="O1" s="338"/>
      <c r="P1" s="338"/>
      <c r="Q1" s="338"/>
    </row>
    <row r="2" spans="1:17" ht="14.4" customHeight="1" thickBot="1" x14ac:dyDescent="0.35">
      <c r="A2" s="224" t="s">
        <v>265</v>
      </c>
      <c r="B2" s="204"/>
      <c r="C2" s="204"/>
      <c r="D2" s="204"/>
      <c r="E2" s="204"/>
    </row>
    <row r="3" spans="1:17" ht="14.4" customHeight="1" thickBot="1" x14ac:dyDescent="0.35">
      <c r="A3" s="291" t="s">
        <v>3</v>
      </c>
      <c r="B3" s="295">
        <f>SUM(B6:B1048576)</f>
        <v>32</v>
      </c>
      <c r="C3" s="296">
        <f>SUM(C6:C1048576)</f>
        <v>0</v>
      </c>
      <c r="D3" s="296">
        <f>SUM(D6:D1048576)</f>
        <v>0</v>
      </c>
      <c r="E3" s="297">
        <f>SUM(E6:E1048576)</f>
        <v>0</v>
      </c>
      <c r="F3" s="294">
        <f>IF(SUM($B3:$E3)=0,"",B3/SUM($B3:$E3))</f>
        <v>1</v>
      </c>
      <c r="G3" s="292">
        <f t="shared" ref="G3:I3" si="0">IF(SUM($B3:$E3)=0,"",C3/SUM($B3:$E3))</f>
        <v>0</v>
      </c>
      <c r="H3" s="292">
        <f t="shared" si="0"/>
        <v>0</v>
      </c>
      <c r="I3" s="293">
        <f t="shared" si="0"/>
        <v>0</v>
      </c>
      <c r="J3" s="296">
        <f>SUM(J6:J1048576)</f>
        <v>19</v>
      </c>
      <c r="K3" s="296">
        <f>SUM(K6:K1048576)</f>
        <v>0</v>
      </c>
      <c r="L3" s="296">
        <f>SUM(L6:L1048576)</f>
        <v>0</v>
      </c>
      <c r="M3" s="297">
        <f>SUM(M6:M1048576)</f>
        <v>0</v>
      </c>
      <c r="N3" s="294">
        <f>IF(SUM($J3:$M3)=0,"",J3/SUM($J3:$M3))</f>
        <v>1</v>
      </c>
      <c r="O3" s="292">
        <f t="shared" ref="O3:Q3" si="1">IF(SUM($J3:$M3)=0,"",K3/SUM($J3:$M3))</f>
        <v>0</v>
      </c>
      <c r="P3" s="292">
        <f t="shared" si="1"/>
        <v>0</v>
      </c>
      <c r="Q3" s="293">
        <f t="shared" si="1"/>
        <v>0</v>
      </c>
    </row>
    <row r="4" spans="1:17" ht="14.4" customHeight="1" thickBot="1" x14ac:dyDescent="0.35">
      <c r="A4" s="290"/>
      <c r="B4" s="348" t="s">
        <v>255</v>
      </c>
      <c r="C4" s="349"/>
      <c r="D4" s="349"/>
      <c r="E4" s="350"/>
      <c r="F4" s="345" t="s">
        <v>260</v>
      </c>
      <c r="G4" s="346"/>
      <c r="H4" s="346"/>
      <c r="I4" s="347"/>
      <c r="J4" s="348" t="s">
        <v>261</v>
      </c>
      <c r="K4" s="349"/>
      <c r="L4" s="349"/>
      <c r="M4" s="350"/>
      <c r="N4" s="345" t="s">
        <v>262</v>
      </c>
      <c r="O4" s="346"/>
      <c r="P4" s="346"/>
      <c r="Q4" s="347"/>
    </row>
    <row r="5" spans="1:17" ht="14.4" customHeight="1" thickBot="1" x14ac:dyDescent="0.35">
      <c r="A5" s="442" t="s">
        <v>254</v>
      </c>
      <c r="B5" s="443" t="s">
        <v>256</v>
      </c>
      <c r="C5" s="443" t="s">
        <v>257</v>
      </c>
      <c r="D5" s="443" t="s">
        <v>258</v>
      </c>
      <c r="E5" s="444" t="s">
        <v>259</v>
      </c>
      <c r="F5" s="445" t="s">
        <v>256</v>
      </c>
      <c r="G5" s="446" t="s">
        <v>257</v>
      </c>
      <c r="H5" s="446" t="s">
        <v>258</v>
      </c>
      <c r="I5" s="447" t="s">
        <v>259</v>
      </c>
      <c r="J5" s="443" t="s">
        <v>256</v>
      </c>
      <c r="K5" s="443" t="s">
        <v>257</v>
      </c>
      <c r="L5" s="443" t="s">
        <v>258</v>
      </c>
      <c r="M5" s="444" t="s">
        <v>259</v>
      </c>
      <c r="N5" s="445" t="s">
        <v>256</v>
      </c>
      <c r="O5" s="446" t="s">
        <v>257</v>
      </c>
      <c r="P5" s="446" t="s">
        <v>258</v>
      </c>
      <c r="Q5" s="447" t="s">
        <v>259</v>
      </c>
    </row>
    <row r="6" spans="1:17" ht="14.4" customHeight="1" x14ac:dyDescent="0.3">
      <c r="A6" s="452" t="s">
        <v>3369</v>
      </c>
      <c r="B6" s="456"/>
      <c r="C6" s="428"/>
      <c r="D6" s="428"/>
      <c r="E6" s="429"/>
      <c r="F6" s="454"/>
      <c r="G6" s="448"/>
      <c r="H6" s="448"/>
      <c r="I6" s="458"/>
      <c r="J6" s="456"/>
      <c r="K6" s="428"/>
      <c r="L6" s="428"/>
      <c r="M6" s="429"/>
      <c r="N6" s="454"/>
      <c r="O6" s="448"/>
      <c r="P6" s="448"/>
      <c r="Q6" s="449"/>
    </row>
    <row r="7" spans="1:17" ht="14.4" customHeight="1" thickBot="1" x14ac:dyDescent="0.35">
      <c r="A7" s="453" t="s">
        <v>3370</v>
      </c>
      <c r="B7" s="457">
        <v>32</v>
      </c>
      <c r="C7" s="440"/>
      <c r="D7" s="440"/>
      <c r="E7" s="441"/>
      <c r="F7" s="455">
        <v>1</v>
      </c>
      <c r="G7" s="450">
        <v>0</v>
      </c>
      <c r="H7" s="450">
        <v>0</v>
      </c>
      <c r="I7" s="459">
        <v>0</v>
      </c>
      <c r="J7" s="457">
        <v>19</v>
      </c>
      <c r="K7" s="440"/>
      <c r="L7" s="440"/>
      <c r="M7" s="441"/>
      <c r="N7" s="455">
        <v>1</v>
      </c>
      <c r="O7" s="450">
        <v>0</v>
      </c>
      <c r="P7" s="450">
        <v>0</v>
      </c>
      <c r="Q7" s="4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2014-07-22T12:27:33Z</dcterms:modified>
</cp:coreProperties>
</file>