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H" sheetId="410" r:id="rId17"/>
    <sheet name="ZV Vykáz.-H Detail" sheetId="377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5" hidden="1">'ZV Vykáz.-A Detail'!$A$5:$P$5</definedName>
    <definedName name="_xlnm._FilterDatabase" localSheetId="14" hidden="1">'ZV Vykáz.-A Lékaři'!$A$4:$A$5</definedName>
    <definedName name="_xlnm._FilterDatabase" localSheetId="17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C22" i="419" l="1"/>
  <c r="E22" i="419"/>
  <c r="H22" i="419"/>
  <c r="L22" i="419"/>
  <c r="P22" i="419"/>
  <c r="T22" i="419"/>
  <c r="X22" i="419"/>
  <c r="AB22" i="419"/>
  <c r="AF22" i="419"/>
  <c r="B22" i="419"/>
  <c r="I22" i="419"/>
  <c r="M22" i="419"/>
  <c r="Q22" i="419"/>
  <c r="U22" i="419"/>
  <c r="Y22" i="419"/>
  <c r="AC22" i="419"/>
  <c r="F22" i="419"/>
  <c r="J22" i="419"/>
  <c r="N22" i="419"/>
  <c r="R22" i="419"/>
  <c r="V22" i="419"/>
  <c r="Z22" i="419"/>
  <c r="AD22" i="419"/>
  <c r="AG22" i="419"/>
  <c r="D22" i="419"/>
  <c r="G22" i="419"/>
  <c r="K22" i="419"/>
  <c r="O22" i="419"/>
  <c r="S22" i="419"/>
  <c r="W22" i="419"/>
  <c r="AA22" i="419"/>
  <c r="AE22" i="419"/>
  <c r="A20" i="383"/>
  <c r="G3" i="429"/>
  <c r="F3" i="429"/>
  <c r="E3" i="429"/>
  <c r="D3" i="429"/>
  <c r="C3" i="429"/>
  <c r="B3" i="429"/>
  <c r="A8" i="414" l="1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G26" i="419" l="1"/>
  <c r="AG25" i="419"/>
  <c r="C11" i="340" l="1"/>
  <c r="A14" i="383" l="1"/>
  <c r="A11" i="383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7" i="414" s="1"/>
  <c r="C11" i="339"/>
  <c r="H11" i="339" l="1"/>
  <c r="G11" i="339"/>
  <c r="A18" i="414"/>
  <c r="A17" i="414"/>
  <c r="A12" i="414"/>
  <c r="A7" i="414"/>
  <c r="A13" i="414"/>
  <c r="A4" i="414"/>
  <c r="A6" i="339" l="1"/>
  <c r="A5" i="339"/>
  <c r="D4" i="414"/>
  <c r="D16" i="414"/>
  <c r="D13" i="414"/>
  <c r="C16" i="414"/>
  <c r="C13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l="1"/>
  <c r="M3" i="220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N3" i="220"/>
  <c r="L3" i="220" s="1"/>
  <c r="C19" i="414"/>
  <c r="D19" i="414"/>
  <c r="F13" i="339" l="1"/>
  <c r="E13" i="339"/>
  <c r="E15" i="339" s="1"/>
  <c r="H12" i="339"/>
  <c r="G12" i="339"/>
  <c r="A4" i="383"/>
  <c r="A23" i="383"/>
  <c r="A22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5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<sst xmlns="http://schemas.openxmlformats.org/spreadsheetml/2006/main" count="15951" uniqueCount="3009">
  <si>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</si>
  <si>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</si>
  <si>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</si>
  <si>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</si>
  <si>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</si>
  <si>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</si>
  <si>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</si>
  <si>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</si>
  <si>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</si>
  <si>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</si>
  <si>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</si>
  <si>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</si>
  <si>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</si>
  <si>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</si>
  <si>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</si>
  <si>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</si>
  <si>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</si>
  <si>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</si>
  <si>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</si>
  <si>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</si>
  <si>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</si>
  <si>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</si>
  <si>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</si>
  <si>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</si>
  <si>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</si>
  <si>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</si>
  <si>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</si>
  <si>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</si>
  <si>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</si>
  <si>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</si>
  <si>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</si>
  <si>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</si>
  <si>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</si>
  <si>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</si>
  <si>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</si>
  <si>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</si>
  <si>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</si>
  <si>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</si>
  <si>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</si>
  <si>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</si>
  <si>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</si>
  <si>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</si>
  <si>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</si>
  <si>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</si>
  <si>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</si>
  <si>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</si>
  <si>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</si>
  <si>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</si>
  <si>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</si>
  <si>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</si>
  <si>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</si>
  <si>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</si>
  <si>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</si>
  <si>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</si>
  <si>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</si>
  <si>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</si>
  <si>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</si>
  <si>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</si>
  <si>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</si>
  <si>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</si>
  <si>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</si>
  <si>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</si>
  <si>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</si>
  <si>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</si>
  <si>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</si>
  <si>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</si>
  <si>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</si>
  <si>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</si>
  <si>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</si>
  <si>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</si>
  <si>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</si>
  <si>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</si>
  <si>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</si>
  <si>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</si>
  <si>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</si>
  <si>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</si>
  <si>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</si>
  <si>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</si>
  <si>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</si>
  <si>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</si>
  <si>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</si>
  <si>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</si>
  <si>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</si>
  <si>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</si>
  <si>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</si>
  <si>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</si>
  <si>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</si>
  <si>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</si>
  <si>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</si>
  <si>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</si>
  <si>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</si>
  <si>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</si>
  <si>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</si>
  <si>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</si>
  <si>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</si>
  <si>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</si>
  <si>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</si>
  <si>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</si>
  <si>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</si>
  <si>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</si>
  <si>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</si>
  <si>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</si>
  <si>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</si>
  <si>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</si>
  <si>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</si>
  <si>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</si>
  <si>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</si>
  <si>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</si>
  <si>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</si>
  <si>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</si>
  <si>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</si>
  <si>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</si>
  <si>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</si>
  <si>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</si>
  <si>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</si>
  <si>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</si>
  <si>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</si>
  <si>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</si>
  <si>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</si>
  <si>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</si>
  <si>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</si>
  <si>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</si>
  <si>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</si>
  <si>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</si>
  <si>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</si>
  <si>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</si>
  <si>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</si>
  <si>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</si>
  <si>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</si>
  <si>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</si>
  <si>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</si>
  <si>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</si>
  <si>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</si>
  <si>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</si>
  <si>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</si>
  <si>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</si>
  <si>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</si>
  <si>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</si>
  <si>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</si>
  <si>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</si>
  <si>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</si>
  <si>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</si>
  <si>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</si>
  <si>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</si>
  <si>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</si>
  <si>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</si>
  <si>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</si>
  <si>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</si>
  <si>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</si>
  <si>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</si>
  <si>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</si>
  <si>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</si>
  <si>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</si>
  <si>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</si>
  <si>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</si>
  <si>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</si>
  <si>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</si>
  <si>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</si>
  <si>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</si>
  <si>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</si>
  <si>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</si>
  <si>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</si>
  <si>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</si>
  <si>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</si>
  <si>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</si>
  <si>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</si>
  <si>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</si>
  <si>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</si>
  <si>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</si>
  <si>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</si>
  <si>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</si>
  <si>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</si>
  <si>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</si>
  <si>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</si>
  <si>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</si>
  <si>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</si>
  <si>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</si>
  <si>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</si>
  <si>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</si>
  <si>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</si>
  <si>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</si>
  <si>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</si>
  <si>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</si>
  <si>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</si>
  <si>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</si>
  <si>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</si>
  <si>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</si>
  <si>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</si>
  <si>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</si>
  <si>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</si>
  <si>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</si>
  <si>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</si>
  <si>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</si>
  <si>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</si>
  <si>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</si>
  <si>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</si>
  <si>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</si>
  <si>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</si>
  <si>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</si>
  <si>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</si>
  <si>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</si>
  <si>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</si>
  <si>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</si>
  <si>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</si>
  <si>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</si>
  <si>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</si>
  <si>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</si>
  <si>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</si>
  <si>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</si>
  <si>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</si>
  <si>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</si>
  <si>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</si>
  <si>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</si>
  <si>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</si>
  <si>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</si>
  <si>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</si>
  <si>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</si>
  <si>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</si>
  <si>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</si>
  <si>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</si>
  <si>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</si>
  <si>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</si>
  <si>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</si>
  <si>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</si>
  <si>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</si>
  <si>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</si>
  <si>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</si>
  <si>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</si>
  <si>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</si>
  <si>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</si>
  <si>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</si>
  <si>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</si>
  <si>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</si>
  <si>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</si>
  <si>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</si>
  <si>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</si>
  <si>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</si>
  <si>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</si>
  <si>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</si>
  <si>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</si>
  <si>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</si>
  <si>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</si>
  <si>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</si>
  <si>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</si>
  <si>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</si>
  <si>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</si>
  <si>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Ústav imunologie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</si>
  <si>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</si>
  <si>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</si>
  <si>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</si>
  <si>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</si>
  <si>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</si>
  <si>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</si>
  <si>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</si>
  <si>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</si>
  <si>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</si>
  <si>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</si>
  <si>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</si>
  <si>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</si>
  <si>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</si>
  <si>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</si>
  <si>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</si>
  <si>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</si>
  <si>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</si>
  <si>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--</t>
  </si>
  <si>
    <t>50115067     ostatní ZPr - rukavice (sk.Z_532)</t>
  </si>
  <si>
    <t>50116     Potraviny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</si>
  <si>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</si>
  <si>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</si>
  <si>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</si>
  <si>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</si>
  <si>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</si>
  <si>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</si>
  <si>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</si>
  <si>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</si>
  <si>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</si>
  <si>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</si>
  <si>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</si>
  <si>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</si>
  <si>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</si>
  <si>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</si>
  <si>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</si>
  <si>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</si>
  <si>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</si>
  <si>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</si>
  <si>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</si>
  <si>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</si>
  <si>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</si>
  <si>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</si>
  <si>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</si>
  <si>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</si>
  <si>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</si>
  <si>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</si>
  <si>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</si>
  <si>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</si>
  <si>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</si>
  <si>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</si>
  <si>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</si>
  <si>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</si>
  <si>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</si>
  <si>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</si>
  <si>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</si>
  <si>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</si>
  <si>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</si>
  <si>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</si>
  <si>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</si>
  <si>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</si>
  <si>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</si>
  <si>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</si>
  <si>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</si>
  <si>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</si>
  <si>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</si>
  <si>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</si>
  <si>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</si>
  <si>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</si>
  <si>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</si>
  <si>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</si>
  <si>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</si>
  <si>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</si>
  <si>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</si>
  <si>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51874001     ostatní služby - provozní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</si>
  <si>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</si>
  <si>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</si>
  <si>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</si>
  <si>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</si>
  <si>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</si>
  <si>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</si>
  <si>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</si>
  <si>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</si>
  <si>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</si>
  <si>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</si>
  <si>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</si>
  <si>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</si>
  <si>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</si>
  <si>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</si>
  <si>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</si>
  <si>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</si>
  <si>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</si>
  <si>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</si>
  <si>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</si>
  <si>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</si>
  <si>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</si>
  <si>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</si>
  <si>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</si>
  <si>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54921     Odměny dárcům</t>
  </si>
  <si>
    <t>54921000     odměny dárcům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</si>
  <si>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</si>
  <si>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</si>
  <si>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</si>
  <si>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</si>
  <si>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</si>
  <si>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</si>
  <si>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</si>
  <si>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</si>
  <si>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</si>
  <si>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</si>
  <si>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</si>
  <si>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</si>
  <si>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</si>
  <si>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</si>
  <si>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</si>
  <si>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</si>
  <si>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</si>
  <si>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</si>
  <si>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</si>
  <si>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</si>
  <si>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</si>
  <si>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</si>
  <si>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</si>
  <si>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55804     DDHM - výpočetní technika</t>
  </si>
  <si>
    <t>55804002     DDHM - telefony (sk.P_49)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</si>
  <si>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</si>
  <si>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</si>
  <si>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</si>
  <si>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</si>
  <si>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</si>
  <si>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</si>
  <si>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</si>
  <si>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</si>
  <si>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</si>
  <si>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</si>
  <si>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</si>
  <si>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</si>
  <si>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</si>
  <si>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</si>
  <si>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</si>
  <si>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</si>
  <si>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</si>
  <si>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</si>
  <si>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</si>
  <si>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</si>
  <si>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</si>
  <si>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</si>
  <si>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</si>
  <si>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</si>
  <si>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</si>
  <si>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</si>
  <si>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</si>
  <si>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</si>
  <si>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</si>
  <si>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</si>
  <si>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</si>
  <si>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</si>
  <si>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</si>
  <si>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</si>
  <si>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</si>
  <si>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</si>
  <si>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</si>
  <si>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</si>
  <si>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</si>
  <si>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</si>
  <si>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</si>
  <si>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</si>
  <si>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</si>
  <si>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</si>
  <si>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</si>
  <si>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</si>
  <si>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</si>
  <si>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</si>
  <si>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</si>
  <si>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</si>
  <si>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</si>
  <si>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</si>
  <si>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</si>
  <si>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41</t>
  </si>
  <si>
    <t>Ústav imunologie</t>
  </si>
  <si>
    <t/>
  </si>
  <si>
    <t>Ústav imunologie Celkem</t>
  </si>
  <si>
    <t>SumaKL</t>
  </si>
  <si>
    <t>4141</t>
  </si>
  <si>
    <t>imunologie - laboratoř</t>
  </si>
  <si>
    <t>imunologie - laboratoř Celkem</t>
  </si>
  <si>
    <t>SumaNS</t>
  </si>
  <si>
    <t>mezeraNS</t>
  </si>
  <si>
    <t>50113001</t>
  </si>
  <si>
    <t>O</t>
  </si>
  <si>
    <t>395997</t>
  </si>
  <si>
    <t>DZ SOFTASEPT N BEZBARVÝ 250 ml</t>
  </si>
  <si>
    <t>102818</t>
  </si>
  <si>
    <t>2818</t>
  </si>
  <si>
    <t>ENDIARON</t>
  </si>
  <si>
    <t>TBL OBD 20X250MG</t>
  </si>
  <si>
    <t>900321</t>
  </si>
  <si>
    <t>KL PRIPRAVEK</t>
  </si>
  <si>
    <t>394712</t>
  </si>
  <si>
    <t>IR  AQUA STERILE OPLACH.1x1000 ml ECOTAINER</t>
  </si>
  <si>
    <t>IR OPLACH</t>
  </si>
  <si>
    <t>920219</t>
  </si>
  <si>
    <t>DZ TRIXO 100 ML</t>
  </si>
  <si>
    <t>500808</t>
  </si>
  <si>
    <t>IR  0.9%SOD.CHLOR.FOR IRR.1000 ECOTAINER</t>
  </si>
  <si>
    <t>IR OR B/BR</t>
  </si>
  <si>
    <t>47</t>
  </si>
  <si>
    <t>4764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</si>
  <si>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</si>
  <si>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</si>
  <si>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</si>
  <si>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</si>
  <si>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</si>
  <si>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</si>
  <si>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</si>
  <si>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</si>
  <si>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162320</t>
  </si>
  <si>
    <t>62320</t>
  </si>
  <si>
    <t>BETADINE</t>
  </si>
  <si>
    <t>UNG 1X20GM</t>
  </si>
  <si>
    <t>395210</t>
  </si>
  <si>
    <t>Aqua Touch Jelly 25x6ml</t>
  </si>
  <si>
    <t>921458</t>
  </si>
  <si>
    <t>KL ETHER 200G</t>
  </si>
  <si>
    <t>117011</t>
  </si>
  <si>
    <t>17011</t>
  </si>
  <si>
    <t>DICYNONE 250</t>
  </si>
  <si>
    <t>INJ SOL 4X2ML/250MG</t>
  </si>
  <si>
    <t>100809</t>
  </si>
  <si>
    <t>809</t>
  </si>
  <si>
    <t>SANORIN-ANALERGIN</t>
  </si>
  <si>
    <t>LIQ 1X10ML</t>
  </si>
  <si>
    <t>790001</t>
  </si>
  <si>
    <t>TRAUMACEL P 2G</t>
  </si>
  <si>
    <t>neleč.</t>
  </si>
  <si>
    <t>198880</t>
  </si>
  <si>
    <t>98880</t>
  </si>
  <si>
    <t>FYZIOLOGICKÝ ROZTOK VIAFLO</t>
  </si>
  <si>
    <t>INF SOL 10X1000ML</t>
  </si>
  <si>
    <t>920200</t>
  </si>
  <si>
    <t>15877</t>
  </si>
  <si>
    <t>DZ BRAUNOL 1 L</t>
  </si>
  <si>
    <t>102439</t>
  </si>
  <si>
    <t>2439</t>
  </si>
  <si>
    <t>MARCAINE 0.5%</t>
  </si>
  <si>
    <t>INJ SOL5X20ML/100MG</t>
  </si>
  <si>
    <t>844940</t>
  </si>
  <si>
    <t>KL ELIXÍR NA OPTIKU</t>
  </si>
  <si>
    <t>920273</t>
  </si>
  <si>
    <t>KL SOL.FORMAL.K FIXACI TKANI,5000G</t>
  </si>
  <si>
    <t>500989</t>
  </si>
  <si>
    <t>KL MS HYDROG.PEROX. 3% 1000g</t>
  </si>
  <si>
    <t>501075</t>
  </si>
  <si>
    <t>IR  NaCl 0,9% 3000 ml vak Bieffe</t>
  </si>
  <si>
    <t>for irrig. 1x3000 ml 15%</t>
  </si>
  <si>
    <t>501048</t>
  </si>
  <si>
    <t>KL SOL.EPINEPHRINI T.0,1%  250G (1:1000)</t>
  </si>
  <si>
    <t>116325</t>
  </si>
  <si>
    <t>16325</t>
  </si>
  <si>
    <t>BRAUNOVIDON GAZA S MASTI</t>
  </si>
  <si>
    <t>DRM LIG IPR 1X20X10CM</t>
  </si>
  <si>
    <t>901171</t>
  </si>
  <si>
    <t>IR PARAFFINUM PERLIQUIDUM 10 ml</t>
  </si>
  <si>
    <t>IR 10 ml</t>
  </si>
  <si>
    <t>200863</t>
  </si>
  <si>
    <t>OPHTHALMO-SEPTONEX</t>
  </si>
  <si>
    <t>OPH GTT SOL 1X10ML PLAST</t>
  </si>
  <si>
    <t>124935</t>
  </si>
  <si>
    <t>ARTISS (FROZEN)</t>
  </si>
  <si>
    <t>GKU SOL 4ML (1X2ML+2ML)</t>
  </si>
  <si>
    <t>50113013</t>
  </si>
  <si>
    <t>101076</t>
  </si>
  <si>
    <t>1076</t>
  </si>
  <si>
    <t>OPHTHALMO-FRAMYKOIN</t>
  </si>
  <si>
    <t>UNG OPH 1X5GM</t>
  </si>
  <si>
    <t>101077</t>
  </si>
  <si>
    <t>1077</t>
  </si>
  <si>
    <t>OPHTHALMO-FRAMYKOIN COMPOSITUM</t>
  </si>
  <si>
    <t>P</t>
  </si>
  <si>
    <t>144328</t>
  </si>
  <si>
    <t>GARAMYCIN SCHWAMM</t>
  </si>
  <si>
    <t>DRM SPO 1X130MG</t>
  </si>
  <si>
    <t>4766</t>
  </si>
  <si>
    <t>48</t>
  </si>
  <si>
    <t>4802</t>
  </si>
  <si>
    <t>501397</t>
  </si>
  <si>
    <t>MO SACEK RYCHLOUZAV. 8x12 cm</t>
  </si>
  <si>
    <t>4841</t>
  </si>
  <si>
    <t>920056</t>
  </si>
  <si>
    <t>KL ETHANOLUM 70% 800 g</t>
  </si>
  <si>
    <t>930610</t>
  </si>
  <si>
    <t>MO LAHEV 130 ml S ROZPRASOVACEM</t>
  </si>
  <si>
    <t>500537</t>
  </si>
  <si>
    <t>KL CHLORNAN SODNÝ 5% 100g</t>
  </si>
  <si>
    <t>CYTO</t>
  </si>
  <si>
    <t>500601</t>
  </si>
  <si>
    <t>KL THIOSÍRAN  SODNÝ 1% 100g</t>
  </si>
  <si>
    <t>500602</t>
  </si>
  <si>
    <t>KL THIOSÍRAN  SODNÝ 0,5% 50g</t>
  </si>
  <si>
    <t>4842</t>
  </si>
  <si>
    <t>900240</t>
  </si>
  <si>
    <t>DZ TRIXO LIND 500ML</t>
  </si>
  <si>
    <t>900569</t>
  </si>
  <si>
    <t>MS PERSTERIL KONC,ZASOBNI</t>
  </si>
  <si>
    <t>UN 3109</t>
  </si>
  <si>
    <t>4843</t>
  </si>
  <si>
    <t>930043</t>
  </si>
  <si>
    <t>DZ TRIXO LIND 100 ml</t>
  </si>
  <si>
    <t>900354</t>
  </si>
  <si>
    <t>MS ARGENTI NITRAS ZASOBNI</t>
  </si>
  <si>
    <t>UN 1493</t>
  </si>
  <si>
    <t>900409</t>
  </si>
  <si>
    <t>MS BENZINUM ZASOBNI</t>
  </si>
  <si>
    <t>UN 3295</t>
  </si>
  <si>
    <t>50</t>
  </si>
  <si>
    <t>5011</t>
  </si>
  <si>
    <t>136083</t>
  </si>
  <si>
    <t>AMPICILLIN AND SULBACTAM IBI 1 G + 500 MG PRÁŠEK P</t>
  </si>
  <si>
    <t>INJ PLV SOL 10X1G+500MG/LAH</t>
  </si>
  <si>
    <t>147982</t>
  </si>
  <si>
    <t>TELMISARTAN-RATIOPHARM 80 MG</t>
  </si>
  <si>
    <t>POR TBL NOB 28X80MG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</si>
  <si>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</si>
  <si>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</si>
  <si>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</si>
  <si>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</si>
  <si>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</si>
  <si>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</si>
  <si>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51367</t>
  </si>
  <si>
    <t>INF SOL 10X250MLPELAH</t>
  </si>
  <si>
    <t>100168</t>
  </si>
  <si>
    <t>168</t>
  </si>
  <si>
    <t>HYDROCHLOROTHIAZID LECIVA</t>
  </si>
  <si>
    <t>TBL 20X25MG</t>
  </si>
  <si>
    <t>100269</t>
  </si>
  <si>
    <t>269</t>
  </si>
  <si>
    <t>PREDNISON 5 LECIVA</t>
  </si>
  <si>
    <t>TBL 20X5MG</t>
  </si>
  <si>
    <t>100499</t>
  </si>
  <si>
    <t>499</t>
  </si>
  <si>
    <t>MAGNESIUM SULFURICUM BIOTIKA</t>
  </si>
  <si>
    <t>INJ 5X10ML 20%</t>
  </si>
  <si>
    <t>100610</t>
  </si>
  <si>
    <t>610</t>
  </si>
  <si>
    <t>SYNTOPHYLLIN</t>
  </si>
  <si>
    <t>INJ 5X10ML/240MG</t>
  </si>
  <si>
    <t>100720</t>
  </si>
  <si>
    <t>720</t>
  </si>
  <si>
    <t>KANAVIT</t>
  </si>
  <si>
    <t>GTT 1X5ML 20MG/ML</t>
  </si>
  <si>
    <t>101125</t>
  </si>
  <si>
    <t>1125</t>
  </si>
  <si>
    <t>MORPHIN BIOTIKA 1%</t>
  </si>
  <si>
    <t>INJ 10X1ML/10MG</t>
  </si>
  <si>
    <t>101290</t>
  </si>
  <si>
    <t>1290</t>
  </si>
  <si>
    <t>DIAPREL MR</t>
  </si>
  <si>
    <t>TBL RET 60X30MG</t>
  </si>
  <si>
    <t>102133</t>
  </si>
  <si>
    <t>2133</t>
  </si>
  <si>
    <t>FUROSEMID BIOTIKA</t>
  </si>
  <si>
    <t>INJ 5X2ML/20MG</t>
  </si>
  <si>
    <t>102478</t>
  </si>
  <si>
    <t>2478</t>
  </si>
  <si>
    <t>DIAZEPAM SLOVAKOFARMA</t>
  </si>
  <si>
    <t>TBL 20X10MG</t>
  </si>
  <si>
    <t>102479</t>
  </si>
  <si>
    <t>2479</t>
  </si>
  <si>
    <t>DITHIADEN</t>
  </si>
  <si>
    <t>TBL 20X2MG</t>
  </si>
  <si>
    <t>102679</t>
  </si>
  <si>
    <t>2679</t>
  </si>
  <si>
    <t>BERODUAL N</t>
  </si>
  <si>
    <t>INH SOL PSS 200DÁV</t>
  </si>
  <si>
    <t>102785</t>
  </si>
  <si>
    <t>2785</t>
  </si>
  <si>
    <t>FUROSEMID SLOVAKOFARMA FORTE</t>
  </si>
  <si>
    <t>TBL 10X250MG</t>
  </si>
  <si>
    <t>103575</t>
  </si>
  <si>
    <t>3575</t>
  </si>
  <si>
    <t>HEPAROID LECIVA</t>
  </si>
  <si>
    <t>UNG 1X30GM</t>
  </si>
  <si>
    <t>103688</t>
  </si>
  <si>
    <t>3688</t>
  </si>
  <si>
    <t>SUPPOSITORIA GLYCERINI LECIVA</t>
  </si>
  <si>
    <t>SUP 10X2.35GM</t>
  </si>
  <si>
    <t>104307</t>
  </si>
  <si>
    <t>4307</t>
  </si>
  <si>
    <t>NITRO POHL INFUS.</t>
  </si>
  <si>
    <t>INF 10X10ML/10MG</t>
  </si>
  <si>
    <t>107981</t>
  </si>
  <si>
    <t>7981</t>
  </si>
  <si>
    <t>NOVALGIN</t>
  </si>
  <si>
    <t>INJ 10X2ML/1000MG</t>
  </si>
  <si>
    <t>110151</t>
  </si>
  <si>
    <t>10151</t>
  </si>
  <si>
    <t>LOPERON CPS</t>
  </si>
  <si>
    <t>POR CPS DUR 10X2MG</t>
  </si>
  <si>
    <t>111671</t>
  </si>
  <si>
    <t>11671</t>
  </si>
  <si>
    <t>PLASMALYTE ROZTOK</t>
  </si>
  <si>
    <t>117189</t>
  </si>
  <si>
    <t>17189</t>
  </si>
  <si>
    <t>KALIUM CHLORATUM BIOMEDICA</t>
  </si>
  <si>
    <t>POR TBLFLM100X500MG</t>
  </si>
  <si>
    <t>124067</t>
  </si>
  <si>
    <t>HYDROCORTISON VUAB 100 MG</t>
  </si>
  <si>
    <t>INJ PLV SOL 1X100MG</t>
  </si>
  <si>
    <t>125366</t>
  </si>
  <si>
    <t>25366</t>
  </si>
  <si>
    <t>HELICID 20 ZENTIVA</t>
  </si>
  <si>
    <t>POR CPS ETD 90X20MG</t>
  </si>
  <si>
    <t>126578</t>
  </si>
  <si>
    <t>26578</t>
  </si>
  <si>
    <t>MICARDISPLUS 80/12.5 MG</t>
  </si>
  <si>
    <t>POR TBL NOB 28</t>
  </si>
  <si>
    <t>130434</t>
  </si>
  <si>
    <t>30434</t>
  </si>
  <si>
    <t>VEROSPIRON</t>
  </si>
  <si>
    <t>TBL 100X25MG</t>
  </si>
  <si>
    <t>132917</t>
  </si>
  <si>
    <t>32917</t>
  </si>
  <si>
    <t>PREDUCTAL MR</t>
  </si>
  <si>
    <t>POR TBL RET 60X35MG</t>
  </si>
  <si>
    <t>146117</t>
  </si>
  <si>
    <t>IBALGIN KRÉM 50G</t>
  </si>
  <si>
    <t>DRM CRM 1X50GM</t>
  </si>
  <si>
    <t>147193</t>
  </si>
  <si>
    <t>47193</t>
  </si>
  <si>
    <t>HUMULIN R 100 M.J./ML</t>
  </si>
  <si>
    <t>INJ 1X10ML/1KU</t>
  </si>
  <si>
    <t>147195</t>
  </si>
  <si>
    <t>47195</t>
  </si>
  <si>
    <t>HUMULIN N 100 M.J./ML</t>
  </si>
  <si>
    <t>149013</t>
  </si>
  <si>
    <t>49013</t>
  </si>
  <si>
    <t>SOTAHEXAL 80</t>
  </si>
  <si>
    <t>POR TBL NOB 50X80MG</t>
  </si>
  <si>
    <t>149317</t>
  </si>
  <si>
    <t>49317</t>
  </si>
  <si>
    <t>CALCIUM GLUCONICUM 10% B.BRAUN</t>
  </si>
  <si>
    <t>INJ SOL 20X10ML</t>
  </si>
  <si>
    <t>154150</t>
  </si>
  <si>
    <t>54150</t>
  </si>
  <si>
    <t>EGILOK 25MG</t>
  </si>
  <si>
    <t>TBL 60X25MG</t>
  </si>
  <si>
    <t>155823</t>
  </si>
  <si>
    <t>55823</t>
  </si>
  <si>
    <t>TBL OBD 20X500MG</t>
  </si>
  <si>
    <t>156993</t>
  </si>
  <si>
    <t>56993</t>
  </si>
  <si>
    <t>CODEIN SLOVAKOFARMA 30MG</t>
  </si>
  <si>
    <t>TBL 10X30MG-BLISTR</t>
  </si>
  <si>
    <t>157396</t>
  </si>
  <si>
    <t>57396</t>
  </si>
  <si>
    <t>ACC LONG</t>
  </si>
  <si>
    <t>TBL EFF 20X600MG</t>
  </si>
  <si>
    <t>158037</t>
  </si>
  <si>
    <t>58037</t>
  </si>
  <si>
    <t>BETALOC ZOK 50MG</t>
  </si>
  <si>
    <t>TBL RET 30X50MG</t>
  </si>
  <si>
    <t>166555</t>
  </si>
  <si>
    <t>66555</t>
  </si>
  <si>
    <t>MAGNOSOLV</t>
  </si>
  <si>
    <t>GRA 30X6.1GM(SACKY)</t>
  </si>
  <si>
    <t>183270</t>
  </si>
  <si>
    <t>83270</t>
  </si>
  <si>
    <t>EBRANTIL 30 RETARD</t>
  </si>
  <si>
    <t>POR CPS PRO 50X30MG</t>
  </si>
  <si>
    <t>188219</t>
  </si>
  <si>
    <t>88219</t>
  </si>
  <si>
    <t>LEXAURIN</t>
  </si>
  <si>
    <t>TBL 30X3MG</t>
  </si>
  <si>
    <t>188356</t>
  </si>
  <si>
    <t>88356</t>
  </si>
  <si>
    <t>CARDILAN</t>
  </si>
  <si>
    <t>TBL 100X175MG</t>
  </si>
  <si>
    <t>192086</t>
  </si>
  <si>
    <t>92086</t>
  </si>
  <si>
    <t>ROWATINEX</t>
  </si>
  <si>
    <t>GTT 1X10ML</t>
  </si>
  <si>
    <t>192351</t>
  </si>
  <si>
    <t>92351</t>
  </si>
  <si>
    <t>ATROVENT 0.025%</t>
  </si>
  <si>
    <t>INH SOL 1X20ML</t>
  </si>
  <si>
    <t>193105</t>
  </si>
  <si>
    <t>93105</t>
  </si>
  <si>
    <t>DEGAN</t>
  </si>
  <si>
    <t>INJ 50X2ML/10MG</t>
  </si>
  <si>
    <t>193746</t>
  </si>
  <si>
    <t>93746</t>
  </si>
  <si>
    <t>HEPARIN LECIVA</t>
  </si>
  <si>
    <t>INJ 1X10ML/50KU</t>
  </si>
  <si>
    <t>197522</t>
  </si>
  <si>
    <t>97522</t>
  </si>
  <si>
    <t>DETRALEX</t>
  </si>
  <si>
    <t>TBL OBD 30</t>
  </si>
  <si>
    <t>198219</t>
  </si>
  <si>
    <t>98219</t>
  </si>
  <si>
    <t>FURON</t>
  </si>
  <si>
    <t>TBL 50X40MG</t>
  </si>
  <si>
    <t>199295</t>
  </si>
  <si>
    <t>99295</t>
  </si>
  <si>
    <t>ANOPYRIN 100MG</t>
  </si>
  <si>
    <t>TBL 20X100MG</t>
  </si>
  <si>
    <t>395294</t>
  </si>
  <si>
    <t>180306</t>
  </si>
  <si>
    <t>TANTUM VERDE</t>
  </si>
  <si>
    <t>LIQ 1X240ML-PET TR</t>
  </si>
  <si>
    <t>840220</t>
  </si>
  <si>
    <t>Lactobacillus acidophil.cps.75 bez laktózy</t>
  </si>
  <si>
    <t>841059</t>
  </si>
  <si>
    <t>Indulona olivová ung.100g</t>
  </si>
  <si>
    <t>841535</t>
  </si>
  <si>
    <t>MENALIND Kožní ochranný krém 200 ml</t>
  </si>
  <si>
    <t>841572</t>
  </si>
  <si>
    <t>MENALIND Ubrousky 50ks náhradní náplň</t>
  </si>
  <si>
    <t>844145</t>
  </si>
  <si>
    <t>56350</t>
  </si>
  <si>
    <t>SPECIES UROLOGICAE PLANTA</t>
  </si>
  <si>
    <t>SPC 20X1.5GM(SÁČKY)</t>
  </si>
  <si>
    <t>845008</t>
  </si>
  <si>
    <t>107806</t>
  </si>
  <si>
    <t>AESCIN-TEVA</t>
  </si>
  <si>
    <t>POR TBL FLM 30X20MG</t>
  </si>
  <si>
    <t>845697</t>
  </si>
  <si>
    <t>125599</t>
  </si>
  <si>
    <t>KALNORMIN</t>
  </si>
  <si>
    <t>POR TBL PRO 30X1GM</t>
  </si>
  <si>
    <t>846413</t>
  </si>
  <si>
    <t>57585</t>
  </si>
  <si>
    <t>Espumisan cps.100x40mg-blistr</t>
  </si>
  <si>
    <t>0057585</t>
  </si>
  <si>
    <t>847488</t>
  </si>
  <si>
    <t>107869</t>
  </si>
  <si>
    <t>APO-ALLOPURINOL</t>
  </si>
  <si>
    <t>POR TBL NOB 100X100MG</t>
  </si>
  <si>
    <t>847713</t>
  </si>
  <si>
    <t>125526</t>
  </si>
  <si>
    <t>APO-IBUPROFEN 400 MG</t>
  </si>
  <si>
    <t>POR TBL FLM 100X400MG</t>
  </si>
  <si>
    <t>847871</t>
  </si>
  <si>
    <t>125524</t>
  </si>
  <si>
    <t>APO-AMILZIDE 5/50 MG</t>
  </si>
  <si>
    <t>POR TBL NOB 100X5MG/50MG</t>
  </si>
  <si>
    <t>848632</t>
  </si>
  <si>
    <t>125315</t>
  </si>
  <si>
    <t>TIAPRIDAL</t>
  </si>
  <si>
    <t>INJ SOL 12X2ML/100MG</t>
  </si>
  <si>
    <t>848866</t>
  </si>
  <si>
    <t>119654</t>
  </si>
  <si>
    <t>SORBIFER DURULES</t>
  </si>
  <si>
    <t>POR TBL FLM 100X100MG</t>
  </si>
  <si>
    <t>848930</t>
  </si>
  <si>
    <t>155781</t>
  </si>
  <si>
    <t>GODASAL 100</t>
  </si>
  <si>
    <t>POR TBL NOB 50</t>
  </si>
  <si>
    <t>848950</t>
  </si>
  <si>
    <t>155148</t>
  </si>
  <si>
    <t>PARALEN 500</t>
  </si>
  <si>
    <t>POR TBL NOB 12X500MG</t>
  </si>
  <si>
    <t>849561</t>
  </si>
  <si>
    <t>125060</t>
  </si>
  <si>
    <t>APO-AMLO 5</t>
  </si>
  <si>
    <t>POR TBL NOB 30X5MG</t>
  </si>
  <si>
    <t>849941</t>
  </si>
  <si>
    <t>162142</t>
  </si>
  <si>
    <t>POR TBL NOB 24X500MG</t>
  </si>
  <si>
    <t>930065</t>
  </si>
  <si>
    <t>DZ PRONTOSAN ROZTOK 350ml</t>
  </si>
  <si>
    <t>53761</t>
  </si>
  <si>
    <t>NEBILET</t>
  </si>
  <si>
    <t>POR TBL NOB 28X5MG</t>
  </si>
  <si>
    <t>100489</t>
  </si>
  <si>
    <t>489</t>
  </si>
  <si>
    <t>INJ 5X1ML/10MG</t>
  </si>
  <si>
    <t>100536</t>
  </si>
  <si>
    <t>536</t>
  </si>
  <si>
    <t>NORADRENALIN LECIVA</t>
  </si>
  <si>
    <t>109139</t>
  </si>
  <si>
    <t>176129</t>
  </si>
  <si>
    <t>HEMINEVRIN 300 MG</t>
  </si>
  <si>
    <t>POR CPS MOL 100X300MG</t>
  </si>
  <si>
    <t>110086</t>
  </si>
  <si>
    <t>10086</t>
  </si>
  <si>
    <t>NEODOLPASSE</t>
  </si>
  <si>
    <t>INF 10X250ML</t>
  </si>
  <si>
    <t>118305</t>
  </si>
  <si>
    <t>18305</t>
  </si>
  <si>
    <t>RINGERFUNDIN B.BRAUN</t>
  </si>
  <si>
    <t>INF SOL10X1000ML PE</t>
  </si>
  <si>
    <t>155824</t>
  </si>
  <si>
    <t>55824</t>
  </si>
  <si>
    <t>INJ 5X5ML/2500MG</t>
  </si>
  <si>
    <t>157866</t>
  </si>
  <si>
    <t>57866</t>
  </si>
  <si>
    <t>TOBRADEX</t>
  </si>
  <si>
    <t>GTT OPH 1X5ML</t>
  </si>
  <si>
    <t>185733</t>
  </si>
  <si>
    <t>85733</t>
  </si>
  <si>
    <t>ISOKET LOSUNG 0.1% PRO INFUS.</t>
  </si>
  <si>
    <t>INJ PRO INF 10X10ML</t>
  </si>
  <si>
    <t>189244</t>
  </si>
  <si>
    <t>89244</t>
  </si>
  <si>
    <t>AQUA PRO INJECTIONE ARDEAPHARMA</t>
  </si>
  <si>
    <t>INF 1X250ML</t>
  </si>
  <si>
    <t>192757</t>
  </si>
  <si>
    <t>92757</t>
  </si>
  <si>
    <t>ERDOMED 300MG</t>
  </si>
  <si>
    <t>CPS 10X300MG</t>
  </si>
  <si>
    <t>194919</t>
  </si>
  <si>
    <t>94919</t>
  </si>
  <si>
    <t>AMBROBENE 7.5MG/ML</t>
  </si>
  <si>
    <t>SOL 1X40ML</t>
  </si>
  <si>
    <t>394130</t>
  </si>
  <si>
    <t>B-komplex Zentiva 30drg</t>
  </si>
  <si>
    <t>841541</t>
  </si>
  <si>
    <t>MENALIND Mycí emulze 500ml</t>
  </si>
  <si>
    <t>848625</t>
  </si>
  <si>
    <t>138841</t>
  </si>
  <si>
    <t>DORETA 37,5 MG/325 MG</t>
  </si>
  <si>
    <t>POR TBL FLM 30</t>
  </si>
  <si>
    <t>849087</t>
  </si>
  <si>
    <t>138840</t>
  </si>
  <si>
    <t>POR TBL FLM 20</t>
  </si>
  <si>
    <t>849276</t>
  </si>
  <si>
    <t>155875</t>
  </si>
  <si>
    <t>TRENTAL</t>
  </si>
  <si>
    <t>INF SOL 5X5ML/100MG</t>
  </si>
  <si>
    <t>102684</t>
  </si>
  <si>
    <t>2684</t>
  </si>
  <si>
    <t>GEL 1X20GM</t>
  </si>
  <si>
    <t>109210</t>
  </si>
  <si>
    <t>9210</t>
  </si>
  <si>
    <t>LEKOPTIN</t>
  </si>
  <si>
    <t>INJ 50X2ML/5MG</t>
  </si>
  <si>
    <t>100409</t>
  </si>
  <si>
    <t>409</t>
  </si>
  <si>
    <t>CALCIUM CHLORATUM BIOTIKA</t>
  </si>
  <si>
    <t>INJ 5X10ML 10%</t>
  </si>
  <si>
    <t>194852</t>
  </si>
  <si>
    <t>94852</t>
  </si>
  <si>
    <t>SOLUVIT N PRO INFUS.</t>
  </si>
  <si>
    <t>INJ SIC 10</t>
  </si>
  <si>
    <t>841550</t>
  </si>
  <si>
    <t>Emspoma Z 300 ml/proti bolesti</t>
  </si>
  <si>
    <t>114926</t>
  </si>
  <si>
    <t>14926</t>
  </si>
  <si>
    <t>INHIBACE 2.5 MG</t>
  </si>
  <si>
    <t>POR TBL FLM28X2.5MG</t>
  </si>
  <si>
    <t>183730</t>
  </si>
  <si>
    <t>83730</t>
  </si>
  <si>
    <t>GOPTEN 2MG</t>
  </si>
  <si>
    <t>CPS 28X2MG</t>
  </si>
  <si>
    <t>705048</t>
  </si>
  <si>
    <t>Emspoma Z 200ml/proti bolesti tuba</t>
  </si>
  <si>
    <t>777144</t>
  </si>
  <si>
    <t>Emspoma Z 500g/proti bolesti</t>
  </si>
  <si>
    <t>790011</t>
  </si>
  <si>
    <t>Emspoma M 500g/chladivá</t>
  </si>
  <si>
    <t>108499</t>
  </si>
  <si>
    <t>8499</t>
  </si>
  <si>
    <t>DIPIDOLOR</t>
  </si>
  <si>
    <t>INJ 5X2ML 7.5MG/ML</t>
  </si>
  <si>
    <t>169724</t>
  </si>
  <si>
    <t>69724</t>
  </si>
  <si>
    <t>ARDEAELYTOSOL NA.HYDR.CARB.4.2%</t>
  </si>
  <si>
    <t>INF 1X80ML</t>
  </si>
  <si>
    <t>848725</t>
  </si>
  <si>
    <t>107677</t>
  </si>
  <si>
    <t>KALIUMCHLORID 7.45% BRAUN</t>
  </si>
  <si>
    <t>INF CNC SOL 20X100ML</t>
  </si>
  <si>
    <t>849390</t>
  </si>
  <si>
    <t>163314</t>
  </si>
  <si>
    <t>ATROPIN-POS 0,5% gtt.</t>
  </si>
  <si>
    <t>GTT. OPh .1 x 10 ml</t>
  </si>
  <si>
    <t>128786</t>
  </si>
  <si>
    <t>28786</t>
  </si>
  <si>
    <t>TOVIAZ 4 MG</t>
  </si>
  <si>
    <t>POR TBL PRO 28X4MG</t>
  </si>
  <si>
    <t>845813</t>
  </si>
  <si>
    <t>Deca durabolin 50mg amp.1x1ml</t>
  </si>
  <si>
    <t>900071</t>
  </si>
  <si>
    <t>KL TBL MAGN.LACT 0,5G+B6 0,02G, 100TBL</t>
  </si>
  <si>
    <t>844148</t>
  </si>
  <si>
    <t>104694</t>
  </si>
  <si>
    <t>MUCOSOLVAN PRO DOSPĚLÉ</t>
  </si>
  <si>
    <t>POR SIR 1X100ML</t>
  </si>
  <si>
    <t>844350</t>
  </si>
  <si>
    <t>KL ETHANOL.C.BENZINO 160G</t>
  </si>
  <si>
    <t>840572</t>
  </si>
  <si>
    <t>Sonografický gel Vita 520ml</t>
  </si>
  <si>
    <t>921284</t>
  </si>
  <si>
    <t>KL ETHER 180G</t>
  </si>
  <si>
    <t>101674</t>
  </si>
  <si>
    <t>1674</t>
  </si>
  <si>
    <t>JOX SPR 30ML</t>
  </si>
  <si>
    <t>168903</t>
  </si>
  <si>
    <t>XARELTO 20 MG</t>
  </si>
  <si>
    <t>POR TBL FLM 28X20MG</t>
  </si>
  <si>
    <t>120159</t>
  </si>
  <si>
    <t>20159</t>
  </si>
  <si>
    <t>MONOTAB 20</t>
  </si>
  <si>
    <t>POR TBL NOB 20X20MG</t>
  </si>
  <si>
    <t>920065</t>
  </si>
  <si>
    <t>KL SOL.METHYLROS.CHL.1% 100G</t>
  </si>
  <si>
    <t>176954</t>
  </si>
  <si>
    <t>ALGIFEN NEO</t>
  </si>
  <si>
    <t>POR GTT SOL 1X50ML</t>
  </si>
  <si>
    <t>395712</t>
  </si>
  <si>
    <t>HBF Calcium panthotenát mast 30g</t>
  </si>
  <si>
    <t>397174</t>
  </si>
  <si>
    <t>IR  PosiFlush  1x 10 ml  Fresenius Kabi</t>
  </si>
  <si>
    <t>10 ml F1/1 v předplněné stříkačce</t>
  </si>
  <si>
    <t>198058</t>
  </si>
  <si>
    <t>SANVAL 10 MG</t>
  </si>
  <si>
    <t>POR TBL FLM 100X10MG</t>
  </si>
  <si>
    <t>49115</t>
  </si>
  <si>
    <t>CONTROLOC 20 MG</t>
  </si>
  <si>
    <t>POR TBL ENT 100X20MG</t>
  </si>
  <si>
    <t>56972</t>
  </si>
  <si>
    <t>TRITACE 1,25 MG</t>
  </si>
  <si>
    <t>POR TBL NOB 20X1.25MG</t>
  </si>
  <si>
    <t>56976</t>
  </si>
  <si>
    <t>TRITACE 2,5 MG</t>
  </si>
  <si>
    <t>POR TBL NOB 20X2.5MG</t>
  </si>
  <si>
    <t>105496</t>
  </si>
  <si>
    <t>5496</t>
  </si>
  <si>
    <t>ZODAC</t>
  </si>
  <si>
    <t>TBL OBD 60X10MG</t>
  </si>
  <si>
    <t>113767</t>
  </si>
  <si>
    <t>13767</t>
  </si>
  <si>
    <t>CORDARONE</t>
  </si>
  <si>
    <t>POR TBL NOB30X200MG</t>
  </si>
  <si>
    <t>114439</t>
  </si>
  <si>
    <t>14439</t>
  </si>
  <si>
    <t>FOKUSIN</t>
  </si>
  <si>
    <t>POR CPS RDR30X0.4MG</t>
  </si>
  <si>
    <t>115864</t>
  </si>
  <si>
    <t>15864</t>
  </si>
  <si>
    <t>TRITACE 10</t>
  </si>
  <si>
    <t>POR TBL NOB 30X10MG</t>
  </si>
  <si>
    <t>117121</t>
  </si>
  <si>
    <t>17121</t>
  </si>
  <si>
    <t>LANZUL</t>
  </si>
  <si>
    <t>CPS 28X30MG</t>
  </si>
  <si>
    <t>125034</t>
  </si>
  <si>
    <t>25034</t>
  </si>
  <si>
    <t>DORMICUM</t>
  </si>
  <si>
    <t>INJ SOL 10X1ML/5MG</t>
  </si>
  <si>
    <t>126409</t>
  </si>
  <si>
    <t>26409</t>
  </si>
  <si>
    <t>ARIXTRA</t>
  </si>
  <si>
    <t>INJ SOL 10X0.5ML</t>
  </si>
  <si>
    <t>132061</t>
  </si>
  <si>
    <t>32061</t>
  </si>
  <si>
    <t>FRAXIPARINE</t>
  </si>
  <si>
    <t>INJ SOL 10X0.6ML</t>
  </si>
  <si>
    <t>132063</t>
  </si>
  <si>
    <t>32063</t>
  </si>
  <si>
    <t>INJ SOL 10X0.8ML</t>
  </si>
  <si>
    <t>132064</t>
  </si>
  <si>
    <t>32064</t>
  </si>
  <si>
    <t>INJ SOL 10X1ML</t>
  </si>
  <si>
    <t>140368</t>
  </si>
  <si>
    <t>40368</t>
  </si>
  <si>
    <t>MEDROL 4 MG</t>
  </si>
  <si>
    <t>POR TBL NOB30X4MG-L</t>
  </si>
  <si>
    <t>147740</t>
  </si>
  <si>
    <t>47740</t>
  </si>
  <si>
    <t>RIVOCOR 5</t>
  </si>
  <si>
    <t>POR TBL FLM 30X5MG</t>
  </si>
  <si>
    <t>147741</t>
  </si>
  <si>
    <t>47741</t>
  </si>
  <si>
    <t>RIVOCOR 10</t>
  </si>
  <si>
    <t>POR TBL FLM 30X10MG</t>
  </si>
  <si>
    <t>149123</t>
  </si>
  <si>
    <t>49123</t>
  </si>
  <si>
    <t>CONTROLOC 40 MG</t>
  </si>
  <si>
    <t>POR TBL ENT 28X40MG</t>
  </si>
  <si>
    <t>149909</t>
  </si>
  <si>
    <t>49909</t>
  </si>
  <si>
    <t>LOKREN 20 MG</t>
  </si>
  <si>
    <t>156981</t>
  </si>
  <si>
    <t>56981</t>
  </si>
  <si>
    <t>TRITACE 5</t>
  </si>
  <si>
    <t>TBL 30X5MG</t>
  </si>
  <si>
    <t>158380</t>
  </si>
  <si>
    <t>58380</t>
  </si>
  <si>
    <t>VENTOLIN ROZTOK K INHALACI</t>
  </si>
  <si>
    <t>INH SOL1X20ML/120MG</t>
  </si>
  <si>
    <t>159806</t>
  </si>
  <si>
    <t>59806</t>
  </si>
  <si>
    <t>FRAXIPARINE FORTE</t>
  </si>
  <si>
    <t>INJ 10X0.6ML/11.4KU</t>
  </si>
  <si>
    <t>159808</t>
  </si>
  <si>
    <t>59808</t>
  </si>
  <si>
    <t>INJ 10X0.8ML/15.2KU</t>
  </si>
  <si>
    <t>166759</t>
  </si>
  <si>
    <t>KINITO 50 MG, POTAHOVANÉ TABLETY</t>
  </si>
  <si>
    <t>POR TBL FLM 40X50MG</t>
  </si>
  <si>
    <t>190957</t>
  </si>
  <si>
    <t>90957</t>
  </si>
  <si>
    <t>XANAX</t>
  </si>
  <si>
    <t>TBL 30X0.25MG</t>
  </si>
  <si>
    <t>193016</t>
  </si>
  <si>
    <t>93016</t>
  </si>
  <si>
    <t>SORTIS 20MG</t>
  </si>
  <si>
    <t>TBL OBD 30X20MG</t>
  </si>
  <si>
    <t>194114</t>
  </si>
  <si>
    <t>94114</t>
  </si>
  <si>
    <t>WARFARIN</t>
  </si>
  <si>
    <t>TBL 100X5MG</t>
  </si>
  <si>
    <t>845220</t>
  </si>
  <si>
    <t>101211</t>
  </si>
  <si>
    <t>PRESTARIUM NEO</t>
  </si>
  <si>
    <t>POR TBL FLM 90X5MG</t>
  </si>
  <si>
    <t>848765</t>
  </si>
  <si>
    <t>107938</t>
  </si>
  <si>
    <t>INJ SOL 6X3ML/150MG</t>
  </si>
  <si>
    <t>849453</t>
  </si>
  <si>
    <t>163077</t>
  </si>
  <si>
    <t>AMARYL 2 MG</t>
  </si>
  <si>
    <t>POR TBL NOB 30X2MG</t>
  </si>
  <si>
    <t>849990</t>
  </si>
  <si>
    <t>102596</t>
  </si>
  <si>
    <t>CARVESAN 6,25</t>
  </si>
  <si>
    <t>POR TBL NOB 30X6,25MG</t>
  </si>
  <si>
    <t>117425</t>
  </si>
  <si>
    <t>17425</t>
  </si>
  <si>
    <t>CITALEC 10 ZENTIVA</t>
  </si>
  <si>
    <t>POR TBL FLM30X10MG</t>
  </si>
  <si>
    <t>126786</t>
  </si>
  <si>
    <t>26786</t>
  </si>
  <si>
    <t>NOVORAPID 100 U/ML</t>
  </si>
  <si>
    <t>INJ SOL 1X10ML</t>
  </si>
  <si>
    <t>131934</t>
  </si>
  <si>
    <t>31934</t>
  </si>
  <si>
    <t>VENTOLIN INHALER N</t>
  </si>
  <si>
    <t>INHSUSPSS200X100RG</t>
  </si>
  <si>
    <t>142546</t>
  </si>
  <si>
    <t>42546</t>
  </si>
  <si>
    <t>LACTULOSE AL SIRUP</t>
  </si>
  <si>
    <t>POR SIR 1X200ML</t>
  </si>
  <si>
    <t>158191</t>
  </si>
  <si>
    <t>TELMISARTAN SANDOZ 80 MG</t>
  </si>
  <si>
    <t>POR TBL NOB 30X80MG</t>
  </si>
  <si>
    <t>169189</t>
  </si>
  <si>
    <t>69189</t>
  </si>
  <si>
    <t>EUTHYROX 50</t>
  </si>
  <si>
    <t>TBL 100X50RG</t>
  </si>
  <si>
    <t>193019</t>
  </si>
  <si>
    <t>93019</t>
  </si>
  <si>
    <t>SORTIS 40MG</t>
  </si>
  <si>
    <t>TBL OBD 30X40MG</t>
  </si>
  <si>
    <t>846340</t>
  </si>
  <si>
    <t>122690</t>
  </si>
  <si>
    <t>PRESTARIUM NEO COMBI 5mg/1,25mg</t>
  </si>
  <si>
    <t>POR TBL FLM 90</t>
  </si>
  <si>
    <t>849187</t>
  </si>
  <si>
    <t>111902</t>
  </si>
  <si>
    <t>NITRESAN 20 MG</t>
  </si>
  <si>
    <t>POR TBL NOB 30X20MG</t>
  </si>
  <si>
    <t>118167</t>
  </si>
  <si>
    <t>18167</t>
  </si>
  <si>
    <t>PROPOFOL 1% MCT/LCT FRESENIUS</t>
  </si>
  <si>
    <t>INJ EML 5X20ML</t>
  </si>
  <si>
    <t>848923</t>
  </si>
  <si>
    <t>148076</t>
  </si>
  <si>
    <t>ROSUCARD 40 MG POTAHOVANÉ TABLETY</t>
  </si>
  <si>
    <t>POR TBL FLM 30X40MG</t>
  </si>
  <si>
    <t>132058</t>
  </si>
  <si>
    <t>32058</t>
  </si>
  <si>
    <t>INJ SOL 10X0.3ML</t>
  </si>
  <si>
    <t>132059</t>
  </si>
  <si>
    <t>32059</t>
  </si>
  <si>
    <t>INJ SOL 10X0.4ML</t>
  </si>
  <si>
    <t>849666</t>
  </si>
  <si>
    <t>119688</t>
  </si>
  <si>
    <t>POR TBL ENT 100X40MG</t>
  </si>
  <si>
    <t>115010</t>
  </si>
  <si>
    <t>15010</t>
  </si>
  <si>
    <t>DORMICUM 15 MG</t>
  </si>
  <si>
    <t>TBL OBD 10X15MG</t>
  </si>
  <si>
    <t>849578</t>
  </si>
  <si>
    <t>149480</t>
  </si>
  <si>
    <t>ZYLLT 75 MG</t>
  </si>
  <si>
    <t>POR TBL FLM 28X75MG</t>
  </si>
  <si>
    <t>191922</t>
  </si>
  <si>
    <t>SIOFOR 1000</t>
  </si>
  <si>
    <t>POR TBL FLM 60X1000MG</t>
  </si>
  <si>
    <t>846141</t>
  </si>
  <si>
    <t>107794</t>
  </si>
  <si>
    <t>ZOXON 4</t>
  </si>
  <si>
    <t>POR TBL NOB 90X4MG</t>
  </si>
  <si>
    <t>119592</t>
  </si>
  <si>
    <t>19592</t>
  </si>
  <si>
    <t>TORVACARD 20</t>
  </si>
  <si>
    <t>50113006</t>
  </si>
  <si>
    <t>110996</t>
  </si>
  <si>
    <t>10996</t>
  </si>
  <si>
    <t>NUTRIFLEX PLUS</t>
  </si>
  <si>
    <t>INF SOL 5X2000ML</t>
  </si>
  <si>
    <t>841761</t>
  </si>
  <si>
    <t>PreOp 4x200ml</t>
  </si>
  <si>
    <t>501394</t>
  </si>
  <si>
    <t>152199</t>
  </si>
  <si>
    <t>NUTRIFLEX OMEGA plus 2 500 ml</t>
  </si>
  <si>
    <t>INF EML 5X2500ML</t>
  </si>
  <si>
    <t>133331</t>
  </si>
  <si>
    <t>33331</t>
  </si>
  <si>
    <t>NUTRIDRINK BALÍČEK 5+1</t>
  </si>
  <si>
    <t>POR SOL 6X200ML</t>
  </si>
  <si>
    <t>33751</t>
  </si>
  <si>
    <t>NUTRIDRINK CREME S PŘÍCHUTÍ ČOKOLÁDOVOU</t>
  </si>
  <si>
    <t>POR SOL 4X125GM</t>
  </si>
  <si>
    <t>848362</t>
  </si>
  <si>
    <t>33488</t>
  </si>
  <si>
    <t>NUTRIDRINK PROTEIN S PŘÍCHUTÍ VANILKOVOU</t>
  </si>
  <si>
    <t>POR SOL 1X200ML</t>
  </si>
  <si>
    <t>987792</t>
  </si>
  <si>
    <t>33749</t>
  </si>
  <si>
    <t>NUTRIDRINK CREME S PŘÍCHUTÍ BANÁNOVOU</t>
  </si>
  <si>
    <t>33833</t>
  </si>
  <si>
    <t>DIASIP S PŘÍCHUTÍ CAPPUCCINO</t>
  </si>
  <si>
    <t>POR SOL 4X200ML</t>
  </si>
  <si>
    <t>153922</t>
  </si>
  <si>
    <t>53922</t>
  </si>
  <si>
    <t>CIPHIN PRO INFUSION.200MG/100ML</t>
  </si>
  <si>
    <t>INF 1X100ML/200MG</t>
  </si>
  <si>
    <t>102427</t>
  </si>
  <si>
    <t>2427</t>
  </si>
  <si>
    <t>ENTIZOL</t>
  </si>
  <si>
    <t>TBL 20X250MG</t>
  </si>
  <si>
    <t>106264</t>
  </si>
  <si>
    <t>6264</t>
  </si>
  <si>
    <t>SUMETROLIM</t>
  </si>
  <si>
    <t>TBL 20X480MG</t>
  </si>
  <si>
    <t>117149</t>
  </si>
  <si>
    <t>17149</t>
  </si>
  <si>
    <t>UNASYN</t>
  </si>
  <si>
    <t>POR TBL FLM12X375MG</t>
  </si>
  <si>
    <t>153202</t>
  </si>
  <si>
    <t>53202</t>
  </si>
  <si>
    <t>CIPHIN 500</t>
  </si>
  <si>
    <t>TBL OBD 10X500MG</t>
  </si>
  <si>
    <t>111706</t>
  </si>
  <si>
    <t>11706</t>
  </si>
  <si>
    <t>BISEPTOL 480</t>
  </si>
  <si>
    <t>INJ 10X5ML</t>
  </si>
  <si>
    <t>162187</t>
  </si>
  <si>
    <t>CIPROFLOXACIN KABI 400 MG/200 ML INFUZNÍ ROZTOK</t>
  </si>
  <si>
    <t>INF SOL 10X400MG/200ML</t>
  </si>
  <si>
    <t>105951</t>
  </si>
  <si>
    <t>5951</t>
  </si>
  <si>
    <t>AMOKSIKLAV 1G</t>
  </si>
  <si>
    <t>TBL OBD 14X1GM</t>
  </si>
  <si>
    <t>116600</t>
  </si>
  <si>
    <t>16600</t>
  </si>
  <si>
    <t>INJ PLV SOL 1X1.5GM</t>
  </si>
  <si>
    <t>158092</t>
  </si>
  <si>
    <t>58092</t>
  </si>
  <si>
    <t>CEFAZOLIN SANDOZ 1 G</t>
  </si>
  <si>
    <t>INJ SIC 10X1GM</t>
  </si>
  <si>
    <t>172972</t>
  </si>
  <si>
    <t>72972</t>
  </si>
  <si>
    <t>AMOKSIKLAV 1.2GM</t>
  </si>
  <si>
    <t>INJ SIC 5X1.2GM</t>
  </si>
  <si>
    <t>103902</t>
  </si>
  <si>
    <t>3902</t>
  </si>
  <si>
    <t>ZYVOXID</t>
  </si>
  <si>
    <t>POR TBL FLM10X600MG</t>
  </si>
  <si>
    <t>162180</t>
  </si>
  <si>
    <t>CIPROFLOXACIN KABI 200 MG/100 ML INFUZNÍ ROZTOK</t>
  </si>
  <si>
    <t>INF SOL 10X200MG/100ML</t>
  </si>
  <si>
    <t>166265</t>
  </si>
  <si>
    <t>VANCOMYCIN MYLAN 500 MG</t>
  </si>
  <si>
    <t>INF PLV SOL 1X500MG</t>
  </si>
  <si>
    <t>166269</t>
  </si>
  <si>
    <t>VANCOMYCIN MYLAN 1000 MG</t>
  </si>
  <si>
    <t>INF PLV SOL 1X1GM</t>
  </si>
  <si>
    <t>5021</t>
  </si>
  <si>
    <t>5031</t>
  </si>
  <si>
    <t>185526</t>
  </si>
  <si>
    <t>85526</t>
  </si>
  <si>
    <t>SUFENTA FORTE I.V.</t>
  </si>
  <si>
    <t>INJ 5X1ML/0.05MG</t>
  </si>
  <si>
    <t>129027</t>
  </si>
  <si>
    <t>PROPOFOL-LIPURO 1 % (10MG/ML)</t>
  </si>
  <si>
    <t>INJ+INF EML 10X100ML/1000MG</t>
  </si>
  <si>
    <t>24550</t>
  </si>
  <si>
    <t>ONDANSETRON KABI 2 MG/ML</t>
  </si>
  <si>
    <t>INJ SOL 5X4ML</t>
  </si>
  <si>
    <t>47244</t>
  </si>
  <si>
    <t>GLUKÓZA 5 BRAUN</t>
  </si>
  <si>
    <t>47249</t>
  </si>
  <si>
    <t>INF SOL 10X250ML-PE</t>
  </si>
  <si>
    <t>47256</t>
  </si>
  <si>
    <t>INF SOL 20X100ML-PE</t>
  </si>
  <si>
    <t>109159</t>
  </si>
  <si>
    <t>9159</t>
  </si>
  <si>
    <t>HYLAK FORTE</t>
  </si>
  <si>
    <t>GTT 1X100ML</t>
  </si>
  <si>
    <t>132992</t>
  </si>
  <si>
    <t>32992</t>
  </si>
  <si>
    <t>ATROVENT N</t>
  </si>
  <si>
    <t>INH SOL PSS200X20RG</t>
  </si>
  <si>
    <t>144305</t>
  </si>
  <si>
    <t>44305</t>
  </si>
  <si>
    <t>EUPHYLLIN CR N 200</t>
  </si>
  <si>
    <t>CPS RET 50X200MG</t>
  </si>
  <si>
    <t>158746</t>
  </si>
  <si>
    <t>58746</t>
  </si>
  <si>
    <t>KARDEGIC 0.5 G</t>
  </si>
  <si>
    <t>INJ PSO LQF 6+SOL</t>
  </si>
  <si>
    <t>159941</t>
  </si>
  <si>
    <t>59941</t>
  </si>
  <si>
    <t>SMECTA</t>
  </si>
  <si>
    <t>PLV POR 1X30SACKU</t>
  </si>
  <si>
    <t>183974</t>
  </si>
  <si>
    <t>83974</t>
  </si>
  <si>
    <t>BETALOC</t>
  </si>
  <si>
    <t>INJ 5X5ML/5MG</t>
  </si>
  <si>
    <t>184284</t>
  </si>
  <si>
    <t>CONCOR COMBI 5 MG/5 MG</t>
  </si>
  <si>
    <t>POR TBL NOB 30</t>
  </si>
  <si>
    <t>184700</t>
  </si>
  <si>
    <t>84700</t>
  </si>
  <si>
    <t>OTOBACID N</t>
  </si>
  <si>
    <t>AUR GTT SOL 1X5ML</t>
  </si>
  <si>
    <t>185656</t>
  </si>
  <si>
    <t>85656</t>
  </si>
  <si>
    <t>DORSIFLEX</t>
  </si>
  <si>
    <t>TBL 30X200MG</t>
  </si>
  <si>
    <t>188217</t>
  </si>
  <si>
    <t>88217</t>
  </si>
  <si>
    <t>TBL 30X1.5MG</t>
  </si>
  <si>
    <t>192853</t>
  </si>
  <si>
    <t>POR CPS DUR 20X2MG</t>
  </si>
  <si>
    <t>199333</t>
  </si>
  <si>
    <t>99333</t>
  </si>
  <si>
    <t>FUROSEMID BIOTIKA FORTE</t>
  </si>
  <si>
    <t>INJ 10X10ML/125MG</t>
  </si>
  <si>
    <t>843905</t>
  </si>
  <si>
    <t>103391</t>
  </si>
  <si>
    <t>MUCOSOLVAN</t>
  </si>
  <si>
    <t>POR GTT SOL+INH SOL 60ML</t>
  </si>
  <si>
    <t>844960</t>
  </si>
  <si>
    <t>125114</t>
  </si>
  <si>
    <t>TBL 60X100 MG</t>
  </si>
  <si>
    <t>846599</t>
  </si>
  <si>
    <t>107754</t>
  </si>
  <si>
    <t>Dobutamin Admeda 250 inf.sol50ml</t>
  </si>
  <si>
    <t>846758</t>
  </si>
  <si>
    <t>103387</t>
  </si>
  <si>
    <t>ACC INJEKT</t>
  </si>
  <si>
    <t>INJ SOL 5X3ML/300MG</t>
  </si>
  <si>
    <t>850552</t>
  </si>
  <si>
    <t>167852</t>
  </si>
  <si>
    <t>TWYNSTA 80 MG/5 MG</t>
  </si>
  <si>
    <t>850602</t>
  </si>
  <si>
    <t>Sonogel na ultrazvuk 500ml</t>
  </si>
  <si>
    <t>900441</t>
  </si>
  <si>
    <t>KL ETHER  LÉKOPISNÝ 1000 ml Fagron, Kulich</t>
  </si>
  <si>
    <t>jednotka 1 ks   UN 1155</t>
  </si>
  <si>
    <t>905097</t>
  </si>
  <si>
    <t>158767</t>
  </si>
  <si>
    <t>DZ OCTENISEPT 250 ml</t>
  </si>
  <si>
    <t>sprej</t>
  </si>
  <si>
    <t>987465</t>
  </si>
  <si>
    <t>Menalind vlhké ošetř.ubrousky 50ks náhradní náplň</t>
  </si>
  <si>
    <t>988179</t>
  </si>
  <si>
    <t>SUPP.GLYCERINI SANOVA Glycerín.čípky Extra 3g 10ks</t>
  </si>
  <si>
    <t>51384</t>
  </si>
  <si>
    <t>INF SOL 10X1000MLPLAH</t>
  </si>
  <si>
    <t>100394</t>
  </si>
  <si>
    <t>394</t>
  </si>
  <si>
    <t>ATROPIN BIOTIKA 1MG</t>
  </si>
  <si>
    <t>INJ 10X1ML/1MG</t>
  </si>
  <si>
    <t>111337</t>
  </si>
  <si>
    <t>52421</t>
  </si>
  <si>
    <t>GERATAM 3 G</t>
  </si>
  <si>
    <t>INJ SOL 4X15ML/3GM</t>
  </si>
  <si>
    <t>145981</t>
  </si>
  <si>
    <t>45981</t>
  </si>
  <si>
    <t>CERNEVIT</t>
  </si>
  <si>
    <t>INJ PLV SOL10X750MG</t>
  </si>
  <si>
    <t>159357</t>
  </si>
  <si>
    <t>59357</t>
  </si>
  <si>
    <t>RINGERUV ROZTOK BRAUN</t>
  </si>
  <si>
    <t>INF 10X500ML(LDPE)</t>
  </si>
  <si>
    <t>193724</t>
  </si>
  <si>
    <t>93724</t>
  </si>
  <si>
    <t>INDOMETACIN 100 BERLIN-CHEMIE</t>
  </si>
  <si>
    <t>SUP 10X100MG</t>
  </si>
  <si>
    <t>848172</t>
  </si>
  <si>
    <t>Biopron9  Premium tob.60</t>
  </si>
  <si>
    <t>843056</t>
  </si>
  <si>
    <t>Sanimed indiferentní gel 500ml</t>
  </si>
  <si>
    <t>100874</t>
  </si>
  <si>
    <t>874</t>
  </si>
  <si>
    <t>OPHTHALMO-AZULEN</t>
  </si>
  <si>
    <t>112319</t>
  </si>
  <si>
    <t>12319</t>
  </si>
  <si>
    <t>TRANSMETIL 500MG INJEKCE</t>
  </si>
  <si>
    <t>INJ SIC 5X500MG+5ML</t>
  </si>
  <si>
    <t>159398</t>
  </si>
  <si>
    <t>59398</t>
  </si>
  <si>
    <t>TRACUTIL</t>
  </si>
  <si>
    <t>INF 5X10ML</t>
  </si>
  <si>
    <t>162597</t>
  </si>
  <si>
    <t>62597</t>
  </si>
  <si>
    <t>ENAP I.V.</t>
  </si>
  <si>
    <t>INJ 5X1ML/1.25MG</t>
  </si>
  <si>
    <t>169725</t>
  </si>
  <si>
    <t>69725</t>
  </si>
  <si>
    <t>ARDEAELYTOSOL NA.HYDR.CARB.8.4%</t>
  </si>
  <si>
    <t>169789</t>
  </si>
  <si>
    <t>69789</t>
  </si>
  <si>
    <t>INF 1X500ML</t>
  </si>
  <si>
    <t>187822</t>
  </si>
  <si>
    <t>87822</t>
  </si>
  <si>
    <t>ARDUAN</t>
  </si>
  <si>
    <t>INJ SIC 25X4MG+2ML</t>
  </si>
  <si>
    <t>194916</t>
  </si>
  <si>
    <t>94916</t>
  </si>
  <si>
    <t>AMBROBENE</t>
  </si>
  <si>
    <t>INJ 5X2ML/15MG</t>
  </si>
  <si>
    <t>902087</t>
  </si>
  <si>
    <t>IR  CITRALYSAT K2 5000 ml</t>
  </si>
  <si>
    <t>dialys.rozt.</t>
  </si>
  <si>
    <t>100392</t>
  </si>
  <si>
    <t>392</t>
  </si>
  <si>
    <t>ATROPIN BIOTIKA 0.5MG</t>
  </si>
  <si>
    <t>INJ 10X1ML/0.5MG</t>
  </si>
  <si>
    <t>113373</t>
  </si>
  <si>
    <t>154858</t>
  </si>
  <si>
    <t xml:space="preserve">PROTAMIN MEDA AMPULLEN </t>
  </si>
  <si>
    <t>INJ 5X5ML/5KU</t>
  </si>
  <si>
    <t>169671</t>
  </si>
  <si>
    <t>69671</t>
  </si>
  <si>
    <t>INJECTIO PROCAIN.CHLOR.0.2% ARD</t>
  </si>
  <si>
    <t>INJ 1X500ML 0.2%</t>
  </si>
  <si>
    <t>104178</t>
  </si>
  <si>
    <t>4178</t>
  </si>
  <si>
    <t>TRIAMCINOLON E LECIVA</t>
  </si>
  <si>
    <t>180988</t>
  </si>
  <si>
    <t>GENTADEX 5 MG/ML + 1 MG/ML</t>
  </si>
  <si>
    <t>OPH GTT SOL 1X5ML</t>
  </si>
  <si>
    <t>840987</t>
  </si>
  <si>
    <t>IR  AQUA STERILE OPLACH.6x1000 ml</t>
  </si>
  <si>
    <t>IR OPLACH-FR</t>
  </si>
  <si>
    <t>843217</t>
  </si>
  <si>
    <t>CATAPRES 0,15MG INJ</t>
  </si>
  <si>
    <t>INJ 5X1ML/0.15MG</t>
  </si>
  <si>
    <t>58880</t>
  </si>
  <si>
    <t>DOLMINA 100 SR</t>
  </si>
  <si>
    <t>POR TBL PRO 20X100MG</t>
  </si>
  <si>
    <t>102132</t>
  </si>
  <si>
    <t>2132</t>
  </si>
  <si>
    <t>INJ 10X10ML</t>
  </si>
  <si>
    <t>849971</t>
  </si>
  <si>
    <t>137494</t>
  </si>
  <si>
    <t>Esmocard HCL 100mg/10ml inj.5 x 100mg/10ml</t>
  </si>
  <si>
    <t>152225</t>
  </si>
  <si>
    <t>52225</t>
  </si>
  <si>
    <t>THIOCTACID 600 T</t>
  </si>
  <si>
    <t>INJ SOL 5X24ML/600MG</t>
  </si>
  <si>
    <t>850729</t>
  </si>
  <si>
    <t>157875</t>
  </si>
  <si>
    <t>PARACETAMOL KABI 10MG/ML</t>
  </si>
  <si>
    <t>INF SOL 10X100ML/1000MG</t>
  </si>
  <si>
    <t>155911</t>
  </si>
  <si>
    <t>55911</t>
  </si>
  <si>
    <t>PEROXID VODÍKU 3% COO</t>
  </si>
  <si>
    <t>DRM SOL 1X100ML 3%</t>
  </si>
  <si>
    <t>850675</t>
  </si>
  <si>
    <t>Menalind professional tělové mléko 500ml</t>
  </si>
  <si>
    <t>844242</t>
  </si>
  <si>
    <t>105937</t>
  </si>
  <si>
    <t>TETRASPAN 6%</t>
  </si>
  <si>
    <t>INF SOL 20X500ML</t>
  </si>
  <si>
    <t>930535</t>
  </si>
  <si>
    <t>DZ OCTENIDOL 250ml</t>
  </si>
  <si>
    <t>447</t>
  </si>
  <si>
    <t>EPHEDRIN BIOTIKA</t>
  </si>
  <si>
    <t>INJ SOL 10X1ML/50MG</t>
  </si>
  <si>
    <t>842144</t>
  </si>
  <si>
    <t>DZ BRAUNODERM 1 l</t>
  </si>
  <si>
    <t>UN 1993</t>
  </si>
  <si>
    <t>171615</t>
  </si>
  <si>
    <t>TACHYBEN I.V. 25 MG INJEKČNÍ ROZTOK</t>
  </si>
  <si>
    <t>INJ SOL 5X5ML/25MG</t>
  </si>
  <si>
    <t>171616</t>
  </si>
  <si>
    <t>TACHYBEN I.V. 50 MG INJEKČNÍ ROZTOK</t>
  </si>
  <si>
    <t>INJ SOL 5X10ML/50MG</t>
  </si>
  <si>
    <t>192414</t>
  </si>
  <si>
    <t>92414</t>
  </si>
  <si>
    <t>SEPTONEX</t>
  </si>
  <si>
    <t>SPR 1X45ML</t>
  </si>
  <si>
    <t>149990</t>
  </si>
  <si>
    <t>49990</t>
  </si>
  <si>
    <t>EXACYL</t>
  </si>
  <si>
    <t>INJ 5X5ML/500MG</t>
  </si>
  <si>
    <t>187825</t>
  </si>
  <si>
    <t>87825</t>
  </si>
  <si>
    <t>INF 1X200ML</t>
  </si>
  <si>
    <t>191217</t>
  </si>
  <si>
    <t>91217</t>
  </si>
  <si>
    <t>VENTER</t>
  </si>
  <si>
    <t>TBL 50X1GM</t>
  </si>
  <si>
    <t>902082</t>
  </si>
  <si>
    <t>IR  NATRIUM CITRICUM 4%1x2000ml</t>
  </si>
  <si>
    <t>IR dialyzační roztokl Phoenix po 6ks</t>
  </si>
  <si>
    <t>850027</t>
  </si>
  <si>
    <t>125122</t>
  </si>
  <si>
    <t>APO-DICLO SR 100</t>
  </si>
  <si>
    <t>POR TBL RET 100X100MG</t>
  </si>
  <si>
    <t>132221</t>
  </si>
  <si>
    <t>32221</t>
  </si>
  <si>
    <t>MEDISOL BI0</t>
  </si>
  <si>
    <t>DLPHFLSOL1X4.8LT+SO</t>
  </si>
  <si>
    <t>154113</t>
  </si>
  <si>
    <t>54113</t>
  </si>
  <si>
    <t>MEDISOL K2</t>
  </si>
  <si>
    <t>SOL 1X5LT(VAK)</t>
  </si>
  <si>
    <t>168653</t>
  </si>
  <si>
    <t>DEXDOR</t>
  </si>
  <si>
    <t>INF CNC SOL 4X4ML</t>
  </si>
  <si>
    <t>137493</t>
  </si>
  <si>
    <t>ESMOCARD HCL ORPHA 2500 MG/10 ML KONCENTRÁT PRO PŘ</t>
  </si>
  <si>
    <t>INF CNC SOL 1X2500MG/10ML</t>
  </si>
  <si>
    <t>394153</t>
  </si>
  <si>
    <t>Calcium pantotenicum mast 30g Generica</t>
  </si>
  <si>
    <t>186762</t>
  </si>
  <si>
    <t>86762</t>
  </si>
  <si>
    <t>DOBUJECT</t>
  </si>
  <si>
    <t>INF 5X5ML/250MG</t>
  </si>
  <si>
    <t>198054</t>
  </si>
  <si>
    <t>POR TBL FLM 20X10MG</t>
  </si>
  <si>
    <t>193874</t>
  </si>
  <si>
    <t>TOLUCOMBI 40 MG/12,5 MG</t>
  </si>
  <si>
    <t>150660</t>
  </si>
  <si>
    <t>CEREBROLYSIN</t>
  </si>
  <si>
    <t>INJ SOL 5X10ML</t>
  </si>
  <si>
    <t>203092</t>
  </si>
  <si>
    <t>LIDOCAIN EGIS 10 %</t>
  </si>
  <si>
    <t>DRM SPR SOL 1X38GM</t>
  </si>
  <si>
    <t>147144</t>
  </si>
  <si>
    <t>47144</t>
  </si>
  <si>
    <t>LETROX 100</t>
  </si>
  <si>
    <t>TBL 100X100RG</t>
  </si>
  <si>
    <t>149531</t>
  </si>
  <si>
    <t>49531</t>
  </si>
  <si>
    <t>CONTROLOC I.V.</t>
  </si>
  <si>
    <t>INJ PLV SOL 1X40MG</t>
  </si>
  <si>
    <t>118175</t>
  </si>
  <si>
    <t>18175</t>
  </si>
  <si>
    <t>INJ EML 10X100ML</t>
  </si>
  <si>
    <t>185325</t>
  </si>
  <si>
    <t>85325</t>
  </si>
  <si>
    <t>INJ SOL 5X3ML/15MG</t>
  </si>
  <si>
    <t>110820</t>
  </si>
  <si>
    <t>10820</t>
  </si>
  <si>
    <t>ZOFRAN</t>
  </si>
  <si>
    <t>INJ SOL 5X4ML/8MG</t>
  </si>
  <si>
    <t>142392</t>
  </si>
  <si>
    <t>42392</t>
  </si>
  <si>
    <t>TRACRIUM 50</t>
  </si>
  <si>
    <t>INJ 5X5ML/50MG</t>
  </si>
  <si>
    <t>184245</t>
  </si>
  <si>
    <t>LETROX 75</t>
  </si>
  <si>
    <t>POR TBL NOB 100X75MCG II</t>
  </si>
  <si>
    <t>133381</t>
  </si>
  <si>
    <t>33381</t>
  </si>
  <si>
    <t>INTESTAMIN</t>
  </si>
  <si>
    <t>POR SOL 1X500ML</t>
  </si>
  <si>
    <t>111453</t>
  </si>
  <si>
    <t>11453</t>
  </si>
  <si>
    <t>OLICLINOMEL N8-800</t>
  </si>
  <si>
    <t>INF EML4X2000ML</t>
  </si>
  <si>
    <t>846016</t>
  </si>
  <si>
    <t>Nutrison Advanced Protison 500ml</t>
  </si>
  <si>
    <t>1X500ML</t>
  </si>
  <si>
    <t>142003</t>
  </si>
  <si>
    <t>NEPHROTECT</t>
  </si>
  <si>
    <t>INF SOL 10X500ML</t>
  </si>
  <si>
    <t>149409</t>
  </si>
  <si>
    <t>49409</t>
  </si>
  <si>
    <t>AMINOPLASMAL B.BRAUN 5% E</t>
  </si>
  <si>
    <t>152194</t>
  </si>
  <si>
    <t>NUTRIFLEX OMEGA SPECIAL</t>
  </si>
  <si>
    <t>INF EML 5X1250ML</t>
  </si>
  <si>
    <t>133474</t>
  </si>
  <si>
    <t>33474</t>
  </si>
  <si>
    <t>NUTRIDRINK JUICE STYLE S PŘÍCHUTÍ JABLEČNOU</t>
  </si>
  <si>
    <t>133473</t>
  </si>
  <si>
    <t>33473</t>
  </si>
  <si>
    <t>NUTRIDRINK JUICE STYLE S PŘÍCHUTÍ JAHODOVOU</t>
  </si>
  <si>
    <t>33424</t>
  </si>
  <si>
    <t>NUTRISON ADVANCED CUBISON</t>
  </si>
  <si>
    <t>POR SOL 1X1000ML</t>
  </si>
  <si>
    <t>395579</t>
  </si>
  <si>
    <t>33752</t>
  </si>
  <si>
    <t>NUTRIDRINK CREME S PŘÍCHUTÍ LES.OVOCE</t>
  </si>
  <si>
    <t>4x125ml</t>
  </si>
  <si>
    <t>111592</t>
  </si>
  <si>
    <t>11592</t>
  </si>
  <si>
    <t>METRONIDAZOL 500MG BRAUN</t>
  </si>
  <si>
    <t>INJ 10X100ML(LDPE)</t>
  </si>
  <si>
    <t>183487</t>
  </si>
  <si>
    <t>83487</t>
  </si>
  <si>
    <t>MERONEM 500MG I.V.</t>
  </si>
  <si>
    <t>INJ SIC 10X500MG</t>
  </si>
  <si>
    <t>162496</t>
  </si>
  <si>
    <t>TAZIP 4 G/0,5 G</t>
  </si>
  <si>
    <t>INJ+INF PLV SOL 10X4,5GM</t>
  </si>
  <si>
    <t>103377</t>
  </si>
  <si>
    <t>3377</t>
  </si>
  <si>
    <t>153853</t>
  </si>
  <si>
    <t>53853</t>
  </si>
  <si>
    <t>KLACID 500</t>
  </si>
  <si>
    <t>TBL OBD 14X500MG</t>
  </si>
  <si>
    <t>849567</t>
  </si>
  <si>
    <t>125249</t>
  </si>
  <si>
    <t>126127</t>
  </si>
  <si>
    <t>26127</t>
  </si>
  <si>
    <t>TYGACIL 50 MG</t>
  </si>
  <si>
    <t>INF PLV SOL 10X50MG/5ML</t>
  </si>
  <si>
    <t>120605</t>
  </si>
  <si>
    <t>20605</t>
  </si>
  <si>
    <t>COLOMYCIN INJEKCE 1000000 IU</t>
  </si>
  <si>
    <t>INJ PLV SOL 10X1MU</t>
  </si>
  <si>
    <t>168998</t>
  </si>
  <si>
    <t>68998</t>
  </si>
  <si>
    <t>AMPICILIN BIOTIKA</t>
  </si>
  <si>
    <t>INJ 10X1000MG</t>
  </si>
  <si>
    <t>166137</t>
  </si>
  <si>
    <t>66137</t>
  </si>
  <si>
    <t>OFLOXIN INF</t>
  </si>
  <si>
    <t>145010</t>
  </si>
  <si>
    <t>45010</t>
  </si>
  <si>
    <t>AZITROMYCIN SANDOZ 500 MG</t>
  </si>
  <si>
    <t>POR TBL FLM 3X500MG</t>
  </si>
  <si>
    <t>147977</t>
  </si>
  <si>
    <t>MEROPENEM HOSPIRA 1 G</t>
  </si>
  <si>
    <t>INJ+INF PLV SOL 10X1GM</t>
  </si>
  <si>
    <t>113453</t>
  </si>
  <si>
    <t>PIPERACILLIN/TAZOBACTAM KABI 4 G/0,5 G</t>
  </si>
  <si>
    <t>INF PLV SOL 10X4.5GM</t>
  </si>
  <si>
    <t>202911</t>
  </si>
  <si>
    <t>DILIZOLEN 2 MG/ML</t>
  </si>
  <si>
    <t>INF SOL 10X300ML/600MG</t>
  </si>
  <si>
    <t>137499</t>
  </si>
  <si>
    <t>KLACID I.V.</t>
  </si>
  <si>
    <t>50113014</t>
  </si>
  <si>
    <t>165989</t>
  </si>
  <si>
    <t>65989</t>
  </si>
  <si>
    <t>MYCOMAX « INF. INFUZ</t>
  </si>
  <si>
    <t>113798</t>
  </si>
  <si>
    <t>13798</t>
  </si>
  <si>
    <t>CANESTEN KRÉM</t>
  </si>
  <si>
    <t>CRM 1X20GM/200MG</t>
  </si>
  <si>
    <t>166036</t>
  </si>
  <si>
    <t>66036</t>
  </si>
  <si>
    <t>MYCOMAX 100</t>
  </si>
  <si>
    <t>CPS 28X100MG</t>
  </si>
  <si>
    <t>164401</t>
  </si>
  <si>
    <t>FLUCONAZOL KABI 2 MG/ML</t>
  </si>
  <si>
    <t>INF SOL 10X100ML/200MG</t>
  </si>
  <si>
    <t>50113008</t>
  </si>
  <si>
    <t>97910</t>
  </si>
  <si>
    <t>Human Albumin 20% 100 ml GRIFOLS</t>
  </si>
  <si>
    <t>137484</t>
  </si>
  <si>
    <t>ANBINEX 500 I.U. Grifols</t>
  </si>
  <si>
    <t>75634</t>
  </si>
  <si>
    <t>Prothromplex Total 600 I.U.BAXTER</t>
  </si>
  <si>
    <t>0138455</t>
  </si>
  <si>
    <t>ALBUNORM 20%</t>
  </si>
  <si>
    <t>INF SOL 1X100ML</t>
  </si>
  <si>
    <t>5062</t>
  </si>
  <si>
    <t>51383</t>
  </si>
  <si>
    <t>INF SOL 10X500MLPELAH</t>
  </si>
  <si>
    <t>100498</t>
  </si>
  <si>
    <t>498</t>
  </si>
  <si>
    <t>102486</t>
  </si>
  <si>
    <t>2486</t>
  </si>
  <si>
    <t>KALIUM CHLORATUM LECIVA 7.5%</t>
  </si>
  <si>
    <t>INJ 5X10ML 7.5%</t>
  </si>
  <si>
    <t>118304</t>
  </si>
  <si>
    <t>18304</t>
  </si>
  <si>
    <t>INF SOL 10X500ML PE</t>
  </si>
  <si>
    <t>184090</t>
  </si>
  <si>
    <t>84090</t>
  </si>
  <si>
    <t>DEXAMED</t>
  </si>
  <si>
    <t>INJ 10X2ML/8MG</t>
  </si>
  <si>
    <t>905098</t>
  </si>
  <si>
    <t>23989</t>
  </si>
  <si>
    <t>DZ OCTENISEPT 1 l</t>
  </si>
  <si>
    <t>841498</t>
  </si>
  <si>
    <t>Carbosorb tbl.20-blistr</t>
  </si>
  <si>
    <t>850095</t>
  </si>
  <si>
    <t>120406</t>
  </si>
  <si>
    <t>THIOPENTAL VUAB INJ. PLV. SOL. 0,5 G</t>
  </si>
  <si>
    <t>INJ PLV SOL 1X0.5GM</t>
  </si>
  <si>
    <t>159358</t>
  </si>
  <si>
    <t>59358</t>
  </si>
  <si>
    <t>INF 10X1000ML(LDPE)</t>
  </si>
  <si>
    <t>920117</t>
  </si>
  <si>
    <t>KL SOL.FORMALDEHYDI 10% 1000 g</t>
  </si>
  <si>
    <t>UN 2209</t>
  </si>
  <si>
    <t>192730</t>
  </si>
  <si>
    <t>92730</t>
  </si>
  <si>
    <t>ACIDUM ASCORBICUM</t>
  </si>
  <si>
    <t>INJ 50X5ML</t>
  </si>
  <si>
    <t>921209</t>
  </si>
  <si>
    <t>KL BALS.VISNEVSKI 50G</t>
  </si>
  <si>
    <t>128176</t>
  </si>
  <si>
    <t>28176</t>
  </si>
  <si>
    <t>TACHOSIL</t>
  </si>
  <si>
    <t>DRM SPO 9.5X4.8CM</t>
  </si>
  <si>
    <t>187000</t>
  </si>
  <si>
    <t>87000</t>
  </si>
  <si>
    <t>ARDEAOSMOSOL MA 20 (Mannitol)</t>
  </si>
  <si>
    <t>902074</t>
  </si>
  <si>
    <t>85278</t>
  </si>
  <si>
    <t>VOLULYTE 6%</t>
  </si>
  <si>
    <t>395850</t>
  </si>
  <si>
    <t>OptiLube lubrikační gel</t>
  </si>
  <si>
    <t>tuba 113g</t>
  </si>
  <si>
    <t>846826</t>
  </si>
  <si>
    <t>125002</t>
  </si>
  <si>
    <t>ESMERON INJ.SOL.10X5ML</t>
  </si>
  <si>
    <t>187721</t>
  </si>
  <si>
    <t>87721</t>
  </si>
  <si>
    <t>RAPIFEN</t>
  </si>
  <si>
    <t>INJ 5X2ML</t>
  </si>
  <si>
    <t>847482</t>
  </si>
  <si>
    <t>Sofnolime - absorpční vápno</t>
  </si>
  <si>
    <t>158233</t>
  </si>
  <si>
    <t>58233</t>
  </si>
  <si>
    <t>IR  SOL.THOMAS</t>
  </si>
  <si>
    <t>INF CNC SOL 1X50ML</t>
  </si>
  <si>
    <t>83538</t>
  </si>
  <si>
    <t>NITRO POHL</t>
  </si>
  <si>
    <t>INF SOL 1X50ML/50MG</t>
  </si>
  <si>
    <t>990125</t>
  </si>
  <si>
    <t>Lubrikační gel Nature 100ml</t>
  </si>
  <si>
    <t>121088</t>
  </si>
  <si>
    <t>21088</t>
  </si>
  <si>
    <t>SUFENTANIL TORREX 50 MCG/ML</t>
  </si>
  <si>
    <t>INJ SOL 5X5ML/250RG</t>
  </si>
  <si>
    <t>160319</t>
  </si>
  <si>
    <t>SEVOFLURANE BAXTER 100 %</t>
  </si>
  <si>
    <t>INH LIQ VAP 1X250ML</t>
  </si>
  <si>
    <t>54</t>
  </si>
  <si>
    <t>5498</t>
  </si>
  <si>
    <t>500979</t>
  </si>
  <si>
    <t>KL MS HYDROG.PEROX. 3% 500g</t>
  </si>
  <si>
    <t>56</t>
  </si>
  <si>
    <t>5693</t>
  </si>
  <si>
    <t>900503</t>
  </si>
  <si>
    <t>KL AQUA PURIF. 1000G</t>
  </si>
  <si>
    <t>920294</t>
  </si>
  <si>
    <t>KL SOL.FORMALDEHYDI 3% 1 KG</t>
  </si>
  <si>
    <t>59</t>
  </si>
  <si>
    <t>5931</t>
  </si>
  <si>
    <t>850190</t>
  </si>
  <si>
    <t>129831</t>
  </si>
  <si>
    <t>APO-QUETIAPIN 200 MG</t>
  </si>
  <si>
    <t>POR TBL FLM 30X200MG</t>
  </si>
  <si>
    <t>129359</t>
  </si>
  <si>
    <t>QUETIAPIN ACTAVIS 200 MG</t>
  </si>
  <si>
    <t>POR TBL FLM 60X200MG</t>
  </si>
  <si>
    <t>198757</t>
  </si>
  <si>
    <t>MIDAZOLAM B. BRAUN 1 MG/ML</t>
  </si>
  <si>
    <t>INJ+RCT SOL 10X50ML</t>
  </si>
  <si>
    <t>186200</t>
  </si>
  <si>
    <t>ISOPTIN 40 MG</t>
  </si>
  <si>
    <t>POR TBL FLM 50X40MG</t>
  </si>
  <si>
    <t>100843</t>
  </si>
  <si>
    <t>843</t>
  </si>
  <si>
    <t>DERMAZULEN</t>
  </si>
  <si>
    <t>100876</t>
  </si>
  <si>
    <t>876</t>
  </si>
  <si>
    <t>100889</t>
  </si>
  <si>
    <t>889</t>
  </si>
  <si>
    <t>PITYOL</t>
  </si>
  <si>
    <t>102538</t>
  </si>
  <si>
    <t>2538</t>
  </si>
  <si>
    <t>HALOPERIDOL</t>
  </si>
  <si>
    <t>INJ 5X1ML/5MG</t>
  </si>
  <si>
    <t>109847</t>
  </si>
  <si>
    <t>9847</t>
  </si>
  <si>
    <t>TORECAN</t>
  </si>
  <si>
    <t>SUP 6X6.5MG</t>
  </si>
  <si>
    <t>111696</t>
  </si>
  <si>
    <t>11696</t>
  </si>
  <si>
    <t>PLASMALYTE ROZTOK S GLUKOZOU 5%</t>
  </si>
  <si>
    <t>116439</t>
  </si>
  <si>
    <t>16439</t>
  </si>
  <si>
    <t>LOMIR SRO</t>
  </si>
  <si>
    <t>POR CPS PRO 30X5MG</t>
  </si>
  <si>
    <t>125365</t>
  </si>
  <si>
    <t>25365</t>
  </si>
  <si>
    <t>POR CPS ETD 28X20MG</t>
  </si>
  <si>
    <t>147845</t>
  </si>
  <si>
    <t>47845</t>
  </si>
  <si>
    <t>IBUSTRIN</t>
  </si>
  <si>
    <t>POR TBLNOB30X200MG</t>
  </si>
  <si>
    <t>158249</t>
  </si>
  <si>
    <t>58249</t>
  </si>
  <si>
    <t>GUAJACURAN « 5 % INJ</t>
  </si>
  <si>
    <t>164934</t>
  </si>
  <si>
    <t>64934</t>
  </si>
  <si>
    <t>CLARINASE REPETABS</t>
  </si>
  <si>
    <t>TBL RET 7</t>
  </si>
  <si>
    <t>180058</t>
  </si>
  <si>
    <t>80058</t>
  </si>
  <si>
    <t>SECTRAL 400</t>
  </si>
  <si>
    <t>TBL OBD 30X400MG</t>
  </si>
  <si>
    <t>187076</t>
  </si>
  <si>
    <t>87076</t>
  </si>
  <si>
    <t>CPS 20X300MG</t>
  </si>
  <si>
    <t>192729</t>
  </si>
  <si>
    <t>92729</t>
  </si>
  <si>
    <t>INJ 5X5ML</t>
  </si>
  <si>
    <t>196118</t>
  </si>
  <si>
    <t>96118</t>
  </si>
  <si>
    <t>VESSEL DUE F</t>
  </si>
  <si>
    <t>CPS 50X250LSU</t>
  </si>
  <si>
    <t>196635</t>
  </si>
  <si>
    <t>96635</t>
  </si>
  <si>
    <t>MAGNE B6</t>
  </si>
  <si>
    <t>DRG 50</t>
  </si>
  <si>
    <t>987464</t>
  </si>
  <si>
    <t>Menalind Professional čistící pěna 400ml</t>
  </si>
  <si>
    <t>100513</t>
  </si>
  <si>
    <t>513</t>
  </si>
  <si>
    <t>NATRIUM CHLORATUM BIOTIKA 10%</t>
  </si>
  <si>
    <t>100612</t>
  </si>
  <si>
    <t>612</t>
  </si>
  <si>
    <t>SYNTOSTIGMIN</t>
  </si>
  <si>
    <t>104380</t>
  </si>
  <si>
    <t>4380</t>
  </si>
  <si>
    <t>TENSAMIN</t>
  </si>
  <si>
    <t>111242</t>
  </si>
  <si>
    <t>11242</t>
  </si>
  <si>
    <t>GERATAM 1200</t>
  </si>
  <si>
    <t>TBL OBD 60X1200MG</t>
  </si>
  <si>
    <t>125362</t>
  </si>
  <si>
    <t>25362</t>
  </si>
  <si>
    <t>HELICID 10 ZENTIVA</t>
  </si>
  <si>
    <t>POR CPS ETD 28X10MG</t>
  </si>
  <si>
    <t>158287</t>
  </si>
  <si>
    <t>58287</t>
  </si>
  <si>
    <t>ADDAMEL N</t>
  </si>
  <si>
    <t>INF CNC 20X10ML</t>
  </si>
  <si>
    <t>172564</t>
  </si>
  <si>
    <t>72564</t>
  </si>
  <si>
    <t>SEROPRAM</t>
  </si>
  <si>
    <t>INF 5X0.5ML/20MG</t>
  </si>
  <si>
    <t>188115</t>
  </si>
  <si>
    <t>88115</t>
  </si>
  <si>
    <t>KETOSTERIL</t>
  </si>
  <si>
    <t>TBL 1X100</t>
  </si>
  <si>
    <t>191731</t>
  </si>
  <si>
    <t>91731</t>
  </si>
  <si>
    <t>PROSTAVASIN</t>
  </si>
  <si>
    <t>INJ SIC 10X20RG</t>
  </si>
  <si>
    <t>196610</t>
  </si>
  <si>
    <t>96610</t>
  </si>
  <si>
    <t>APAURIN</t>
  </si>
  <si>
    <t>INJ 10X2ML/10MG</t>
  </si>
  <si>
    <t>104071</t>
  </si>
  <si>
    <t>4071</t>
  </si>
  <si>
    <t>INJ 10X2ML</t>
  </si>
  <si>
    <t>165633</t>
  </si>
  <si>
    <t>165751</t>
  </si>
  <si>
    <t>GELASPAN 4% EBI20x500 ml</t>
  </si>
  <si>
    <t>INF SOL20X500ML VAK</t>
  </si>
  <si>
    <t>47706</t>
  </si>
  <si>
    <t>GLUKÓZA 20 BRAUN</t>
  </si>
  <si>
    <t>142595</t>
  </si>
  <si>
    <t>42595</t>
  </si>
  <si>
    <t>VITALIPID N ADULT</t>
  </si>
  <si>
    <t>INF CNC SOL 10X10ML</t>
  </si>
  <si>
    <t>190763</t>
  </si>
  <si>
    <t>90763</t>
  </si>
  <si>
    <t>EBRANTIL I.V.25</t>
  </si>
  <si>
    <t>INJ 5X5ML/25MG</t>
  </si>
  <si>
    <t>500280</t>
  </si>
  <si>
    <t>159836</t>
  </si>
  <si>
    <t>Propanorm 35mg/10ml inj.10 x 10 ml/35mg</t>
  </si>
  <si>
    <t>162317</t>
  </si>
  <si>
    <t>62317</t>
  </si>
  <si>
    <t>BETADINE - zelená</t>
  </si>
  <si>
    <t>LIQ 1X1000ML</t>
  </si>
  <si>
    <t>100407</t>
  </si>
  <si>
    <t>407</t>
  </si>
  <si>
    <t>CALCIUM BIOTIKA</t>
  </si>
  <si>
    <t>INJ 10X10ML/1GM</t>
  </si>
  <si>
    <t>100512</t>
  </si>
  <si>
    <t>512</t>
  </si>
  <si>
    <t>INJ 10X5ML 10%</t>
  </si>
  <si>
    <t>101127</t>
  </si>
  <si>
    <t>1127</t>
  </si>
  <si>
    <t>INJ 10X2ML/20MG</t>
  </si>
  <si>
    <t>126502</t>
  </si>
  <si>
    <t>26502</t>
  </si>
  <si>
    <t>EBIXA 10 MG</t>
  </si>
  <si>
    <t>POR TBL FLM 56X10MG</t>
  </si>
  <si>
    <t>168447</t>
  </si>
  <si>
    <t>TRAJENTA 5 MG</t>
  </si>
  <si>
    <t>193723</t>
  </si>
  <si>
    <t>93723</t>
  </si>
  <si>
    <t>INDOMETACIN 50 BERLIN-CHEMIE</t>
  </si>
  <si>
    <t>SUP 10X50MG</t>
  </si>
  <si>
    <t>703722</t>
  </si>
  <si>
    <t>MENALIND Olejový spray na ochranu kůže</t>
  </si>
  <si>
    <t>848856</t>
  </si>
  <si>
    <t>155873</t>
  </si>
  <si>
    <t>TRENTAL 400</t>
  </si>
  <si>
    <t>POR TBL RET 100X400MG</t>
  </si>
  <si>
    <t>100113</t>
  </si>
  <si>
    <t>113</t>
  </si>
  <si>
    <t>DILURAN</t>
  </si>
  <si>
    <t>142630</t>
  </si>
  <si>
    <t>42630</t>
  </si>
  <si>
    <t>PAMBA</t>
  </si>
  <si>
    <t>INJ SOL 5X5ML/50MG</t>
  </si>
  <si>
    <t>187764</t>
  </si>
  <si>
    <t>87764</t>
  </si>
  <si>
    <t>844591</t>
  </si>
  <si>
    <t>107161</t>
  </si>
  <si>
    <t>DIPEPTIVEN</t>
  </si>
  <si>
    <t>INF CNC SOL 1X100ML</t>
  </si>
  <si>
    <t>844764</t>
  </si>
  <si>
    <t>105943</t>
  </si>
  <si>
    <t>TETRASPAN 10%</t>
  </si>
  <si>
    <t>849045</t>
  </si>
  <si>
    <t>155938</t>
  </si>
  <si>
    <t>HERPESIN 200</t>
  </si>
  <si>
    <t>POR TBL NOB 25X200MG</t>
  </si>
  <si>
    <t>501065</t>
  </si>
  <si>
    <t>KL SIGNATURY</t>
  </si>
  <si>
    <t>29703</t>
  </si>
  <si>
    <t>ADVAGRAF 0,5 MG</t>
  </si>
  <si>
    <t>POR CPS PRO 30X0.5MG</t>
  </si>
  <si>
    <t>106091</t>
  </si>
  <si>
    <t>6091</t>
  </si>
  <si>
    <t>GUTRON 2.5MG</t>
  </si>
  <si>
    <t>TBL 20X2.5MG</t>
  </si>
  <si>
    <t>841314</t>
  </si>
  <si>
    <t>MENALIND Ochranná pěna 100ml</t>
  </si>
  <si>
    <t>169667</t>
  </si>
  <si>
    <t>69667</t>
  </si>
  <si>
    <t>ARDEAELYTOSOL NA.HYDR.FOSF.8.7%</t>
  </si>
  <si>
    <t>125364</t>
  </si>
  <si>
    <t>25364</t>
  </si>
  <si>
    <t>POR CPS ETD 14X20MG</t>
  </si>
  <si>
    <t>158659</t>
  </si>
  <si>
    <t>58659</t>
  </si>
  <si>
    <t>ATENOLOL AL 25</t>
  </si>
  <si>
    <t>POR TBL NOB 30X25MG</t>
  </si>
  <si>
    <t>920358</t>
  </si>
  <si>
    <t>KL SOL.BORGLYCEROLI 3% 200 G</t>
  </si>
  <si>
    <t>155871</t>
  </si>
  <si>
    <t>ERCEFURYL 200 MG CPS.</t>
  </si>
  <si>
    <t>POR CPS DUR 14X200MG</t>
  </si>
  <si>
    <t>2584</t>
  </si>
  <si>
    <t>GLUKÓZA 40 BRAUN</t>
  </si>
  <si>
    <t>130229</t>
  </si>
  <si>
    <t>30229</t>
  </si>
  <si>
    <t>PARALEN PLUS</t>
  </si>
  <si>
    <t>TBL OBD 24</t>
  </si>
  <si>
    <t>843996</t>
  </si>
  <si>
    <t>100191</t>
  </si>
  <si>
    <t>VOLUVEN  6%</t>
  </si>
  <si>
    <t>INF SOL 20X500MLVAK+P</t>
  </si>
  <si>
    <t>900012</t>
  </si>
  <si>
    <t>KL SOL.HYD.PEROX.3% 200G</t>
  </si>
  <si>
    <t>108510</t>
  </si>
  <si>
    <t>8510</t>
  </si>
  <si>
    <t>AETHOXYSKLEROL</t>
  </si>
  <si>
    <t>INJ 5X2ML 0.5%</t>
  </si>
  <si>
    <t>799044</t>
  </si>
  <si>
    <t>Herbacos Rybilka dětská mast</t>
  </si>
  <si>
    <t>921536</t>
  </si>
  <si>
    <t>KL RICINI OL. 500 g</t>
  </si>
  <si>
    <t>849678</t>
  </si>
  <si>
    <t>154010</t>
  </si>
  <si>
    <t>ALZIL 10 MG, POTAHOVANÁ TABLETA</t>
  </si>
  <si>
    <t>POR TBL FLM 28X10MG</t>
  </si>
  <si>
    <t>500553</t>
  </si>
  <si>
    <t>Lapis tyčinka na bradavice</t>
  </si>
  <si>
    <t>842703</t>
  </si>
  <si>
    <t>Hypromeloza -P 10ml</t>
  </si>
  <si>
    <t>136126</t>
  </si>
  <si>
    <t>NICORETTE INVISIPATCH 25 MG/16 H</t>
  </si>
  <si>
    <t>DRM EMP TDR 7X25MG</t>
  </si>
  <si>
    <t>136129</t>
  </si>
  <si>
    <t>NICORETTE INVISIPATCH 15 MG/16 H</t>
  </si>
  <si>
    <t>DRM EMP TDR 7X15MG</t>
  </si>
  <si>
    <t>137275</t>
  </si>
  <si>
    <t>CALCIUM RESONIUM</t>
  </si>
  <si>
    <t>POR+RCT PLV SUS 300GM</t>
  </si>
  <si>
    <t>501403</t>
  </si>
  <si>
    <t>83276</t>
  </si>
  <si>
    <t>GELOFUSINE 10x500 ml</t>
  </si>
  <si>
    <t>INF SOL10X500ML</t>
  </si>
  <si>
    <t>847584</t>
  </si>
  <si>
    <t>119925</t>
  </si>
  <si>
    <t>IGAMPLIA 160 MG/ML</t>
  </si>
  <si>
    <t>INJ SOL 1X2ML/320MG</t>
  </si>
  <si>
    <t>109709</t>
  </si>
  <si>
    <t>9709</t>
  </si>
  <si>
    <t>SOLU-MEDROL</t>
  </si>
  <si>
    <t>INJ SIC 1X40MG+1ML</t>
  </si>
  <si>
    <t>133343</t>
  </si>
  <si>
    <t>33343</t>
  </si>
  <si>
    <t>CUBITAN S PŘÍCHUTÍ JAHODOVOU (SOL)</t>
  </si>
  <si>
    <t>154316</t>
  </si>
  <si>
    <t>54316</t>
  </si>
  <si>
    <t>FRAXIPARIN MULTI</t>
  </si>
  <si>
    <t>INJ 10X5ML/47.5KU</t>
  </si>
  <si>
    <t>844738</t>
  </si>
  <si>
    <t>101227</t>
  </si>
  <si>
    <t>PRESTARIUM NEO FORTE</t>
  </si>
  <si>
    <t>846980</t>
  </si>
  <si>
    <t>124129</t>
  </si>
  <si>
    <t>PRESTANCE 10 MG/10 MG</t>
  </si>
  <si>
    <t>147133</t>
  </si>
  <si>
    <t>47133</t>
  </si>
  <si>
    <t>LETROX 150</t>
  </si>
  <si>
    <t>TBL 100X150RG</t>
  </si>
  <si>
    <t>190959</t>
  </si>
  <si>
    <t>90959</t>
  </si>
  <si>
    <t>TBL 30X0.5MG</t>
  </si>
  <si>
    <t>115245</t>
  </si>
  <si>
    <t>15245</t>
  </si>
  <si>
    <t>SANDOSTATIN 0.1 MG/ML</t>
  </si>
  <si>
    <t>INJ SOL 5X1ML/0.1MG</t>
  </si>
  <si>
    <t>187425</t>
  </si>
  <si>
    <t>LETROX 50</t>
  </si>
  <si>
    <t>POR TBL NOB 100X50RG II</t>
  </si>
  <si>
    <t>169714</t>
  </si>
  <si>
    <t>LETROX 125</t>
  </si>
  <si>
    <t>POR TBL NOB 100X125MCG</t>
  </si>
  <si>
    <t>33084</t>
  </si>
  <si>
    <t>RECONVAN</t>
  </si>
  <si>
    <t>195947</t>
  </si>
  <si>
    <t>95947</t>
  </si>
  <si>
    <t>AMINOMIX 2 NOVUM</t>
  </si>
  <si>
    <t>INF SOL4X2000ML</t>
  </si>
  <si>
    <t>158628</t>
  </si>
  <si>
    <t>58628</t>
  </si>
  <si>
    <t>NUTRAMIN VLI</t>
  </si>
  <si>
    <t>103414</t>
  </si>
  <si>
    <t>3414</t>
  </si>
  <si>
    <t>NUTRIFLEX PERI</t>
  </si>
  <si>
    <t>149415</t>
  </si>
  <si>
    <t>49415</t>
  </si>
  <si>
    <t>AMINOPLASMAL B.BRAUN 10%</t>
  </si>
  <si>
    <t>116337</t>
  </si>
  <si>
    <t>16337</t>
  </si>
  <si>
    <t>LIPOPLUS 20%</t>
  </si>
  <si>
    <t>INFEML10X250ML-SKLO</t>
  </si>
  <si>
    <t>988740</t>
  </si>
  <si>
    <t>Nutrison Advanced Diason 1000ml</t>
  </si>
  <si>
    <t>116338</t>
  </si>
  <si>
    <t>16338</t>
  </si>
  <si>
    <t>INFEML10X500ML-SKLO</t>
  </si>
  <si>
    <t>396920</t>
  </si>
  <si>
    <t>100152</t>
  </si>
  <si>
    <t>AMINOPLASMAL 15%</t>
  </si>
  <si>
    <t>INF 10X500ML</t>
  </si>
  <si>
    <t>397303</t>
  </si>
  <si>
    <t>152193</t>
  </si>
  <si>
    <t>INF EML 5X625ML</t>
  </si>
  <si>
    <t>990223</t>
  </si>
  <si>
    <t>NEPRO HP 500ml vanilková</t>
  </si>
  <si>
    <t>133328</t>
  </si>
  <si>
    <t>33328</t>
  </si>
  <si>
    <t>NUTRIDRINK S PŘÍCH. TROP. OVOCE</t>
  </si>
  <si>
    <t>133339</t>
  </si>
  <si>
    <t>33339</t>
  </si>
  <si>
    <t>DIASIP S PŘÍCHUTÍ JAHODOVOU (SOL)</t>
  </si>
  <si>
    <t>133340</t>
  </si>
  <si>
    <t>33340</t>
  </si>
  <si>
    <t>DIASIP S PŘÍCHUTÍ VANILKOVOU (SOL)</t>
  </si>
  <si>
    <t>133341</t>
  </si>
  <si>
    <t>33341</t>
  </si>
  <si>
    <t>CUBITAN S PŘÍCHUTÍ VANILKOVOU (SOL)</t>
  </si>
  <si>
    <t>133148</t>
  </si>
  <si>
    <t>33148</t>
  </si>
  <si>
    <t>NUTRISON PROTEIN PLUS MULTI FIB</t>
  </si>
  <si>
    <t>POR SOL 1X500ML-VA</t>
  </si>
  <si>
    <t>33526</t>
  </si>
  <si>
    <t>NUTRISON</t>
  </si>
  <si>
    <t>848250</t>
  </si>
  <si>
    <t>33423</t>
  </si>
  <si>
    <t>NUTRISON ADVANCED PEPTISORB</t>
  </si>
  <si>
    <t xml:space="preserve">POR SOL 1X1000ML </t>
  </si>
  <si>
    <t>33848</t>
  </si>
  <si>
    <t>NUTRIDRINK S PŘÍCHUTÍ ČOKOLÁDOVOU</t>
  </si>
  <si>
    <t>33847</t>
  </si>
  <si>
    <t>NUTRIDRINK S PŘÍCHUTÍ VANILKOVOU</t>
  </si>
  <si>
    <t>33859</t>
  </si>
  <si>
    <t>183417</t>
  </si>
  <si>
    <t>83417</t>
  </si>
  <si>
    <t>MERONEM</t>
  </si>
  <si>
    <t>847476</t>
  </si>
  <si>
    <t>112782</t>
  </si>
  <si>
    <t xml:space="preserve">GENTAMICIN B.BRAUN 3 MG/ML INFUZNÍ ROZTOK </t>
  </si>
  <si>
    <t>INF SOL 20X80ML</t>
  </si>
  <si>
    <t>134595</t>
  </si>
  <si>
    <t>MEDOCLAV 1000 MG/200 MG</t>
  </si>
  <si>
    <t>INJ+INF PLV SOL 10X1.2GM</t>
  </si>
  <si>
    <t>101066</t>
  </si>
  <si>
    <t>1066</t>
  </si>
  <si>
    <t>FRAMYKOIN</t>
  </si>
  <si>
    <t>UNG 1X10GM</t>
  </si>
  <si>
    <t>850012</t>
  </si>
  <si>
    <t>154748</t>
  </si>
  <si>
    <t>NITROFURANTOIN - RATIOPHARM 100 MG</t>
  </si>
  <si>
    <t>POR CPS PRO 50X100MG</t>
  </si>
  <si>
    <t>96414</t>
  </si>
  <si>
    <t>GENTAMICIN LEK 80 MG/2 ML</t>
  </si>
  <si>
    <t>INJ SOL 10X2ML/80MG</t>
  </si>
  <si>
    <t>194155</t>
  </si>
  <si>
    <t>94155</t>
  </si>
  <si>
    <t>ABAKTAL</t>
  </si>
  <si>
    <t>INJ 10X5ML/400MG</t>
  </si>
  <si>
    <t>131656</t>
  </si>
  <si>
    <t>CEFTAZIDIM KABI 2 GM</t>
  </si>
  <si>
    <t>INJ+INF PLV SOL 10X2GM</t>
  </si>
  <si>
    <t>103952</t>
  </si>
  <si>
    <t>3952</t>
  </si>
  <si>
    <t>AMIKIN</t>
  </si>
  <si>
    <t>INJ 1X2ML/500MG</t>
  </si>
  <si>
    <t>847759</t>
  </si>
  <si>
    <t>142077</t>
  </si>
  <si>
    <t>TIENAM 500 MG/500 MG I.V.</t>
  </si>
  <si>
    <t>INF PLV SOL 1X10LAH/20ML</t>
  </si>
  <si>
    <t>94176</t>
  </si>
  <si>
    <t>CEFOTAXIME LEK 1 G PRÁŠEK PRO INJEKČNÍ ROZTOK</t>
  </si>
  <si>
    <t>INJ PLV SOL 1X1GM</t>
  </si>
  <si>
    <t>151458</t>
  </si>
  <si>
    <t>CEFUROXIM KABI 1500 MG</t>
  </si>
  <si>
    <t>INJ+INF PLV SOL 10X1.5GM</t>
  </si>
  <si>
    <t>849655</t>
  </si>
  <si>
    <t>129836</t>
  </si>
  <si>
    <t>Clindamycin Kabi 150mg/ml 10 x 4ml/600mg</t>
  </si>
  <si>
    <t>10 x 4ml /600mg</t>
  </si>
  <si>
    <t>849887</t>
  </si>
  <si>
    <t>129834</t>
  </si>
  <si>
    <t>Clindamycin Kabi inj.sol.10x2ml/300mg</t>
  </si>
  <si>
    <t>103303</t>
  </si>
  <si>
    <t>3303</t>
  </si>
  <si>
    <t>NIDRAZID</t>
  </si>
  <si>
    <t>TBL 250X100MG</t>
  </si>
  <si>
    <t>103023</t>
  </si>
  <si>
    <t>3023</t>
  </si>
  <si>
    <t>SURAL</t>
  </si>
  <si>
    <t>TBL 100X400MG</t>
  </si>
  <si>
    <t>126902</t>
  </si>
  <si>
    <t>26902</t>
  </si>
  <si>
    <t>VFEND 200 MG</t>
  </si>
  <si>
    <t>INF PLV SOL 1X200MG</t>
  </si>
  <si>
    <t>164407</t>
  </si>
  <si>
    <t>INF SOL 10X200ML/400MG</t>
  </si>
  <si>
    <t>137483</t>
  </si>
  <si>
    <t>ANBINEX 1000 I.U. Grifols</t>
  </si>
  <si>
    <t>60</t>
  </si>
  <si>
    <t>6022</t>
  </si>
  <si>
    <t>114075</t>
  </si>
  <si>
    <t>14075</t>
  </si>
  <si>
    <t>POR TBL FLM 60</t>
  </si>
  <si>
    <t>114933</t>
  </si>
  <si>
    <t>14933</t>
  </si>
  <si>
    <t>INHIBACE PLUS</t>
  </si>
  <si>
    <t>POR TBL FLM 28</t>
  </si>
  <si>
    <t>131215</t>
  </si>
  <si>
    <t>31215</t>
  </si>
  <si>
    <t>TENSIOMIN</t>
  </si>
  <si>
    <t>TBL 30X25MG</t>
  </si>
  <si>
    <t>156992</t>
  </si>
  <si>
    <t>56992</t>
  </si>
  <si>
    <t>CODEIN SLOVAKOFARMA 15MG</t>
  </si>
  <si>
    <t>TBL 10X15MG-BLISTR</t>
  </si>
  <si>
    <t>176496</t>
  </si>
  <si>
    <t>76496</t>
  </si>
  <si>
    <t>BERODUAL</t>
  </si>
  <si>
    <t>INH LIQ 1X20ML</t>
  </si>
  <si>
    <t>189212</t>
  </si>
  <si>
    <t>89212</t>
  </si>
  <si>
    <t>INJ 1X200ML 0.2%</t>
  </si>
  <si>
    <t>193582</t>
  </si>
  <si>
    <t>93582</t>
  </si>
  <si>
    <t>ANACID 5ML</t>
  </si>
  <si>
    <t>SUS 30X5ML</t>
  </si>
  <si>
    <t>196303</t>
  </si>
  <si>
    <t>96303</t>
  </si>
  <si>
    <t>ASCORUTIN (BLISTR)</t>
  </si>
  <si>
    <t>TBL OBD 50</t>
  </si>
  <si>
    <t>844831</t>
  </si>
  <si>
    <t>DIGOXIN ORION INJ</t>
  </si>
  <si>
    <t>INJ SOL 25X1ML/0.25MG</t>
  </si>
  <si>
    <t>845369</t>
  </si>
  <si>
    <t>107987</t>
  </si>
  <si>
    <t>ANALGIN</t>
  </si>
  <si>
    <t>INJ SOL 5X5ML</t>
  </si>
  <si>
    <t>850460</t>
  </si>
  <si>
    <t>107943</t>
  </si>
  <si>
    <t>MUSCORIL CPS</t>
  </si>
  <si>
    <t>POR CPS DUR 20X4MG</t>
  </si>
  <si>
    <t>126329</t>
  </si>
  <si>
    <t>26329</t>
  </si>
  <si>
    <t>AERIUS</t>
  </si>
  <si>
    <t>127899</t>
  </si>
  <si>
    <t>27899</t>
  </si>
  <si>
    <t>AERIUS 5 MG</t>
  </si>
  <si>
    <t>167547</t>
  </si>
  <si>
    <t>67547</t>
  </si>
  <si>
    <t>ALMIRAL</t>
  </si>
  <si>
    <t>INJ 10X3ML/75MG</t>
  </si>
  <si>
    <t>131385</t>
  </si>
  <si>
    <t>31385</t>
  </si>
  <si>
    <t>TBL 30X12.5MG</t>
  </si>
  <si>
    <t>198169</t>
  </si>
  <si>
    <t>98169</t>
  </si>
  <si>
    <t>BUSCOPAN</t>
  </si>
  <si>
    <t>INJ 5X1ML/20MG</t>
  </si>
  <si>
    <t>900881</t>
  </si>
  <si>
    <t>KL BALS.VISNEVSKI 100G</t>
  </si>
  <si>
    <t>154815</t>
  </si>
  <si>
    <t>TETANOL PUR</t>
  </si>
  <si>
    <t>INJ SUS 1X0.5ML</t>
  </si>
  <si>
    <t>196484</t>
  </si>
  <si>
    <t>96484</t>
  </si>
  <si>
    <t>SURGAM</t>
  </si>
  <si>
    <t>TBL 20X300MG</t>
  </si>
  <si>
    <t>500396</t>
  </si>
  <si>
    <t>Diffusil H forte B85 150ml</t>
  </si>
  <si>
    <t>848626</t>
  </si>
  <si>
    <t>107944</t>
  </si>
  <si>
    <t>MUSCORIL INJ</t>
  </si>
  <si>
    <t>INJ SOL 6X2ML/4MG</t>
  </si>
  <si>
    <t>920365</t>
  </si>
  <si>
    <t>KL SOL.NOVIKOV 90G</t>
  </si>
  <si>
    <t>192143</t>
  </si>
  <si>
    <t>DIPROPHOS</t>
  </si>
  <si>
    <t>INJ SUS 5X1ML/7MG</t>
  </si>
  <si>
    <t>202701</t>
  </si>
  <si>
    <t>POR TBL ENT 90X20MG</t>
  </si>
  <si>
    <t>132087</t>
  </si>
  <si>
    <t>32087</t>
  </si>
  <si>
    <t>TRALGIT 100 INJ</t>
  </si>
  <si>
    <t>INJ SOL 5X2ML/100MG</t>
  </si>
  <si>
    <t>132090</t>
  </si>
  <si>
    <t>32090</t>
  </si>
  <si>
    <t>TRALGIT 50 INJ</t>
  </si>
  <si>
    <t>INJ SOL 5X1ML/50MG</t>
  </si>
  <si>
    <t>848477</t>
  </si>
  <si>
    <t>124346</t>
  </si>
  <si>
    <t>CEZERA 5 MG</t>
  </si>
  <si>
    <t>190044</t>
  </si>
  <si>
    <t>90044</t>
  </si>
  <si>
    <t>DEPO-MEDROL</t>
  </si>
  <si>
    <t>INJ 1X1ML/40MG</t>
  </si>
  <si>
    <t>847134</t>
  </si>
  <si>
    <t>151050</t>
  </si>
  <si>
    <t>DEPAKINE</t>
  </si>
  <si>
    <t>INJ PSO LQF 4X4ML/400MG</t>
  </si>
  <si>
    <t>104062</t>
  </si>
  <si>
    <t>4062</t>
  </si>
  <si>
    <t>CAVINTON</t>
  </si>
  <si>
    <t>147727</t>
  </si>
  <si>
    <t>47727</t>
  </si>
  <si>
    <t>ZINNAT 500 MG</t>
  </si>
  <si>
    <t>190778</t>
  </si>
  <si>
    <t>90778</t>
  </si>
  <si>
    <t>BACTROBAN</t>
  </si>
  <si>
    <t>DRM UNG 1X15GM</t>
  </si>
  <si>
    <t>144285</t>
  </si>
  <si>
    <t>44285</t>
  </si>
  <si>
    <t>NORMIX</t>
  </si>
  <si>
    <t>TBL OBD 12X200MG</t>
  </si>
  <si>
    <t>6025</t>
  </si>
  <si>
    <t>109844</t>
  </si>
  <si>
    <t>9844</t>
  </si>
  <si>
    <t>DRG 50X6.5MG</t>
  </si>
  <si>
    <t>157351</t>
  </si>
  <si>
    <t>57351</t>
  </si>
  <si>
    <t>OXANTIL</t>
  </si>
  <si>
    <t>141155</t>
  </si>
  <si>
    <t>41155</t>
  </si>
  <si>
    <t>POR TBL OBD 20X10MG</t>
  </si>
  <si>
    <t>6026</t>
  </si>
  <si>
    <t>900873</t>
  </si>
  <si>
    <t>KL VASELINUM ALBUM, 100G</t>
  </si>
  <si>
    <t>149483</t>
  </si>
  <si>
    <t>POR TBL FLM 56X75MG</t>
  </si>
  <si>
    <t>6029</t>
  </si>
  <si>
    <t>187158</t>
  </si>
  <si>
    <t>ANESIA 10 MG/ML INJ/INF EML.</t>
  </si>
  <si>
    <t>INJ+INF EML 5X20ML/200MG</t>
  </si>
  <si>
    <t>114773</t>
  </si>
  <si>
    <t>1055525</t>
  </si>
  <si>
    <t>ISUPREL inj.</t>
  </si>
  <si>
    <t>5x1 ml</t>
  </si>
  <si>
    <t>500798</t>
  </si>
  <si>
    <t>DZ DEBRIEKASAN roztok s rozpraš. 500 ml</t>
  </si>
  <si>
    <t>roztok</t>
  </si>
  <si>
    <t>177200</t>
  </si>
  <si>
    <t>SUXAMETHONIUM JODID VUAB 100 MG</t>
  </si>
  <si>
    <t>144357</t>
  </si>
  <si>
    <t>44357</t>
  </si>
  <si>
    <t>REMESTYP 1.0</t>
  </si>
  <si>
    <t>INJ 5X10ML/1MG</t>
  </si>
  <si>
    <t>169755</t>
  </si>
  <si>
    <t>69755</t>
  </si>
  <si>
    <t>ARDEANUTRISOL G 40</t>
  </si>
  <si>
    <t>184471</t>
  </si>
  <si>
    <t>XOMOLIX 2,5 MG/ML INJEKČNÍ ROZTOK</t>
  </si>
  <si>
    <t>INJ SOL 10X2,5MG/ML</t>
  </si>
  <si>
    <t>187814</t>
  </si>
  <si>
    <t>87814</t>
  </si>
  <si>
    <t>CALYPSOL</t>
  </si>
  <si>
    <t>INJ 5X10ML/500MG</t>
  </si>
  <si>
    <t>113033</t>
  </si>
  <si>
    <t>13033</t>
  </si>
  <si>
    <t>PULMICORT 0.5MG/ML</t>
  </si>
  <si>
    <t>SUS 20X2ML</t>
  </si>
  <si>
    <t>840238</t>
  </si>
  <si>
    <t>Carbofit prášek 25g Čárkll</t>
  </si>
  <si>
    <t>169417</t>
  </si>
  <si>
    <t>69417</t>
  </si>
  <si>
    <t>DIAZEPAM DESITIN RECTAL TUBE</t>
  </si>
  <si>
    <t>ENM 5X2.5ML/5MG</t>
  </si>
  <si>
    <t>114875</t>
  </si>
  <si>
    <t>14875</t>
  </si>
  <si>
    <t>IALUGEN PLUS</t>
  </si>
  <si>
    <t>CRM 1X20GM</t>
  </si>
  <si>
    <t>114877</t>
  </si>
  <si>
    <t>14877</t>
  </si>
  <si>
    <t>CRM 1X60GM</t>
  </si>
  <si>
    <t>0062464</t>
  </si>
  <si>
    <t>Haemocomplettan P 1000mg</t>
  </si>
  <si>
    <t>81</t>
  </si>
  <si>
    <t>8148</t>
  </si>
  <si>
    <t>151365</t>
  </si>
  <si>
    <t>51365</t>
  </si>
  <si>
    <t>CHLORID SODNÝ 0.9% BRAUN, REF. 395120</t>
  </si>
  <si>
    <t>INFSOL1X100ML-PELAH</t>
  </si>
  <si>
    <t>197682</t>
  </si>
  <si>
    <t>97682</t>
  </si>
  <si>
    <t>CHLORID SODNY 0.9% BRAUN, REF.3500381</t>
  </si>
  <si>
    <t>INFSOL1X250ML-PELAH</t>
  </si>
  <si>
    <t>196884</t>
  </si>
  <si>
    <t>96884</t>
  </si>
  <si>
    <t>0.9% W/V SODIUM CHLORIDE I.V. REF.3500390</t>
  </si>
  <si>
    <t>INF 1X500ML(PE)</t>
  </si>
  <si>
    <t>147252</t>
  </si>
  <si>
    <t>47252</t>
  </si>
  <si>
    <t>GLUKÓZA 5 BRAUN, REF.450074</t>
  </si>
  <si>
    <t>INF SOL 1X100ML-PE</t>
  </si>
  <si>
    <t>94</t>
  </si>
  <si>
    <t>9401</t>
  </si>
  <si>
    <t>930404</t>
  </si>
  <si>
    <t>KL PARAFFINUM SOLID. 5 kg HVLP</t>
  </si>
  <si>
    <t>93</t>
  </si>
  <si>
    <t>9305</t>
  </si>
  <si>
    <t>847974</t>
  </si>
  <si>
    <t>125525</t>
  </si>
  <si>
    <t>POR TBL FLM 30X400MG</t>
  </si>
  <si>
    <t>166503</t>
  </si>
  <si>
    <t>66503</t>
  </si>
  <si>
    <t>DRM SPR SOL 1X30ML</t>
  </si>
  <si>
    <t>180992</t>
  </si>
  <si>
    <t>PARALEN GRIP HORKÝ NÁPOJ CITRÓN 650 MG/10 MG</t>
  </si>
  <si>
    <t>POR GRA SUS 12</t>
  </si>
  <si>
    <t>844147</t>
  </si>
  <si>
    <t>62547</t>
  </si>
  <si>
    <t>STREPSILS MED A CITRON</t>
  </si>
  <si>
    <t>LOZ 24</t>
  </si>
  <si>
    <t>9301</t>
  </si>
  <si>
    <t>Centrální operační sály</t>
  </si>
  <si>
    <t>Lékárna</t>
  </si>
  <si>
    <t>Kardiochirurgická klinika</t>
  </si>
  <si>
    <t>Oddělení nemocniční hygieny</t>
  </si>
  <si>
    <t>Oddělení centrální sterilizace</t>
  </si>
  <si>
    <t>Oddělení int. péče chirurg. oborů</t>
  </si>
  <si>
    <t>Oddělení urgentního příjmu</t>
  </si>
  <si>
    <t>Klinická hodnocení</t>
  </si>
  <si>
    <t>Provozní služby</t>
  </si>
  <si>
    <t>Sklady, ostatní provozy</t>
  </si>
  <si>
    <t>Ústav imunologie, imunologie - labor.slouč. s 4142</t>
  </si>
  <si>
    <t>Centrální operační sály , centrální operační sály</t>
  </si>
  <si>
    <t>COS - Operační sály dětské chirurgie</t>
  </si>
  <si>
    <t>Lékárna, výdejna Z (hlavní lékárna)</t>
  </si>
  <si>
    <t>Lékárna, oddělení ředění cytostatik</t>
  </si>
  <si>
    <t>Lékárna, oddělení přípravy sterilních léčiv</t>
  </si>
  <si>
    <t>Lékárna, oddělení přípravy léčiv</t>
  </si>
  <si>
    <t>Kardiochirurgická klinika, lůžkové oddělení 50</t>
  </si>
  <si>
    <t>Kardiochirurgická klinika, ambulance</t>
  </si>
  <si>
    <t>Kardiochirurgická klinika, JIP 50B</t>
  </si>
  <si>
    <t>Kardiochirurgická klinika, operační sál - lokální</t>
  </si>
  <si>
    <t>Oddělení centrální sterilizace, oddělení centrální</t>
  </si>
  <si>
    <t>Oddělení int. péče chirurg. oborů, JIP 51</t>
  </si>
  <si>
    <t>Oddělení urgentního příjmu, ambulance</t>
  </si>
  <si>
    <t>Oddělení urgentního příjmu, LSPP dospělá</t>
  </si>
  <si>
    <t>Akutní traumatologická ambulance</t>
  </si>
  <si>
    <t>Oddělení urgentního příjmu, Emergency</t>
  </si>
  <si>
    <t>Klinická hodnocení - Lékárna</t>
  </si>
  <si>
    <t>Provozní služby, Provoz prádelny</t>
  </si>
  <si>
    <t>Sklady, ostatní provozy, Ostatní provozy,sklady,st</t>
  </si>
  <si>
    <t>Sklady, ostatní provozy, Sklad ZPr (sledování reži</t>
  </si>
  <si>
    <t>Lékárna - léčiva</t>
  </si>
  <si>
    <t>Lékárna - antibiotika</t>
  </si>
  <si>
    <t>Lékárna - enterární výživa</t>
  </si>
  <si>
    <t>Lékárna - antimykotika</t>
  </si>
  <si>
    <t>393 TO krevní deriváty IVLP (112 01 003)</t>
  </si>
  <si>
    <t>41 - Ústav imunologie</t>
  </si>
  <si>
    <t>4141 - imunologie - laboratoř</t>
  </si>
  <si>
    <t>ZA314</t>
  </si>
  <si>
    <t>Obinadlo idealast-haft 8 cm x   4 m 9311113</t>
  </si>
  <si>
    <t>ZA446</t>
  </si>
  <si>
    <t>Vata buničitá přířezy 20 x 30 cm 1230200129</t>
  </si>
  <si>
    <t>ZA463</t>
  </si>
  <si>
    <t>Kompresa NT 10 x 20 cm / 2 ks sterilní 26620</t>
  </si>
  <si>
    <t>ZB404</t>
  </si>
  <si>
    <t>Náplast cosmos 8 cm x 1 m 5403353</t>
  </si>
  <si>
    <t>ZC100</t>
  </si>
  <si>
    <t>Vata buničitá dělená 2 role / 500 ks 40 x 50 mm 1230200310</t>
  </si>
  <si>
    <t>ZA817</t>
  </si>
  <si>
    <t>Zkumavka PS 10 ml sterilní 400914</t>
  </si>
  <si>
    <t>ZB764</t>
  </si>
  <si>
    <t>Zkumavka zelená 4 ml 454051</t>
  </si>
  <si>
    <t>ZB766</t>
  </si>
  <si>
    <t>Zkumavka zelená 9 ml 455084</t>
  </si>
  <si>
    <t>ZF091</t>
  </si>
  <si>
    <t>Zátka k plast. zkumavkám 331690213010</t>
  </si>
  <si>
    <t>ZF159</t>
  </si>
  <si>
    <t>Nádoba na kontaminovaný odpad 1 l 15-0002</t>
  </si>
  <si>
    <t>ZB014</t>
  </si>
  <si>
    <t>Zkumavka na ECP analýzu 4 ml 454067</t>
  </si>
  <si>
    <t>ZB789</t>
  </si>
  <si>
    <t>Víčko k mikrotitr.destičce 400921</t>
  </si>
  <si>
    <t>ZE837</t>
  </si>
  <si>
    <t>Pipeta pasteurova 3 ml 331690270550</t>
  </si>
  <si>
    <t>ZK726</t>
  </si>
  <si>
    <t>Nádoba na kontaminovaný odpad PBS 12 l I003501400</t>
  </si>
  <si>
    <t>ZK695</t>
  </si>
  <si>
    <t>Zkumavka jednorázová PP 5 ml bal. á 250 ks 331690210100</t>
  </si>
  <si>
    <t>ZB455</t>
  </si>
  <si>
    <t>Destička terasakiho 400919</t>
  </si>
  <si>
    <t>ZM042</t>
  </si>
  <si>
    <t>Mikrozkumavka s víčkem 500 ul Qubit Assay Tubes bal. á 500 ks Q32856</t>
  </si>
  <si>
    <t>ZA876</t>
  </si>
  <si>
    <t>Zkumavka čistá 13 x 75 4 ml 454001</t>
  </si>
  <si>
    <t>ZF965</t>
  </si>
  <si>
    <t>Box úložný odklápěcí víko 10 x 10 PP žlutý 93.877.410</t>
  </si>
  <si>
    <t>ZF975</t>
  </si>
  <si>
    <t>Box úložný odklápěcí víko 10 x 10 PP zelený 93.877.510</t>
  </si>
  <si>
    <t>ZH774</t>
  </si>
  <si>
    <t>Zátka PE s lamelou pr. 11/12 mm BSA062</t>
  </si>
  <si>
    <t>ZF960</t>
  </si>
  <si>
    <t>Box úložný odklápěcí víko 10 x 10 PP růžový 93.877.210</t>
  </si>
  <si>
    <t>ZJ188</t>
  </si>
  <si>
    <t>Zkumavka S-Monovette® 4,9 ml Serum+gel 04.1935</t>
  </si>
  <si>
    <t>ZB290</t>
  </si>
  <si>
    <t>Špička žlutá 2-100ul 70.760.002</t>
  </si>
  <si>
    <t>ZB366</t>
  </si>
  <si>
    <t>Zkumavka PS 10 ml nesterilní á 2000 ks 400912</t>
  </si>
  <si>
    <t>ZC852</t>
  </si>
  <si>
    <t>Mikrozkumavka eppendorf 1,5 ml 72.690.001</t>
  </si>
  <si>
    <t>ZE262</t>
  </si>
  <si>
    <t>Špička žlutá bal. á 1000 ks 1-200ul 331693391121</t>
  </si>
  <si>
    <t>ZI560</t>
  </si>
  <si>
    <t>Špička žlutá dlouhá manžeta gilson 1 - 200 ul FLME28063</t>
  </si>
  <si>
    <t>ZC380</t>
  </si>
  <si>
    <t>Špička eppendorf Tips 0,5-20 ul bal. á 1000 ks 0030000854</t>
  </si>
  <si>
    <t>ZE198</t>
  </si>
  <si>
    <t>Špička eppendorf Tips 100-5000 ul bal. á 500 ks 0030000978</t>
  </si>
  <si>
    <t>ZH571</t>
  </si>
  <si>
    <t>Špička DF1000ST 100-1000ul bal. 10 x 96 ks F171703</t>
  </si>
  <si>
    <t>ZA815</t>
  </si>
  <si>
    <t>Zkumavka PS 15 ml nesterilní bal. á 1200 ks 400913</t>
  </si>
  <si>
    <t>ZB605</t>
  </si>
  <si>
    <t>Špička modrá krátká manžeta 1108</t>
  </si>
  <si>
    <t>ZI765</t>
  </si>
  <si>
    <t>Zkumavka PS 15 ml sterilní se zátkou s kulatým dnem bal. á 20 ks 331000020115</t>
  </si>
  <si>
    <t>ZE229</t>
  </si>
  <si>
    <t>Míchadlo magnetické PTFE tyčinkové hladké 70 mm bal. á 5 ks 442-0260</t>
  </si>
  <si>
    <t>ZF178</t>
  </si>
  <si>
    <t>Zkumavka 2 ml U346500.N</t>
  </si>
  <si>
    <t>ZI675</t>
  </si>
  <si>
    <t>Zkumavka odběrová se šroubovacím víčkem 12 ml sterilní á 500 ksK005601</t>
  </si>
  <si>
    <t>ZL142</t>
  </si>
  <si>
    <t>Střička s PE lahví šroub.uzáv. a PE tryskou širokohrdlá 250 ml modrá 2105.4101</t>
  </si>
  <si>
    <t>ZL143</t>
  </si>
  <si>
    <t>Střička s PE lahví šroub.uzáv. a PE tryskou širokohrdlá 250 ml červená 2105.4103</t>
  </si>
  <si>
    <t>ZM946</t>
  </si>
  <si>
    <t>Zkumavka micro tubes 0,5 ml PP s víčkem sterilní bal. á 1000 ks 72.730.106</t>
  </si>
  <si>
    <t>ZM940</t>
  </si>
  <si>
    <t>Víčko bílé na šroubovací eppendorfky bal. 500 ks U201100.B</t>
  </si>
  <si>
    <t>ZA836</t>
  </si>
  <si>
    <t>Jehla injekční 0,9 x 70 mm žlutá 4665791</t>
  </si>
  <si>
    <t>ZM292</t>
  </si>
  <si>
    <t>Rukavice nitril sempercare bez p. M bal. á 200 ks 30803</t>
  </si>
  <si>
    <t>ZM291</t>
  </si>
  <si>
    <t>Rukavice nitril sempercare bez p. S bal. á 200 ks 30802</t>
  </si>
  <si>
    <t>804536</t>
  </si>
  <si>
    <t xml:space="preserve">-Diagnostikum připr. </t>
  </si>
  <si>
    <t>DE462</t>
  </si>
  <si>
    <t>ImmunoCAP Stop Solution</t>
  </si>
  <si>
    <t>DC242</t>
  </si>
  <si>
    <t>RF-AGM</t>
  </si>
  <si>
    <t>DG003</t>
  </si>
  <si>
    <t>N/T Rheumatology Control SL/1</t>
  </si>
  <si>
    <t>DC276</t>
  </si>
  <si>
    <t>GENOVISION HLA-A LOW</t>
  </si>
  <si>
    <t>DB910</t>
  </si>
  <si>
    <t>F13 PEANUT</t>
  </si>
  <si>
    <t>DG018</t>
  </si>
  <si>
    <t>FITC Hi Sens IgG conj with EB</t>
  </si>
  <si>
    <t>DD700</t>
  </si>
  <si>
    <t>UniCAP ECP Calibrators</t>
  </si>
  <si>
    <t>DA351</t>
  </si>
  <si>
    <t>MASTAZYME ANA Profile HJS</t>
  </si>
  <si>
    <t>DC176</t>
  </si>
  <si>
    <t>G12 SECALE CEREALE</t>
  </si>
  <si>
    <t>DC414</t>
  </si>
  <si>
    <t>GENOVISION HLA DR*15</t>
  </si>
  <si>
    <t>DB003</t>
  </si>
  <si>
    <t>Monkey Endomysium 12 slides x 8 wells</t>
  </si>
  <si>
    <t>DA857</t>
  </si>
  <si>
    <t>Immunoscan CCPlus</t>
  </si>
  <si>
    <t>DA634</t>
  </si>
  <si>
    <t>Anti-tissue Transglutaminase IgG</t>
  </si>
  <si>
    <t>DF586</t>
  </si>
  <si>
    <t>Anti-tissue Transglutaminase IgA</t>
  </si>
  <si>
    <t>DB995</t>
  </si>
  <si>
    <t>GENOVISION HLA DR /LOW/</t>
  </si>
  <si>
    <t>DD407</t>
  </si>
  <si>
    <t>ANTI-NUCLEOSOME</t>
  </si>
  <si>
    <t>DC277</t>
  </si>
  <si>
    <t>GENOVISION HLA-B LOW</t>
  </si>
  <si>
    <t>DF455</t>
  </si>
  <si>
    <t>Genovision DRB1*03</t>
  </si>
  <si>
    <t>DE557</t>
  </si>
  <si>
    <t>QFN-TB Gold ELISA</t>
  </si>
  <si>
    <t>DB778</t>
  </si>
  <si>
    <t>GENOVISION DQ LOW</t>
  </si>
  <si>
    <t>DB871</t>
  </si>
  <si>
    <t>D1 DERMATOPHAGOIDES PTERONYSSI</t>
  </si>
  <si>
    <t>DB883</t>
  </si>
  <si>
    <t>E6 GUINEA PIG EPITHELIUM</t>
  </si>
  <si>
    <t>DG017</t>
  </si>
  <si>
    <t>NOVA Lite HEp-2 ANA 20x12 wells</t>
  </si>
  <si>
    <t>DC949</t>
  </si>
  <si>
    <t>Liver5 (M2/LKM1/LC1/SLA/f-Actin)</t>
  </si>
  <si>
    <t>DB889</t>
  </si>
  <si>
    <t>M6 ALTERNARIA ALTERNATA</t>
  </si>
  <si>
    <t>DB879</t>
  </si>
  <si>
    <t>E5 DOG DANDER</t>
  </si>
  <si>
    <t>DE458</t>
  </si>
  <si>
    <t>ImmunoCAP Spec. IgE Conjugate,400</t>
  </si>
  <si>
    <t>DE463</t>
  </si>
  <si>
    <t>ImmunoCAP Development Solution</t>
  </si>
  <si>
    <t>DC174</t>
  </si>
  <si>
    <t>T4 CORYLUS AVELLANA</t>
  </si>
  <si>
    <t>DB909</t>
  </si>
  <si>
    <t>F17 HAZEL NUT</t>
  </si>
  <si>
    <t>DE460</t>
  </si>
  <si>
    <t>ImmunoCAP Spec.IgE Curve Control</t>
  </si>
  <si>
    <t>DB875</t>
  </si>
  <si>
    <t>H1 GREER LABS.INC.</t>
  </si>
  <si>
    <t>DC182</t>
  </si>
  <si>
    <t>F3 FISH /COD/</t>
  </si>
  <si>
    <t>DB869</t>
  </si>
  <si>
    <t>GX1 /G3,4,5,6,8/</t>
  </si>
  <si>
    <t>DC178</t>
  </si>
  <si>
    <t>M3 ASPERGILLUS FUMIGATUS</t>
  </si>
  <si>
    <t>DC498</t>
  </si>
  <si>
    <t>WASHING SOLUTION UNICAP</t>
  </si>
  <si>
    <t>DB872</t>
  </si>
  <si>
    <t>D2 DERMATOPHAGOIDES FARINAE</t>
  </si>
  <si>
    <t>DB876</t>
  </si>
  <si>
    <t>E1 CAT DANDER</t>
  </si>
  <si>
    <t>DB899</t>
  </si>
  <si>
    <t>F5 RYE</t>
  </si>
  <si>
    <t>DB886</t>
  </si>
  <si>
    <t>I3 VESPULA SPP.,COMMON WASP</t>
  </si>
  <si>
    <t>DB864</t>
  </si>
  <si>
    <t>T2 ALNUS INCANA</t>
  </si>
  <si>
    <t>DG091</t>
  </si>
  <si>
    <t>FITC IgA Conjugate no EB</t>
  </si>
  <si>
    <t>DD438</t>
  </si>
  <si>
    <t>F244*CUCUMBER</t>
  </si>
  <si>
    <t>DB863</t>
  </si>
  <si>
    <t>T3 BETULA VERRUCOSA</t>
  </si>
  <si>
    <t>DC189</t>
  </si>
  <si>
    <t>S-PHADIATOP</t>
  </si>
  <si>
    <t>DB881</t>
  </si>
  <si>
    <t>E213 PARROT FEATHERS</t>
  </si>
  <si>
    <t>DB997</t>
  </si>
  <si>
    <t>ANTI-EINZELSTRANG DNA</t>
  </si>
  <si>
    <t>DF911</t>
  </si>
  <si>
    <t>Anti PR3 (ANCA -C)</t>
  </si>
  <si>
    <t>DB873</t>
  </si>
  <si>
    <t>D70 ACARUS SIRO</t>
  </si>
  <si>
    <t>DA382</t>
  </si>
  <si>
    <t>Myositis Profile</t>
  </si>
  <si>
    <t>DB893</t>
  </si>
  <si>
    <t>FX5E /F1,2,3,4,13,14/</t>
  </si>
  <si>
    <t>DB885</t>
  </si>
  <si>
    <t>I1 APIS MELLIFERA,HONEY BEEN</t>
  </si>
  <si>
    <t>DC232</t>
  </si>
  <si>
    <t>e82 Rabbit epithelium</t>
  </si>
  <si>
    <t>DF912</t>
  </si>
  <si>
    <t>Anti MPO (ANCA -P)</t>
  </si>
  <si>
    <t>DC554</t>
  </si>
  <si>
    <t>Anti-IgE ImmunoCAPś f. UNICAP</t>
  </si>
  <si>
    <t>DB865</t>
  </si>
  <si>
    <t>W6 ARTEMISIA VULGARIS</t>
  </si>
  <si>
    <t>DB888</t>
  </si>
  <si>
    <t>M2 CLADOSPORIUM HERBARUM</t>
  </si>
  <si>
    <t>DA350</t>
  </si>
  <si>
    <t>MASTAZYME ENA Screen 7</t>
  </si>
  <si>
    <t>DF822</t>
  </si>
  <si>
    <t>EIA Gliadin DA IgG</t>
  </si>
  <si>
    <t>DB971</t>
  </si>
  <si>
    <t>DILUENS 5000 ML</t>
  </si>
  <si>
    <t>DD310</t>
  </si>
  <si>
    <t>N-IgG 5 ML</t>
  </si>
  <si>
    <t>DB895</t>
  </si>
  <si>
    <t>F1 EGG WHITE</t>
  </si>
  <si>
    <t>DB908</t>
  </si>
  <si>
    <t>F14 SOYA BEAN</t>
  </si>
  <si>
    <t>DA635</t>
  </si>
  <si>
    <t>ANTI-dsDNA IgG</t>
  </si>
  <si>
    <t>DB898</t>
  </si>
  <si>
    <t>F4 WHEAT</t>
  </si>
  <si>
    <t>DB972</t>
  </si>
  <si>
    <t>N/T-PROT.KTR.SL/M</t>
  </si>
  <si>
    <t>DC405</t>
  </si>
  <si>
    <t>N-ALPHA1-ANTITRYPS</t>
  </si>
  <si>
    <t>DC570</t>
  </si>
  <si>
    <t>GENOVISION HLA-CW*04</t>
  </si>
  <si>
    <t>DE017</t>
  </si>
  <si>
    <t>AlleleSEQR DRB-1 (25 tests)</t>
  </si>
  <si>
    <t>DF772</t>
  </si>
  <si>
    <t>Arrow DNA Blood kit 500, 96preps</t>
  </si>
  <si>
    <t>DB894</t>
  </si>
  <si>
    <t>FX73 MEAT MIX</t>
  </si>
  <si>
    <t>DB562</t>
  </si>
  <si>
    <t>N Supplementary Reagent / Precipitation 5ML</t>
  </si>
  <si>
    <t>DC184</t>
  </si>
  <si>
    <t>F47 GARLIC</t>
  </si>
  <si>
    <t>DD402</t>
  </si>
  <si>
    <t>ASCA - A</t>
  </si>
  <si>
    <t>DB780</t>
  </si>
  <si>
    <t>GENOVISION DQB1*03</t>
  </si>
  <si>
    <t>DB190</t>
  </si>
  <si>
    <t>Genovision A*01</t>
  </si>
  <si>
    <t>DB874</t>
  </si>
  <si>
    <t>D74 EUROGLYPHUS MAYNEI</t>
  </si>
  <si>
    <t>DE532</t>
  </si>
  <si>
    <t>Goodpasture (GBM), 24t</t>
  </si>
  <si>
    <t>DB901</t>
  </si>
  <si>
    <t>F9 RICE</t>
  </si>
  <si>
    <t>DB970</t>
  </si>
  <si>
    <t>N REAKTION BUFFER 5000 ML</t>
  </si>
  <si>
    <t>DD271</t>
  </si>
  <si>
    <t>BN II ADITIV 100 ml</t>
  </si>
  <si>
    <t>DB564</t>
  </si>
  <si>
    <t>N LATEX IGE MONO REAGENT</t>
  </si>
  <si>
    <t>DB561</t>
  </si>
  <si>
    <t>N-HIGH SENSITIVITY-CRP</t>
  </si>
  <si>
    <t>DF339</t>
  </si>
  <si>
    <t>N Latex RF Kit 4x75</t>
  </si>
  <si>
    <t>DD444</t>
  </si>
  <si>
    <t>F35 POTATO</t>
  </si>
  <si>
    <t>DE425</t>
  </si>
  <si>
    <t>Development Soln. (6x100 Det.)</t>
  </si>
  <si>
    <t>DB907</t>
  </si>
  <si>
    <t>F49 APPLE</t>
  </si>
  <si>
    <t>DB896</t>
  </si>
  <si>
    <t>F2 MILK</t>
  </si>
  <si>
    <t>DG008</t>
  </si>
  <si>
    <t>EIA Milk IgA</t>
  </si>
  <si>
    <t>DC965</t>
  </si>
  <si>
    <t>AGAROSE SERVA FOR DNA ELECTROPHORESIS</t>
  </si>
  <si>
    <t>DC191</t>
  </si>
  <si>
    <t>N-PROTEIN-STAND-SL</t>
  </si>
  <si>
    <t>DG009</t>
  </si>
  <si>
    <t>EIA Milk IgG</t>
  </si>
  <si>
    <t>DD230</t>
  </si>
  <si>
    <t>F83 CHICKEN MEAT</t>
  </si>
  <si>
    <t>DE179</t>
  </si>
  <si>
    <t>W1 AMBROSIA ELATIOR</t>
  </si>
  <si>
    <t>DE371</t>
  </si>
  <si>
    <t>RPMI-1640 medium,w l-glutamine and s</t>
  </si>
  <si>
    <t>DC085</t>
  </si>
  <si>
    <t>FACS Flow sheath fluid</t>
  </si>
  <si>
    <t>DD057</t>
  </si>
  <si>
    <t>N-IGA 5 ML</t>
  </si>
  <si>
    <t>DD559</t>
  </si>
  <si>
    <t>AlleleSEQR HLA-A (25 testů)</t>
  </si>
  <si>
    <t>DC114</t>
  </si>
  <si>
    <t>HUMAN C1 INACTIVATOR-NL-RID</t>
  </si>
  <si>
    <t>DC287</t>
  </si>
  <si>
    <t>F48 ONION</t>
  </si>
  <si>
    <t>DD235</t>
  </si>
  <si>
    <t>N-IgM 5 ml</t>
  </si>
  <si>
    <t>DF821</t>
  </si>
  <si>
    <t>EIA Gliadin DA IgA</t>
  </si>
  <si>
    <t>DB903</t>
  </si>
  <si>
    <t>F33 ORANGE</t>
  </si>
  <si>
    <t>DC572</t>
  </si>
  <si>
    <t>M5 CANDIDA ALBICANS /YEAST/</t>
  </si>
  <si>
    <t>DE018</t>
  </si>
  <si>
    <t>AlleleSEQR HLA-B (25 tests)</t>
  </si>
  <si>
    <t>DF678</t>
  </si>
  <si>
    <t>POP-6 TM Performance Optimized Polymer</t>
  </si>
  <si>
    <t>DD443</t>
  </si>
  <si>
    <t>F242*CHERRY/PRUNUS AVIUM/</t>
  </si>
  <si>
    <t>DD998</t>
  </si>
  <si>
    <t>BD FACS 7-Color Setup Beads</t>
  </si>
  <si>
    <t>DD026</t>
  </si>
  <si>
    <t>K82*LATEX,HEVEA BRAZILIENSIS</t>
  </si>
  <si>
    <t>DB904</t>
  </si>
  <si>
    <t>F85 CELERY</t>
  </si>
  <si>
    <t>DB788</t>
  </si>
  <si>
    <t>GENOVISION HLA-CW*07</t>
  </si>
  <si>
    <t>DC183</t>
  </si>
  <si>
    <t>F25 TOMATO</t>
  </si>
  <si>
    <t>DB880</t>
  </si>
  <si>
    <t>E201 CANARY BIRD FEATHERS</t>
  </si>
  <si>
    <t>DB882</t>
  </si>
  <si>
    <t>E84 HAMSTER EPITHELIUM</t>
  </si>
  <si>
    <t>DF162</t>
  </si>
  <si>
    <t>LabScreen Single Antigen HLA II 25 test</t>
  </si>
  <si>
    <t>DE737</t>
  </si>
  <si>
    <t>Immuno-Trol Control</t>
  </si>
  <si>
    <t>DE114</t>
  </si>
  <si>
    <t>AlleleSEQR HLA-C (25 tests)</t>
  </si>
  <si>
    <t>DE113</t>
  </si>
  <si>
    <t>AlleleSEQR DQB1 (25 tests)</t>
  </si>
  <si>
    <t>DB783</t>
  </si>
  <si>
    <t>GENOVISION DRB1*07</t>
  </si>
  <si>
    <t>DC115</t>
  </si>
  <si>
    <t>M1 Penicillium notatum</t>
  </si>
  <si>
    <t>DE178</t>
  </si>
  <si>
    <t>K84 SUNFLOWER SEED</t>
  </si>
  <si>
    <t>DB897</t>
  </si>
  <si>
    <t>F81 CHEDDAR CHEESE</t>
  </si>
  <si>
    <t>DD441</t>
  </si>
  <si>
    <t>F237*APRICOT/PRUNUS ARMENIACA/</t>
  </si>
  <si>
    <t>DB792</t>
  </si>
  <si>
    <t>GENOVISION HLA-A3</t>
  </si>
  <si>
    <t>DA340</t>
  </si>
  <si>
    <t>F256*WALNUT/JUGLANS SPP./16CAP</t>
  </si>
  <si>
    <t>DD935</t>
  </si>
  <si>
    <t>F92* BANANA</t>
  </si>
  <si>
    <t>DF677</t>
  </si>
  <si>
    <t>310 Capillaries, 47cm</t>
  </si>
  <si>
    <t>DG069</t>
  </si>
  <si>
    <t>MicroVue C1 Inhibitor Plus EIA Kit Microvue Compl</t>
  </si>
  <si>
    <t>DA060</t>
  </si>
  <si>
    <t>BAG-HISTO TYPE Celiac Disease</t>
  </si>
  <si>
    <t>DG809</t>
  </si>
  <si>
    <t>N AS IgG1</t>
  </si>
  <si>
    <t>DG811</t>
  </si>
  <si>
    <t>N-latex IgG3</t>
  </si>
  <si>
    <t>DG810</t>
  </si>
  <si>
    <t>N AS IgG2</t>
  </si>
  <si>
    <t>DG812</t>
  </si>
  <si>
    <t>N-latex IgG4</t>
  </si>
  <si>
    <t>DB798</t>
  </si>
  <si>
    <t>GENOVISION HLA-B51</t>
  </si>
  <si>
    <t>DB793</t>
  </si>
  <si>
    <t>GENOVISION HLA-B38</t>
  </si>
  <si>
    <t>DF149</t>
  </si>
  <si>
    <t>Specific IgG4 Curve Controls</t>
  </si>
  <si>
    <t>DF122</t>
  </si>
  <si>
    <t>GENOVISION DRB1*01</t>
  </si>
  <si>
    <t>DC665</t>
  </si>
  <si>
    <t>GENOVISION DRB1*14</t>
  </si>
  <si>
    <t>DG943</t>
  </si>
  <si>
    <t>N-C4 1x5 ml</t>
  </si>
  <si>
    <t>DG942</t>
  </si>
  <si>
    <t>N-C3c 1x5 ml</t>
  </si>
  <si>
    <t>DD440</t>
  </si>
  <si>
    <t>F95*PEACH</t>
  </si>
  <si>
    <t>DH103</t>
  </si>
  <si>
    <t>ImmunoCap Allergen f427</t>
  </si>
  <si>
    <t>DH119</t>
  </si>
  <si>
    <t>ImmunoCap Allergen f420</t>
  </si>
  <si>
    <t>DH120</t>
  </si>
  <si>
    <t>ImmunoCap Allergen f421</t>
  </si>
  <si>
    <t>DH100</t>
  </si>
  <si>
    <t>ImmunoCap Allergen f422</t>
  </si>
  <si>
    <t>DH098</t>
  </si>
  <si>
    <t>ImmunoCap Allergen f352</t>
  </si>
  <si>
    <t>DH101</t>
  </si>
  <si>
    <t>ImmunoCap Allergen f423</t>
  </si>
  <si>
    <t>DH116</t>
  </si>
  <si>
    <t>ImmunoCap Allergen f441</t>
  </si>
  <si>
    <t>DH102</t>
  </si>
  <si>
    <t>ImmunoCap Allergen f424</t>
  </si>
  <si>
    <t>DH117</t>
  </si>
  <si>
    <t>ImmunoCap Allergen f442</t>
  </si>
  <si>
    <t>DH118</t>
  </si>
  <si>
    <t>ImmunoCap Allergen f419</t>
  </si>
  <si>
    <t>DF501</t>
  </si>
  <si>
    <t>LABScreen Negative Control Serum</t>
  </si>
  <si>
    <t>DE486</t>
  </si>
  <si>
    <t>GOAT ANTI HUMAN  IgG 1,0 ml</t>
  </si>
  <si>
    <t>DD884</t>
  </si>
  <si>
    <t>GENOVISION A*23</t>
  </si>
  <si>
    <t>DB806</t>
  </si>
  <si>
    <t>GENOVISION HLA-B18</t>
  </si>
  <si>
    <t>DF475</t>
  </si>
  <si>
    <t>Gastritis (Parietal Cell Ab/Intrinsic factor AB)</t>
  </si>
  <si>
    <t>DA509</t>
  </si>
  <si>
    <t>Platinum Cathode Electrode (ABI310)</t>
  </si>
  <si>
    <t>DD450</t>
  </si>
  <si>
    <t>F12 PEA</t>
  </si>
  <si>
    <t>DC802</t>
  </si>
  <si>
    <t>GENOVISION B*49</t>
  </si>
  <si>
    <t>DD635</t>
  </si>
  <si>
    <t>Genovision HLA-Cw*01</t>
  </si>
  <si>
    <t>DA794</t>
  </si>
  <si>
    <t>Genetic analyzer buffer vials (4ml)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</si>
  <si>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</si>
  <si>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</si>
  <si>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</si>
  <si>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</si>
  <si>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</si>
  <si>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</si>
  <si>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</si>
  <si>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</si>
  <si>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</si>
  <si>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</si>
  <si>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</si>
  <si>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</si>
  <si>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</si>
  <si>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</si>
  <si>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813 - Laboratoř alergologická a imunologická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</si>
  <si>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</si>
  <si>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</si>
  <si>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</si>
  <si>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</si>
  <si>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</si>
  <si>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Zdravotní výkony vykázané na pracovišti v rámci ambulantní péče dle lékařů *</t>
  </si>
  <si>
    <t>813</t>
  </si>
  <si>
    <t>V</t>
  </si>
  <si>
    <t>82241</t>
  </si>
  <si>
    <t>IN VITRO STIMULACE T LYMFOCYTŮ SPECIFICKÝMI ANTIGE</t>
  </si>
  <si>
    <t>86213</t>
  </si>
  <si>
    <t>URČOVÁNÍ HLA ANTIGENŮ I. TŘÍDY - KOMBINOVANÝ SET</t>
  </si>
  <si>
    <t>86217</t>
  </si>
  <si>
    <t>URČOVÁNÍ HLA-B 27</t>
  </si>
  <si>
    <t>86243</t>
  </si>
  <si>
    <t>URČOVÁNÍ HLA HAPLOTYPŮ A GENOTYPU Z RODINNÉ STUDIE</t>
  </si>
  <si>
    <t>86323</t>
  </si>
  <si>
    <t>CROSS - MATCH DÁRCŮ JEDNODUCHÝ A PRODLOUŽENÝ</t>
  </si>
  <si>
    <t>86327</t>
  </si>
  <si>
    <t>CROSS MATCH S DTT</t>
  </si>
  <si>
    <t>86413</t>
  </si>
  <si>
    <t>SCREENING PROTILÁTEK NA PANELU 30TI DÁRCŮ</t>
  </si>
  <si>
    <t>86421</t>
  </si>
  <si>
    <t>ROZMRAZOVÁNÍ LYMFOCYTŮ</t>
  </si>
  <si>
    <t>91111</t>
  </si>
  <si>
    <t>STANOVENÍ IgG1 RID</t>
  </si>
  <si>
    <t>91116</t>
  </si>
  <si>
    <t>STANOVENÍ IgG4 RID</t>
  </si>
  <si>
    <t>91131</t>
  </si>
  <si>
    <t>STANOVENÍ IgA</t>
  </si>
  <si>
    <t>91161</t>
  </si>
  <si>
    <t>STANOVENÍ C4 SLOŽKY KOMPLEMENTU</t>
  </si>
  <si>
    <t>91171</t>
  </si>
  <si>
    <t>STANOVENÍ IgG ELISA</t>
  </si>
  <si>
    <t>91197</t>
  </si>
  <si>
    <t>STANOVENÍ CYTOKINU ELISA</t>
  </si>
  <si>
    <t>91211</t>
  </si>
  <si>
    <t>STANOVENÍ IgG PROTI POTRAVINOVÝM ALERGENŮM ELISA</t>
  </si>
  <si>
    <t>91237</t>
  </si>
  <si>
    <t>STANOVENÍ SPECIFICKÉHO IgE PROTI SMĚSÍM ALERGENŮ -</t>
  </si>
  <si>
    <t>91241</t>
  </si>
  <si>
    <t>STANOVENÍ SPECIFICKÉHO IgG4 PROTI JEDNOTLIVÝM ALER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</si>
  <si>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</si>
  <si>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</si>
  <si>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</si>
  <si>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</si>
  <si>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</si>
  <si>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</si>
  <si>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91277</t>
  </si>
  <si>
    <t>STANOVENÍ p-ANCA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</si>
  <si>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</si>
  <si>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</si>
  <si>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</si>
  <si>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</si>
  <si>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</si>
  <si>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- JINÉ SUBSTRÁTY</t>
  </si>
  <si>
    <t>91427</t>
  </si>
  <si>
    <t>IZOLACE MONONUKLEÁRŮ Z PERIFERNÍ KRVE GRADIENTOVOU</t>
  </si>
  <si>
    <t>91431</t>
  </si>
  <si>
    <t>ZVLÁŠTĚ NÁROČNÉ IZOLACE BUNĚK GRADIENTOVOU CENTRIF</t>
  </si>
  <si>
    <t>91451</t>
  </si>
  <si>
    <t>STANOVENÍ OPSONOFAGOCYTÁRNÍHO INDEXU INGESCÍ MIKRO</t>
  </si>
  <si>
    <t>91487</t>
  </si>
  <si>
    <t>DETEKCE AUTOPROTILÁTEK METODOU NEPŘÍMÉ IMUNOFLUORE</t>
  </si>
  <si>
    <t>91501</t>
  </si>
  <si>
    <t>STANOVENÍ HLADIN REVMATOIDNÍHO FAKTORU (RF) NEFELO</t>
  </si>
  <si>
    <t>91557</t>
  </si>
  <si>
    <t>URČENÍ SPECIFICITY ANTI-HLA PROTILÁTEK V SÉRU METO</t>
  </si>
  <si>
    <t>91567</t>
  </si>
  <si>
    <t>IMUNOANALYTICKÉ STANOVENÍ AUTOPROTILÁTEK</t>
  </si>
  <si>
    <t>94191</t>
  </si>
  <si>
    <t>FOTOGRAFIE GELU</t>
  </si>
  <si>
    <t>97111</t>
  </si>
  <si>
    <t>SEPARACE SÉRA NEBO PLAZMY</t>
  </si>
  <si>
    <t>86123</t>
  </si>
  <si>
    <t>STATIM - CROSS MATCH NEPŘÍBUZNÝCH DÁRCŮ JEDNODUCHÝ</t>
  </si>
  <si>
    <t>91439</t>
  </si>
  <si>
    <t>IMUNOFENOTYPIZACE BUNĚČNÝCH SUBPOPULACÍ DLE POVRCH</t>
  </si>
  <si>
    <t>94119</t>
  </si>
  <si>
    <t>IZOLACE A UCHOVÁNÍ LIDSKÉ DNA (RNA)</t>
  </si>
  <si>
    <t>91153</t>
  </si>
  <si>
    <t>STANOVENÍ  C - REAKTIVNÍHO PROTEINU</t>
  </si>
  <si>
    <t>09119</t>
  </si>
  <si>
    <t xml:space="preserve">ODBĚR KRVE ZE ŽÍLY U DOSPĚLÉHO NEBO DÍTĚTE NAD 10 </t>
  </si>
  <si>
    <t>91565</t>
  </si>
  <si>
    <t>IMUNOANALYTICKÉ STANOVENÍ AUTOPROTILÁTEK PROTI TKÁ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</si>
  <si>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</si>
  <si>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</si>
  <si>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</si>
  <si>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</si>
  <si>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</si>
  <si>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</si>
  <si>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91129</t>
  </si>
  <si>
    <t>STANOVENÍ IgG</t>
  </si>
  <si>
    <t>91173</t>
  </si>
  <si>
    <t>STANOVENÍ IgA ELISA</t>
  </si>
  <si>
    <t>91259</t>
  </si>
  <si>
    <t>STANOVENÍ ANTI NUKLEOHISTON Ab ELISA</t>
  </si>
  <si>
    <t>91189</t>
  </si>
  <si>
    <t>STANOVENÍ IgE</t>
  </si>
  <si>
    <t>91133</t>
  </si>
  <si>
    <t>STANOVENÍ IgM</t>
  </si>
  <si>
    <t>91493</t>
  </si>
  <si>
    <t>IMUNOANALYTICKÉ STANOVENÍ AUTOPROTILÁTEK PROTI SPE</t>
  </si>
  <si>
    <t>91265</t>
  </si>
  <si>
    <t>STANOVENÍ ANTI SS-B/La Ab ELISA</t>
  </si>
  <si>
    <t>91263</t>
  </si>
  <si>
    <t>STANOVENÍ ANTI SS-A/Ro Ab ELISA</t>
  </si>
  <si>
    <t>94193</t>
  </si>
  <si>
    <t>ELEKTROFORÉZA NUKLEOVÝCH KYSELIN</t>
  </si>
  <si>
    <t>91449</t>
  </si>
  <si>
    <t>STANOVENÍ FAGOCYTÁRNÍ AKTIVITY LEUKOCYTŮ INGESCÍ P</t>
  </si>
  <si>
    <t>91255</t>
  </si>
  <si>
    <t>STANOVENÍ ANTI ss-DNA Ab ELISA</t>
  </si>
  <si>
    <t>91279</t>
  </si>
  <si>
    <t>STANOVENÍ c-ANCA ELISA</t>
  </si>
  <si>
    <t>91253</t>
  </si>
  <si>
    <t>STANOVENÍ ANTI ds-DNA Ab ELISA</t>
  </si>
  <si>
    <t>91289</t>
  </si>
  <si>
    <t>STANOVENÍ REVMATOIDNÍHO FAKTORU IgA ELISA</t>
  </si>
  <si>
    <t>91115</t>
  </si>
  <si>
    <t>STANOVENÍ IgG3 RID</t>
  </si>
  <si>
    <t>94199</t>
  </si>
  <si>
    <t>AMPLIFIKACE METODOU PCR</t>
  </si>
  <si>
    <t>91159</t>
  </si>
  <si>
    <t>STANOVENÍ C3 SLOŽKY KOMPLEMENTU</t>
  </si>
  <si>
    <t>91239</t>
  </si>
  <si>
    <t>STANOVENÍ EOSINOFILNÍHO KATIONICKÉHO PROTEINU (ECP</t>
  </si>
  <si>
    <t>91489</t>
  </si>
  <si>
    <t>IMUNOANALYTICKÉ STANOVENÍ AUTOPROTILÁTEK PROTI LKM</t>
  </si>
  <si>
    <t>94123</t>
  </si>
  <si>
    <t>PCR ANALÝZA LIDSKÉ DNA</t>
  </si>
  <si>
    <t>91199</t>
  </si>
  <si>
    <t>STANOVENÍ IgA PROTI POTRAVINOVÝM ALERGENŮM ELISA</t>
  </si>
  <si>
    <t>91235</t>
  </si>
  <si>
    <t>STANOVENÍ SPECIFICKÉHO IgE PROTI JEDNOTLIVÝM ALERG</t>
  </si>
  <si>
    <t>94215</t>
  </si>
  <si>
    <t>DOT BLOTTING DNA</t>
  </si>
  <si>
    <t>91269</t>
  </si>
  <si>
    <t>STANOVENÍ ANTI U1-RNP Ab ELISA</t>
  </si>
  <si>
    <t>22217</t>
  </si>
  <si>
    <t xml:space="preserve">SCREENINGOVÉ VYŠETŘENÍ TROMBOCYTÁRNÍCH PROTILÁTEK </t>
  </si>
  <si>
    <t>91149</t>
  </si>
  <si>
    <t>STANOVENÍ A1 - ANTITRYPSINU</t>
  </si>
  <si>
    <t>91113</t>
  </si>
  <si>
    <t>STANOVENÍ IgG2 RID</t>
  </si>
  <si>
    <t>86419</t>
  </si>
  <si>
    <t>ZMRAŽOVÁNÍ A UCHOVÁVÁNÍ LYMFOCYTŮ STUPŇOVITĚ</t>
  </si>
  <si>
    <t>91273</t>
  </si>
  <si>
    <t>STANOVENÍ ANTI GBM Ab ELISA</t>
  </si>
  <si>
    <t>91559</t>
  </si>
  <si>
    <t>86415</t>
  </si>
  <si>
    <t>SCREENING PROTILÁTEK NA PANELU 100 DÁRCŮ POMOCÍ DT</t>
  </si>
  <si>
    <t>86425</t>
  </si>
  <si>
    <t>URČENÍ SPECIFICITY PROTILÁTKY V SÉRU</t>
  </si>
  <si>
    <t>91125</t>
  </si>
  <si>
    <t>STANOVENÍ INHIBITORU C1 ESTERÁZY RID</t>
  </si>
  <si>
    <t>91363</t>
  </si>
  <si>
    <t>STANOVENÍ AKTIVITY INHIBITORU C1 ESTERÁZY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</si>
  <si>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</si>
  <si>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</si>
  <si>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</si>
  <si>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</si>
  <si>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</si>
  <si>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</si>
  <si>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</si>
  <si>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</si>
  <si>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</si>
  <si>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</si>
  <si>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</si>
  <si>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</si>
  <si>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</si>
  <si>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</si>
  <si>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</si>
  <si>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</si>
  <si>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20 - Klinika chorob kožních a pohlavních</t>
  </si>
  <si>
    <t>21 - Onkologická klinika</t>
  </si>
  <si>
    <t>22 - Klinika nukleární medicíny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</si>
  <si>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</si>
  <si>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</si>
  <si>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</si>
  <si>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</si>
  <si>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</si>
  <si>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</si>
  <si>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86113</t>
  </si>
  <si>
    <t>STATIM CROSS - MATCH NEPŘÍBUZNÝCH DÁRCŮ JEDNODUCHÝ</t>
  </si>
  <si>
    <t>02</t>
  </si>
  <si>
    <t>03</t>
  </si>
  <si>
    <t>04</t>
  </si>
  <si>
    <t>05</t>
  </si>
  <si>
    <t>07</t>
  </si>
  <si>
    <t>86121</t>
  </si>
  <si>
    <t>CROSS - MATCH NEPŘÍBUZNÝCH DÁRCŮ JEDNODUCHÝ SKUPIN</t>
  </si>
  <si>
    <t>86125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</si>
  <si>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</si>
  <si>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</si>
  <si>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</si>
  <si>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</si>
  <si>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</si>
  <si>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</si>
  <si>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</si>
  <si>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</si>
  <si>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</si>
  <si>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20</t>
  </si>
  <si>
    <t>21</t>
  </si>
  <si>
    <t>22</t>
  </si>
  <si>
    <t>30</t>
  </si>
  <si>
    <t>31</t>
  </si>
  <si>
    <t>32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</si>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</sst>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99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2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49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50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5" fillId="2" borderId="34" xfId="1" applyFont="1" applyFill="1" applyBorder="1" applyAlignment="1">
      <alignment horizontal="left" indent="4"/>
    </xf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7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1" fontId="40" fillId="0" borderId="0" xfId="0" applyNumberFormat="1" applyFont="1" applyFill="1"/>
    <xf numFmtId="172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1" applyFont="1" applyFill="1"/>
    <xf numFmtId="0" fontId="50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2" fillId="8" borderId="60" xfId="0" applyNumberFormat="1" applyFont="1" applyFill="1" applyBorder="1"/>
    <xf numFmtId="3" fontId="52" fillId="8" borderId="59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3" xfId="0" applyNumberFormat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4" fillId="2" borderId="66" xfId="0" applyNumberFormat="1" applyFont="1" applyFill="1" applyBorder="1" applyAlignment="1">
      <alignment horizontal="center" vertical="center" wrapText="1"/>
    </xf>
    <xf numFmtId="0" fontId="54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7" xfId="0" applyFont="1" applyBorder="1"/>
    <xf numFmtId="3" fontId="32" fillId="0" borderId="87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6" xfId="0" applyNumberFormat="1" applyFont="1" applyFill="1" applyBorder="1" applyAlignment="1">
      <alignment horizontal="center" vertical="center"/>
    </xf>
    <xf numFmtId="3" fontId="54" fillId="2" borderId="84" xfId="0" applyNumberFormat="1" applyFont="1" applyFill="1" applyBorder="1" applyAlignment="1">
      <alignment horizontal="center" vertical="center" wrapText="1"/>
    </xf>
    <xf numFmtId="173" fontId="39" fillId="4" borderId="70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2" xfId="0" applyNumberFormat="1" applyFont="1" applyBorder="1"/>
    <xf numFmtId="173" fontId="32" fillId="0" borderId="76" xfId="0" applyNumberFormat="1" applyFont="1" applyBorder="1"/>
    <xf numFmtId="173" fontId="32" fillId="0" borderId="74" xfId="0" applyNumberFormat="1" applyFont="1" applyBorder="1"/>
    <xf numFmtId="173" fontId="39" fillId="0" borderId="83" xfId="0" applyNumberFormat="1" applyFont="1" applyBorder="1"/>
    <xf numFmtId="173" fontId="32" fillId="0" borderId="84" xfId="0" applyNumberFormat="1" applyFont="1" applyBorder="1"/>
    <xf numFmtId="173" fontId="32" fillId="0" borderId="67" xfId="0" applyNumberFormat="1" applyFont="1" applyBorder="1"/>
    <xf numFmtId="173" fontId="39" fillId="2" borderId="85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8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70" xfId="0" applyNumberFormat="1" applyFont="1" applyBorder="1"/>
    <xf numFmtId="173" fontId="32" fillId="0" borderId="86" xfId="0" applyNumberFormat="1" applyFont="1" applyBorder="1"/>
    <xf numFmtId="173" fontId="32" fillId="0" borderId="64" xfId="0" applyNumberFormat="1" applyFont="1" applyBorder="1"/>
    <xf numFmtId="174" fontId="39" fillId="2" borderId="70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174" fontId="32" fillId="0" borderId="76" xfId="0" applyNumberFormat="1" applyFont="1" applyBorder="1"/>
    <xf numFmtId="174" fontId="39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3" fontId="39" fillId="4" borderId="70" xfId="0" applyNumberFormat="1" applyFont="1" applyFill="1" applyBorder="1" applyAlignment="1">
      <alignment horizontal="center"/>
    </xf>
    <xf numFmtId="175" fontId="39" fillId="0" borderId="78" xfId="0" applyNumberFormat="1" applyFont="1" applyBorder="1"/>
    <xf numFmtId="0" fontId="31" fillId="2" borderId="93" xfId="74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7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2" xfId="0" applyNumberFormat="1" applyFont="1" applyBorder="1"/>
    <xf numFmtId="9" fontId="32" fillId="0" borderId="76" xfId="0" applyNumberFormat="1" applyFont="1" applyBorder="1"/>
    <xf numFmtId="9" fontId="32" fillId="0" borderId="74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4" xfId="26" applyNumberFormat="1" applyFont="1" applyFill="1" applyBorder="1" applyAlignment="1">
      <alignment horizontal="center"/>
    </xf>
    <xf numFmtId="3" fontId="31" fillId="2" borderId="87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3" fillId="2" borderId="43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3" fillId="2" borderId="43" xfId="0" applyNumberFormat="1" applyFont="1" applyFill="1" applyBorder="1" applyAlignment="1">
      <alignment horizontal="center" vertical="top"/>
    </xf>
    <xf numFmtId="3" fontId="33" fillId="9" borderId="98" xfId="0" applyNumberFormat="1" applyFont="1" applyFill="1" applyBorder="1" applyAlignment="1">
      <alignment horizontal="right" vertical="top"/>
    </xf>
    <xf numFmtId="3" fontId="33" fillId="9" borderId="99" xfId="0" applyNumberFormat="1" applyFont="1" applyFill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3" fillId="0" borderId="98" xfId="0" applyNumberFormat="1" applyFont="1" applyBorder="1" applyAlignment="1">
      <alignment horizontal="right" vertical="top"/>
    </xf>
    <xf numFmtId="176" fontId="33" fillId="9" borderId="101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176" fontId="35" fillId="9" borderId="106" xfId="0" applyNumberFormat="1" applyFont="1" applyFill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0" fontId="35" fillId="0" borderId="109" xfId="0" applyFont="1" applyBorder="1" applyAlignment="1">
      <alignment horizontal="right" vertical="top"/>
    </xf>
    <xf numFmtId="176" fontId="35" fillId="9" borderId="110" xfId="0" applyNumberFormat="1" applyFont="1" applyFill="1" applyBorder="1" applyAlignment="1">
      <alignment horizontal="right" vertical="top"/>
    </xf>
    <xf numFmtId="0" fontId="37" fillId="10" borderId="97" xfId="0" applyFont="1" applyFill="1" applyBorder="1" applyAlignment="1">
      <alignment vertical="top"/>
    </xf>
    <xf numFmtId="0" fontId="37" fillId="10" borderId="97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 indent="6"/>
    </xf>
    <xf numFmtId="0" fontId="37" fillId="10" borderId="97" xfId="0" applyFont="1" applyFill="1" applyBorder="1" applyAlignment="1">
      <alignment vertical="top" indent="8"/>
    </xf>
    <xf numFmtId="0" fontId="38" fillId="10" borderId="102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6"/>
    </xf>
    <xf numFmtId="0" fontId="38" fillId="10" borderId="102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/>
    </xf>
    <xf numFmtId="0" fontId="32" fillId="10" borderId="97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1" xfId="53" applyNumberFormat="1" applyFont="1" applyFill="1" applyBorder="1" applyAlignment="1">
      <alignment horizontal="left"/>
    </xf>
    <xf numFmtId="164" fontId="31" fillId="2" borderId="112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80" xfId="80" applyNumberFormat="1" applyFont="1" applyFill="1" applyBorder="1"/>
    <xf numFmtId="3" fontId="3" fillId="2" borderId="8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0" fontId="39" fillId="0" borderId="63" xfId="0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93" xfId="0" applyFont="1" applyFill="1" applyBorder="1"/>
    <xf numFmtId="0" fontId="39" fillId="0" borderId="92" xfId="0" applyFont="1" applyFill="1" applyBorder="1" applyAlignment="1">
      <alignment horizontal="left" indent="1"/>
    </xf>
    <xf numFmtId="9" fontId="32" fillId="0" borderId="86" xfId="0" applyNumberFormat="1" applyFont="1" applyFill="1" applyBorder="1"/>
    <xf numFmtId="9" fontId="32" fillId="0" borderId="84" xfId="0" applyNumberFormat="1" applyFont="1" applyFill="1" applyBorder="1"/>
    <xf numFmtId="3" fontId="32" fillId="0" borderId="63" xfId="0" applyNumberFormat="1" applyFont="1" applyFill="1" applyBorder="1"/>
    <xf numFmtId="3" fontId="32" fillId="0" borderId="66" xfId="0" applyNumberFormat="1" applyFont="1" applyFill="1" applyBorder="1"/>
    <xf numFmtId="9" fontId="32" fillId="0" borderId="90" xfId="0" applyNumberFormat="1" applyFont="1" applyFill="1" applyBorder="1"/>
    <xf numFmtId="9" fontId="32" fillId="0" borderId="89" xfId="0" applyNumberFormat="1" applyFont="1" applyFill="1" applyBorder="1"/>
    <xf numFmtId="173" fontId="39" fillId="4" borderId="113" xfId="0" applyNumberFormat="1" applyFont="1" applyFill="1" applyBorder="1" applyAlignment="1">
      <alignment horizontal="center"/>
    </xf>
    <xf numFmtId="173" fontId="39" fillId="4" borderId="114" xfId="0" applyNumberFormat="1" applyFont="1" applyFill="1" applyBorder="1" applyAlignment="1">
      <alignment horizontal="center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175" fontId="32" fillId="0" borderId="115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39" fillId="2" borderId="90" xfId="0" applyFont="1" applyFill="1" applyBorder="1" applyAlignment="1">
      <alignment horizontal="center" vertical="center"/>
    </xf>
    <xf numFmtId="0" fontId="54" fillId="2" borderId="89" xfId="0" applyFont="1" applyFill="1" applyBorder="1" applyAlignment="1">
      <alignment horizontal="center" vertical="center" wrapText="1"/>
    </xf>
    <xf numFmtId="174" fontId="32" fillId="2" borderId="90" xfId="0" applyNumberFormat="1" applyFont="1" applyFill="1" applyBorder="1" applyAlignment="1"/>
    <xf numFmtId="174" fontId="32" fillId="0" borderId="88" xfId="0" applyNumberFormat="1" applyFont="1" applyBorder="1"/>
    <xf numFmtId="174" fontId="32" fillId="0" borderId="119" xfId="0" applyNumberFormat="1" applyFont="1" applyBorder="1"/>
    <xf numFmtId="173" fontId="39" fillId="4" borderId="90" xfId="0" applyNumberFormat="1" applyFont="1" applyFill="1" applyBorder="1" applyAlignment="1"/>
    <xf numFmtId="173" fontId="32" fillId="0" borderId="88" xfId="0" applyNumberFormat="1" applyFont="1" applyBorder="1"/>
    <xf numFmtId="173" fontId="32" fillId="0" borderId="89" xfId="0" applyNumberFormat="1" applyFont="1" applyBorder="1"/>
    <xf numFmtId="173" fontId="39" fillId="2" borderId="90" xfId="0" applyNumberFormat="1" applyFont="1" applyFill="1" applyBorder="1" applyAlignment="1"/>
    <xf numFmtId="173" fontId="32" fillId="0" borderId="119" xfId="0" applyNumberFormat="1" applyFont="1" applyBorder="1"/>
    <xf numFmtId="173" fontId="32" fillId="0" borderId="90" xfId="0" applyNumberFormat="1" applyFont="1" applyBorder="1"/>
    <xf numFmtId="9" fontId="32" fillId="0" borderId="88" xfId="0" applyNumberFormat="1" applyFont="1" applyBorder="1"/>
    <xf numFmtId="173" fontId="39" fillId="4" borderId="120" xfId="0" applyNumberFormat="1" applyFont="1" applyFill="1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175" fontId="32" fillId="0" borderId="121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0" fontId="0" fillId="0" borderId="15" xfId="0" applyBorder="1"/>
    <xf numFmtId="173" fontId="39" fillId="4" borderId="69" xfId="0" applyNumberFormat="1" applyFont="1" applyFill="1" applyBorder="1" applyAlignment="1">
      <alignment horizontal="center"/>
    </xf>
    <xf numFmtId="173" fontId="32" fillId="0" borderId="71" xfId="0" applyNumberFormat="1" applyFont="1" applyBorder="1" applyAlignment="1">
      <alignment horizontal="right"/>
    </xf>
    <xf numFmtId="175" fontId="32" fillId="0" borderId="71" xfId="0" applyNumberFormat="1" applyFont="1" applyBorder="1" applyAlignment="1">
      <alignment horizontal="right"/>
    </xf>
    <xf numFmtId="173" fontId="32" fillId="0" borderId="82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0" fontId="58" fillId="0" borderId="0" xfId="0" applyFont="1" applyFill="1"/>
    <xf numFmtId="0" fontId="59" fillId="0" borderId="0" xfId="0" applyFont="1" applyFill="1"/>
    <xf numFmtId="0" fontId="31" fillId="2" borderId="16" xfId="26" applyNumberFormat="1" applyFont="1" applyFill="1" applyBorder="1"/>
    <xf numFmtId="3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169" fontId="32" fillId="0" borderId="64" xfId="0" applyNumberFormat="1" applyFont="1" applyFill="1" applyBorder="1"/>
    <xf numFmtId="169" fontId="32" fillId="0" borderId="74" xfId="0" applyNumberFormat="1" applyFont="1" applyFill="1" applyBorder="1"/>
    <xf numFmtId="9" fontId="32" fillId="0" borderId="75" xfId="0" applyNumberFormat="1" applyFont="1" applyFill="1" applyBorder="1"/>
    <xf numFmtId="169" fontId="32" fillId="0" borderId="67" xfId="0" applyNumberFormat="1" applyFont="1" applyFill="1" applyBorder="1"/>
    <xf numFmtId="0" fontId="39" fillId="0" borderId="73" xfId="0" applyFont="1" applyFill="1" applyBorder="1"/>
    <xf numFmtId="0" fontId="39" fillId="0" borderId="66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1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2.3378372502892013</c:v>
                </c:pt>
                <c:pt idx="1">
                  <c:v>1.3853025422817655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946664"/>
        <c:axId val="120094588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1.3262041937592732</c:v>
                </c:pt>
                <c:pt idx="1">
                  <c:v>1.3262041937592732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0943528"/>
        <c:axId val="1200944312"/>
      </c:scatterChart>
      <c:catAx>
        <c:axId val="1200946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00945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09458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00946664"/>
        <c:crosses val="autoZero"/>
        <c:crossBetween val="between"/>
      </c:valAx>
      <c:valAx>
        <c:axId val="120094352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00944312"/>
        <c:crosses val="max"/>
        <c:crossBetween val="midCat"/>
      </c:valAx>
      <c:valAx>
        <c:axId val="120094431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0094352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93" t="s">
        <v>95</v>
      </c>
      <c r="B1" s="293"/>
    </row>
    <row r="2" spans="1:3" ht="14.4" customHeight="1" thickBot="1" x14ac:dyDescent="0.35">
      <c r="A2" s="203" t="s">
        <v>246</v>
      </c>
      <c r="B2" s="41"/>
    </row>
    <row r="3" spans="1:3" ht="14.4" customHeight="1" thickBot="1" x14ac:dyDescent="0.35">
      <c r="A3" s="289" t="s">
        <v>118</v>
      </c>
      <c r="B3" s="290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106</v>
      </c>
      <c r="C4" s="42" t="s">
        <v>107</v>
      </c>
    </row>
    <row r="5" spans="1:3" ht="14.4" customHeight="1" x14ac:dyDescent="0.3">
      <c r="A5" s="119" t="str">
        <f t="shared" si="0"/>
        <v>HI</v>
      </c>
      <c r="B5" s="65" t="s">
        <v>115</v>
      </c>
      <c r="C5" s="42" t="s">
        <v>98</v>
      </c>
    </row>
    <row r="6" spans="1:3" ht="14.4" customHeight="1" x14ac:dyDescent="0.3">
      <c r="A6" s="120" t="str">
        <f t="shared" si="0"/>
        <v>HI Graf</v>
      </c>
      <c r="B6" s="66" t="s">
        <v>91</v>
      </c>
      <c r="C6" s="42" t="s">
        <v>99</v>
      </c>
    </row>
    <row r="7" spans="1:3" ht="14.4" customHeight="1" x14ac:dyDescent="0.3">
      <c r="A7" s="120" t="str">
        <f t="shared" si="0"/>
        <v>Man Tab</v>
      </c>
      <c r="B7" s="66" t="s">
        <v>248</v>
      </c>
      <c r="C7" s="42" t="s">
        <v>100</v>
      </c>
    </row>
    <row r="8" spans="1:3" ht="14.4" customHeight="1" thickBot="1" x14ac:dyDescent="0.35">
      <c r="A8" s="121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1" t="s">
        <v>96</v>
      </c>
      <c r="B10" s="290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116</v>
      </c>
      <c r="C11" s="42" t="s">
        <v>101</v>
      </c>
    </row>
    <row r="12" spans="1:3" ht="14.4" customHeight="1" x14ac:dyDescent="0.3">
      <c r="A12" s="120" t="str">
        <f t="shared" ref="A12:A16" si="2">HYPERLINK("#'"&amp;C12&amp;"'!A1",C12)</f>
        <v>LŽ Detail</v>
      </c>
      <c r="B12" s="66" t="s">
        <v>133</v>
      </c>
      <c r="C12" s="42" t="s">
        <v>102</v>
      </c>
    </row>
    <row r="13" spans="1:3" ht="14.4" customHeight="1" x14ac:dyDescent="0.3">
      <c r="A13" s="120" t="str">
        <f t="shared" si="2"/>
        <v>LŽ Statim</v>
      </c>
      <c r="B13" s="277" t="s">
        <v>211</v>
      </c>
      <c r="C13" s="42" t="s">
        <v>221</v>
      </c>
    </row>
    <row r="14" spans="1:3" ht="14.4" customHeight="1" x14ac:dyDescent="0.3">
      <c r="A14" s="122" t="str">
        <f t="shared" ref="A14" si="3">HYPERLINK("#'"&amp;C14&amp;"'!A1",C14)</f>
        <v>Materiál Žádanky</v>
      </c>
      <c r="B14" s="66" t="s">
        <v>117</v>
      </c>
      <c r="C14" s="42" t="s">
        <v>103</v>
      </c>
    </row>
    <row r="15" spans="1:3" ht="14.4" customHeight="1" x14ac:dyDescent="0.3">
      <c r="A15" s="120" t="str">
        <f t="shared" si="2"/>
        <v>MŽ Detail</v>
      </c>
      <c r="B15" s="66" t="s">
        <v>2796</v>
      </c>
      <c r="C15" s="42" t="s">
        <v>104</v>
      </c>
    </row>
    <row r="16" spans="1:3" ht="14.4" customHeight="1" thickBot="1" x14ac:dyDescent="0.35">
      <c r="A16" s="122" t="str">
        <f t="shared" si="2"/>
        <v>Osobní náklady</v>
      </c>
      <c r="B16" s="66" t="s">
        <v>93</v>
      </c>
      <c r="C16" s="42" t="s">
        <v>105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2" t="s">
        <v>97</v>
      </c>
      <c r="B18" s="290"/>
    </row>
    <row r="19" spans="1:3" ht="14.4" customHeight="1" x14ac:dyDescent="0.3">
      <c r="A19" s="123" t="str">
        <f t="shared" ref="A19:A23" si="4">HYPERLINK("#'"&amp;C19&amp;"'!A1",C19)</f>
        <v>ZV Vykáz.-A</v>
      </c>
      <c r="B19" s="65" t="s">
        <v>2802</v>
      </c>
      <c r="C19" s="42" t="s">
        <v>108</v>
      </c>
    </row>
    <row r="20" spans="1:3" ht="14.4" customHeight="1" x14ac:dyDescent="0.3">
      <c r="A20" s="120" t="str">
        <f t="shared" ref="A20" si="5">HYPERLINK("#'"&amp;C20&amp;"'!A1",C20)</f>
        <v>ZV Vykáz.-A Lékaři</v>
      </c>
      <c r="B20" s="66" t="s">
        <v>2804</v>
      </c>
      <c r="C20" s="42" t="s">
        <v>224</v>
      </c>
    </row>
    <row r="21" spans="1:3" ht="14.4" customHeight="1" x14ac:dyDescent="0.3">
      <c r="A21" s="120" t="str">
        <f t="shared" si="4"/>
        <v>ZV Vykáz.-A Detail</v>
      </c>
      <c r="B21" s="66" t="s">
        <v>2958</v>
      </c>
      <c r="C21" s="42" t="s">
        <v>109</v>
      </c>
    </row>
    <row r="22" spans="1:3" ht="14.4" customHeight="1" x14ac:dyDescent="0.3">
      <c r="A22" s="120" t="str">
        <f t="shared" si="4"/>
        <v>ZV Vykáz.-H</v>
      </c>
      <c r="B22" s="66" t="s">
        <v>112</v>
      </c>
      <c r="C22" s="42" t="s">
        <v>110</v>
      </c>
    </row>
    <row r="23" spans="1:3" ht="14.4" customHeight="1" x14ac:dyDescent="0.3">
      <c r="A23" s="120" t="str">
        <f t="shared" si="4"/>
        <v>ZV Vykáz.-H Detail</v>
      </c>
      <c r="B23" s="66" t="s">
        <v>3008</v>
      </c>
      <c r="C23" s="42" t="s">
        <v>111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2" customWidth="1"/>
    <col min="2" max="2" width="61.109375" style="182" customWidth="1"/>
    <col min="3" max="3" width="9.5546875" style="105" customWidth="1"/>
    <col min="4" max="4" width="9.5546875" style="183" customWidth="1"/>
    <col min="5" max="5" width="2.21875" style="183" customWidth="1"/>
    <col min="6" max="6" width="9.5546875" style="184" customWidth="1"/>
    <col min="7" max="7" width="9.5546875" style="181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117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3" t="s">
        <v>246</v>
      </c>
      <c r="B2" s="180"/>
      <c r="C2" s="180"/>
      <c r="D2" s="180"/>
      <c r="E2" s="180"/>
      <c r="F2" s="180"/>
    </row>
    <row r="3" spans="1:10" ht="14.4" customHeight="1" thickBot="1" x14ac:dyDescent="0.35">
      <c r="A3" s="203"/>
      <c r="B3" s="180"/>
      <c r="C3" s="261">
        <v>2013</v>
      </c>
      <c r="D3" s="262">
        <v>2014</v>
      </c>
      <c r="E3" s="7"/>
      <c r="F3" s="317">
        <v>2015</v>
      </c>
      <c r="G3" s="318"/>
      <c r="H3" s="318"/>
      <c r="I3" s="319"/>
    </row>
    <row r="4" spans="1:10" ht="14.4" customHeight="1" thickBot="1" x14ac:dyDescent="0.35">
      <c r="A4" s="266" t="s">
        <v>0</v>
      </c>
      <c r="B4" s="267" t="s">
        <v>210</v>
      </c>
      <c r="C4" s="320" t="s">
        <v>59</v>
      </c>
      <c r="D4" s="321"/>
      <c r="E4" s="268"/>
      <c r="F4" s="263" t="s">
        <v>59</v>
      </c>
      <c r="G4" s="264" t="s">
        <v>60</v>
      </c>
      <c r="H4" s="264" t="s">
        <v>54</v>
      </c>
      <c r="I4" s="265" t="s">
        <v>61</v>
      </c>
    </row>
    <row r="5" spans="1:10" ht="14.4" customHeight="1" x14ac:dyDescent="0.3">
      <c r="A5" s="389" t="s">
        <v>424</v>
      </c>
      <c r="B5" s="390" t="s">
        <v>425</v>
      </c>
      <c r="C5" s="391" t="s">
        <v>426</v>
      </c>
      <c r="D5" s="391" t="s">
        <v>426</v>
      </c>
      <c r="E5" s="391"/>
      <c r="F5" s="391" t="s">
        <v>426</v>
      </c>
      <c r="G5" s="391" t="s">
        <v>426</v>
      </c>
      <c r="H5" s="391" t="s">
        <v>426</v>
      </c>
      <c r="I5" s="392" t="s">
        <v>426</v>
      </c>
      <c r="J5" s="393" t="s">
        <v>55</v>
      </c>
    </row>
    <row r="6" spans="1:10" ht="14.4" customHeight="1" x14ac:dyDescent="0.3">
      <c r="A6" s="389" t="s">
        <v>424</v>
      </c>
      <c r="B6" s="390" t="s">
        <v>259</v>
      </c>
      <c r="C6" s="391">
        <v>3273.3677900000002</v>
      </c>
      <c r="D6" s="391">
        <v>3503.5454800000098</v>
      </c>
      <c r="E6" s="391"/>
      <c r="F6" s="391">
        <v>3608.1822500000098</v>
      </c>
      <c r="G6" s="391">
        <v>3997.9998740726837</v>
      </c>
      <c r="H6" s="391">
        <v>-389.81762407267388</v>
      </c>
      <c r="I6" s="392">
        <v>0.9024968393319196</v>
      </c>
      <c r="J6" s="393" t="s">
        <v>1</v>
      </c>
    </row>
    <row r="7" spans="1:10" ht="14.4" customHeight="1" x14ac:dyDescent="0.3">
      <c r="A7" s="389" t="s">
        <v>424</v>
      </c>
      <c r="B7" s="390" t="s">
        <v>260</v>
      </c>
      <c r="C7" s="391">
        <v>18.64273</v>
      </c>
      <c r="D7" s="391">
        <v>36.519999999999996</v>
      </c>
      <c r="E7" s="391"/>
      <c r="F7" s="391">
        <v>39.85163</v>
      </c>
      <c r="G7" s="391">
        <v>34.499998913333663</v>
      </c>
      <c r="H7" s="391">
        <v>5.3516310866663375</v>
      </c>
      <c r="I7" s="392">
        <v>1.1551197465283984</v>
      </c>
      <c r="J7" s="393" t="s">
        <v>1</v>
      </c>
    </row>
    <row r="8" spans="1:10" ht="14.4" customHeight="1" x14ac:dyDescent="0.3">
      <c r="A8" s="389" t="s">
        <v>424</v>
      </c>
      <c r="B8" s="390" t="s">
        <v>261</v>
      </c>
      <c r="C8" s="391">
        <v>2.8625500000000001</v>
      </c>
      <c r="D8" s="391">
        <v>3.1449800000000003</v>
      </c>
      <c r="E8" s="391"/>
      <c r="F8" s="391">
        <v>1.3916299999999999</v>
      </c>
      <c r="G8" s="391">
        <v>3.3333332283413331</v>
      </c>
      <c r="H8" s="391">
        <v>-1.9417032283413331</v>
      </c>
      <c r="I8" s="392">
        <v>0.41748901314990194</v>
      </c>
      <c r="J8" s="393" t="s">
        <v>1</v>
      </c>
    </row>
    <row r="9" spans="1:10" ht="14.4" customHeight="1" x14ac:dyDescent="0.3">
      <c r="A9" s="389" t="s">
        <v>424</v>
      </c>
      <c r="B9" s="390" t="s">
        <v>262</v>
      </c>
      <c r="C9" s="391">
        <v>12.060700000000001</v>
      </c>
      <c r="D9" s="391">
        <v>15.45576</v>
      </c>
      <c r="E9" s="391"/>
      <c r="F9" s="391">
        <v>34.95093</v>
      </c>
      <c r="G9" s="391">
        <v>40.333332062930999</v>
      </c>
      <c r="H9" s="391">
        <v>-5.3824020629309999</v>
      </c>
      <c r="I9" s="392">
        <v>0.86655201076536437</v>
      </c>
      <c r="J9" s="393" t="s">
        <v>1</v>
      </c>
    </row>
    <row r="10" spans="1:10" ht="14.4" customHeight="1" x14ac:dyDescent="0.3">
      <c r="A10" s="389" t="s">
        <v>424</v>
      </c>
      <c r="B10" s="390" t="s">
        <v>263</v>
      </c>
      <c r="C10" s="391" t="s">
        <v>426</v>
      </c>
      <c r="D10" s="391">
        <v>0</v>
      </c>
      <c r="E10" s="391"/>
      <c r="F10" s="391">
        <v>6.8000000000000005E-2</v>
      </c>
      <c r="G10" s="391">
        <v>0</v>
      </c>
      <c r="H10" s="391">
        <v>6.8000000000000005E-2</v>
      </c>
      <c r="I10" s="392" t="s">
        <v>426</v>
      </c>
      <c r="J10" s="393" t="s">
        <v>1</v>
      </c>
    </row>
    <row r="11" spans="1:10" ht="14.4" customHeight="1" x14ac:dyDescent="0.3">
      <c r="A11" s="389" t="s">
        <v>424</v>
      </c>
      <c r="B11" s="390" t="s">
        <v>265</v>
      </c>
      <c r="C11" s="391">
        <v>3.4950000000000001</v>
      </c>
      <c r="D11" s="391">
        <v>5.6739999999999995</v>
      </c>
      <c r="E11" s="391"/>
      <c r="F11" s="391">
        <v>4.1180000000000003</v>
      </c>
      <c r="G11" s="391">
        <v>5.001999842449</v>
      </c>
      <c r="H11" s="391">
        <v>-0.88399984244899965</v>
      </c>
      <c r="I11" s="392">
        <v>0.82327071765436333</v>
      </c>
      <c r="J11" s="393" t="s">
        <v>1</v>
      </c>
    </row>
    <row r="12" spans="1:10" ht="14.4" customHeight="1" x14ac:dyDescent="0.3">
      <c r="A12" s="389" t="s">
        <v>424</v>
      </c>
      <c r="B12" s="390" t="s">
        <v>427</v>
      </c>
      <c r="C12" s="391">
        <v>3310.42877</v>
      </c>
      <c r="D12" s="391">
        <v>3564.3402200000096</v>
      </c>
      <c r="E12" s="391"/>
      <c r="F12" s="391">
        <v>3688.5624400000102</v>
      </c>
      <c r="G12" s="391">
        <v>4081.1685381197385</v>
      </c>
      <c r="H12" s="391">
        <v>-392.60609811972836</v>
      </c>
      <c r="I12" s="392">
        <v>0.90380056730011737</v>
      </c>
      <c r="J12" s="393" t="s">
        <v>428</v>
      </c>
    </row>
    <row r="14" spans="1:10" ht="14.4" customHeight="1" x14ac:dyDescent="0.3">
      <c r="A14" s="389" t="s">
        <v>424</v>
      </c>
      <c r="B14" s="390" t="s">
        <v>425</v>
      </c>
      <c r="C14" s="391" t="s">
        <v>426</v>
      </c>
      <c r="D14" s="391" t="s">
        <v>426</v>
      </c>
      <c r="E14" s="391"/>
      <c r="F14" s="391" t="s">
        <v>426</v>
      </c>
      <c r="G14" s="391" t="s">
        <v>426</v>
      </c>
      <c r="H14" s="391" t="s">
        <v>426</v>
      </c>
      <c r="I14" s="392" t="s">
        <v>426</v>
      </c>
      <c r="J14" s="393" t="s">
        <v>55</v>
      </c>
    </row>
    <row r="15" spans="1:10" ht="14.4" customHeight="1" x14ac:dyDescent="0.3">
      <c r="A15" s="389" t="s">
        <v>429</v>
      </c>
      <c r="B15" s="390" t="s">
        <v>430</v>
      </c>
      <c r="C15" s="391" t="s">
        <v>426</v>
      </c>
      <c r="D15" s="391" t="s">
        <v>426</v>
      </c>
      <c r="E15" s="391"/>
      <c r="F15" s="391" t="s">
        <v>426</v>
      </c>
      <c r="G15" s="391" t="s">
        <v>426</v>
      </c>
      <c r="H15" s="391" t="s">
        <v>426</v>
      </c>
      <c r="I15" s="392" t="s">
        <v>426</v>
      </c>
      <c r="J15" s="393" t="s">
        <v>0</v>
      </c>
    </row>
    <row r="16" spans="1:10" ht="14.4" customHeight="1" x14ac:dyDescent="0.3">
      <c r="A16" s="389" t="s">
        <v>429</v>
      </c>
      <c r="B16" s="390" t="s">
        <v>259</v>
      </c>
      <c r="C16" s="391">
        <v>3273.3677900000002</v>
      </c>
      <c r="D16" s="391">
        <v>3503.5454800000098</v>
      </c>
      <c r="E16" s="391"/>
      <c r="F16" s="391">
        <v>3608.1822500000098</v>
      </c>
      <c r="G16" s="391">
        <v>3997.9998740726837</v>
      </c>
      <c r="H16" s="391">
        <v>-389.81762407267388</v>
      </c>
      <c r="I16" s="392">
        <v>0.9024968393319196</v>
      </c>
      <c r="J16" s="393" t="s">
        <v>1</v>
      </c>
    </row>
    <row r="17" spans="1:10" ht="14.4" customHeight="1" x14ac:dyDescent="0.3">
      <c r="A17" s="389" t="s">
        <v>429</v>
      </c>
      <c r="B17" s="390" t="s">
        <v>260</v>
      </c>
      <c r="C17" s="391">
        <v>18.64273</v>
      </c>
      <c r="D17" s="391">
        <v>36.519999999999996</v>
      </c>
      <c r="E17" s="391"/>
      <c r="F17" s="391">
        <v>39.85163</v>
      </c>
      <c r="G17" s="391">
        <v>34.499998913333663</v>
      </c>
      <c r="H17" s="391">
        <v>5.3516310866663375</v>
      </c>
      <c r="I17" s="392">
        <v>1.1551197465283984</v>
      </c>
      <c r="J17" s="393" t="s">
        <v>1</v>
      </c>
    </row>
    <row r="18" spans="1:10" ht="14.4" customHeight="1" x14ac:dyDescent="0.3">
      <c r="A18" s="389" t="s">
        <v>429</v>
      </c>
      <c r="B18" s="390" t="s">
        <v>261</v>
      </c>
      <c r="C18" s="391">
        <v>2.8625500000000001</v>
      </c>
      <c r="D18" s="391">
        <v>3.1449800000000003</v>
      </c>
      <c r="E18" s="391"/>
      <c r="F18" s="391">
        <v>1.3916299999999999</v>
      </c>
      <c r="G18" s="391">
        <v>3.3333332283413331</v>
      </c>
      <c r="H18" s="391">
        <v>-1.9417032283413331</v>
      </c>
      <c r="I18" s="392">
        <v>0.41748901314990194</v>
      </c>
      <c r="J18" s="393" t="s">
        <v>1</v>
      </c>
    </row>
    <row r="19" spans="1:10" ht="14.4" customHeight="1" x14ac:dyDescent="0.3">
      <c r="A19" s="389" t="s">
        <v>429</v>
      </c>
      <c r="B19" s="390" t="s">
        <v>262</v>
      </c>
      <c r="C19" s="391">
        <v>12.060700000000001</v>
      </c>
      <c r="D19" s="391">
        <v>15.45576</v>
      </c>
      <c r="E19" s="391"/>
      <c r="F19" s="391">
        <v>34.95093</v>
      </c>
      <c r="G19" s="391">
        <v>40.333332062930999</v>
      </c>
      <c r="H19" s="391">
        <v>-5.3824020629309999</v>
      </c>
      <c r="I19" s="392">
        <v>0.86655201076536437</v>
      </c>
      <c r="J19" s="393" t="s">
        <v>1</v>
      </c>
    </row>
    <row r="20" spans="1:10" ht="14.4" customHeight="1" x14ac:dyDescent="0.3">
      <c r="A20" s="389" t="s">
        <v>429</v>
      </c>
      <c r="B20" s="390" t="s">
        <v>263</v>
      </c>
      <c r="C20" s="391" t="s">
        <v>426</v>
      </c>
      <c r="D20" s="391">
        <v>0</v>
      </c>
      <c r="E20" s="391"/>
      <c r="F20" s="391">
        <v>6.8000000000000005E-2</v>
      </c>
      <c r="G20" s="391">
        <v>0</v>
      </c>
      <c r="H20" s="391">
        <v>6.8000000000000005E-2</v>
      </c>
      <c r="I20" s="392" t="s">
        <v>426</v>
      </c>
      <c r="J20" s="393" t="s">
        <v>1</v>
      </c>
    </row>
    <row r="21" spans="1:10" ht="14.4" customHeight="1" x14ac:dyDescent="0.3">
      <c r="A21" s="389" t="s">
        <v>429</v>
      </c>
      <c r="B21" s="390" t="s">
        <v>265</v>
      </c>
      <c r="C21" s="391">
        <v>3.4950000000000001</v>
      </c>
      <c r="D21" s="391">
        <v>5.6739999999999995</v>
      </c>
      <c r="E21" s="391"/>
      <c r="F21" s="391">
        <v>4.1180000000000003</v>
      </c>
      <c r="G21" s="391">
        <v>5.001999842449</v>
      </c>
      <c r="H21" s="391">
        <v>-0.88399984244899965</v>
      </c>
      <c r="I21" s="392">
        <v>0.82327071765436333</v>
      </c>
      <c r="J21" s="393" t="s">
        <v>1</v>
      </c>
    </row>
    <row r="22" spans="1:10" ht="14.4" customHeight="1" x14ac:dyDescent="0.3">
      <c r="A22" s="389" t="s">
        <v>429</v>
      </c>
      <c r="B22" s="390" t="s">
        <v>431</v>
      </c>
      <c r="C22" s="391">
        <v>3310.42877</v>
      </c>
      <c r="D22" s="391">
        <v>3564.3402200000096</v>
      </c>
      <c r="E22" s="391"/>
      <c r="F22" s="391">
        <v>3688.5624400000102</v>
      </c>
      <c r="G22" s="391">
        <v>4081.1685381197385</v>
      </c>
      <c r="H22" s="391">
        <v>-392.60609811972836</v>
      </c>
      <c r="I22" s="392">
        <v>0.90380056730011737</v>
      </c>
      <c r="J22" s="393" t="s">
        <v>432</v>
      </c>
    </row>
    <row r="23" spans="1:10" ht="14.4" customHeight="1" x14ac:dyDescent="0.3">
      <c r="A23" s="389" t="s">
        <v>426</v>
      </c>
      <c r="B23" s="390" t="s">
        <v>426</v>
      </c>
      <c r="C23" s="391" t="s">
        <v>426</v>
      </c>
      <c r="D23" s="391" t="s">
        <v>426</v>
      </c>
      <c r="E23" s="391"/>
      <c r="F23" s="391" t="s">
        <v>426</v>
      </c>
      <c r="G23" s="391" t="s">
        <v>426</v>
      </c>
      <c r="H23" s="391" t="s">
        <v>426</v>
      </c>
      <c r="I23" s="392" t="s">
        <v>426</v>
      </c>
      <c r="J23" s="393" t="s">
        <v>433</v>
      </c>
    </row>
    <row r="24" spans="1:10" ht="14.4" customHeight="1" x14ac:dyDescent="0.3">
      <c r="A24" s="389" t="s">
        <v>424</v>
      </c>
      <c r="B24" s="390" t="s">
        <v>427</v>
      </c>
      <c r="C24" s="391">
        <v>3310.42877</v>
      </c>
      <c r="D24" s="391">
        <v>3564.3402200000096</v>
      </c>
      <c r="E24" s="391"/>
      <c r="F24" s="391">
        <v>3688.5624400000102</v>
      </c>
      <c r="G24" s="391">
        <v>4081.1685381197385</v>
      </c>
      <c r="H24" s="391">
        <v>-392.60609811972836</v>
      </c>
      <c r="I24" s="392">
        <v>0.90380056730011737</v>
      </c>
      <c r="J24" s="393" t="s">
        <v>428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5">
      <formula>$H14&gt;0</formula>
    </cfRule>
  </conditionalFormatting>
  <conditionalFormatting sqref="A14:A24">
    <cfRule type="expression" dxfId="10" priority="2">
      <formula>AND($J14&lt;&gt;"mezeraKL",$J14&lt;&gt;"")</formula>
    </cfRule>
  </conditionalFormatting>
  <conditionalFormatting sqref="I14:I24">
    <cfRule type="expression" dxfId="9" priority="6">
      <formula>$I14&gt;1</formula>
    </cfRule>
  </conditionalFormatting>
  <conditionalFormatting sqref="B14:B24">
    <cfRule type="expression" dxfId="8" priority="1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5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1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3" bestFit="1" customWidth="1" collapsed="1"/>
    <col min="4" max="4" width="18.77734375" style="187" customWidth="1"/>
    <col min="5" max="5" width="9" style="183" bestFit="1" customWidth="1"/>
    <col min="6" max="6" width="18.77734375" style="187" customWidth="1"/>
    <col min="7" max="7" width="12.44140625" style="183" hidden="1" customWidth="1" outlineLevel="1"/>
    <col min="8" max="8" width="25.77734375" style="183" customWidth="1" collapsed="1"/>
    <col min="9" max="9" width="7.77734375" style="181" customWidth="1"/>
    <col min="10" max="10" width="10" style="181" customWidth="1"/>
    <col min="11" max="11" width="11.109375" style="181" customWidth="1"/>
    <col min="12" max="16384" width="8.88671875" style="105"/>
  </cols>
  <sheetData>
    <row r="1" spans="1:11" ht="18.600000000000001" customHeight="1" thickBot="1" x14ac:dyDescent="0.4">
      <c r="A1" s="329" t="s">
        <v>2796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4.4" customHeight="1" thickBot="1" x14ac:dyDescent="0.35">
      <c r="A2" s="203" t="s">
        <v>246</v>
      </c>
      <c r="B2" s="57"/>
      <c r="C2" s="185"/>
      <c r="D2" s="185"/>
      <c r="E2" s="185"/>
      <c r="F2" s="185"/>
      <c r="G2" s="185"/>
      <c r="H2" s="185"/>
      <c r="I2" s="186"/>
      <c r="J2" s="186"/>
      <c r="K2" s="186"/>
    </row>
    <row r="3" spans="1:11" ht="14.4" customHeight="1" thickBot="1" x14ac:dyDescent="0.35">
      <c r="A3" s="57"/>
      <c r="B3" s="57"/>
      <c r="C3" s="325"/>
      <c r="D3" s="326"/>
      <c r="E3" s="326"/>
      <c r="F3" s="326"/>
      <c r="G3" s="326"/>
      <c r="H3" s="117" t="s">
        <v>113</v>
      </c>
      <c r="I3" s="74">
        <f>IF(J3&lt;&gt;0,K3/J3,0)</f>
        <v>56.567225767949594</v>
      </c>
      <c r="J3" s="74">
        <f>SUBTOTAL(9,J5:J1048576)</f>
        <v>65209</v>
      </c>
      <c r="K3" s="75">
        <f>SUBTOTAL(9,K5:K1048576)</f>
        <v>3688692.2251022253</v>
      </c>
    </row>
    <row r="4" spans="1:11" s="182" customFormat="1" ht="14.4" customHeight="1" thickBot="1" x14ac:dyDescent="0.35">
      <c r="A4" s="394" t="s">
        <v>4</v>
      </c>
      <c r="B4" s="395" t="s">
        <v>5</v>
      </c>
      <c r="C4" s="395" t="s">
        <v>0</v>
      </c>
      <c r="D4" s="395" t="s">
        <v>6</v>
      </c>
      <c r="E4" s="395" t="s">
        <v>7</v>
      </c>
      <c r="F4" s="395" t="s">
        <v>1</v>
      </c>
      <c r="G4" s="395" t="s">
        <v>57</v>
      </c>
      <c r="H4" s="396" t="s">
        <v>11</v>
      </c>
      <c r="I4" s="397" t="s">
        <v>120</v>
      </c>
      <c r="J4" s="397" t="s">
        <v>13</v>
      </c>
      <c r="K4" s="398" t="s">
        <v>128</v>
      </c>
    </row>
    <row r="5" spans="1:11" ht="14.4" customHeight="1" x14ac:dyDescent="0.3">
      <c r="A5" s="399" t="s">
        <v>424</v>
      </c>
      <c r="B5" s="400" t="s">
        <v>425</v>
      </c>
      <c r="C5" s="401" t="s">
        <v>429</v>
      </c>
      <c r="D5" s="402" t="s">
        <v>2344</v>
      </c>
      <c r="E5" s="401" t="s">
        <v>2784</v>
      </c>
      <c r="F5" s="402" t="s">
        <v>2785</v>
      </c>
      <c r="G5" s="401" t="s">
        <v>2372</v>
      </c>
      <c r="H5" s="401" t="s">
        <v>2373</v>
      </c>
      <c r="I5" s="403">
        <v>42.45</v>
      </c>
      <c r="J5" s="403">
        <v>10</v>
      </c>
      <c r="K5" s="404">
        <v>424.5</v>
      </c>
    </row>
    <row r="6" spans="1:11" ht="14.4" customHeight="1" x14ac:dyDescent="0.3">
      <c r="A6" s="405" t="s">
        <v>424</v>
      </c>
      <c r="B6" s="406" t="s">
        <v>425</v>
      </c>
      <c r="C6" s="407" t="s">
        <v>429</v>
      </c>
      <c r="D6" s="408" t="s">
        <v>2344</v>
      </c>
      <c r="E6" s="407" t="s">
        <v>2784</v>
      </c>
      <c r="F6" s="408" t="s">
        <v>2785</v>
      </c>
      <c r="G6" s="407" t="s">
        <v>2374</v>
      </c>
      <c r="H6" s="407" t="s">
        <v>2375</v>
      </c>
      <c r="I6" s="409">
        <v>27.36</v>
      </c>
      <c r="J6" s="409">
        <v>24</v>
      </c>
      <c r="K6" s="410">
        <v>656.64</v>
      </c>
    </row>
    <row r="7" spans="1:11" ht="14.4" customHeight="1" x14ac:dyDescent="0.3">
      <c r="A7" s="405" t="s">
        <v>424</v>
      </c>
      <c r="B7" s="406" t="s">
        <v>425</v>
      </c>
      <c r="C7" s="407" t="s">
        <v>429</v>
      </c>
      <c r="D7" s="408" t="s">
        <v>2344</v>
      </c>
      <c r="E7" s="407" t="s">
        <v>2784</v>
      </c>
      <c r="F7" s="408" t="s">
        <v>2785</v>
      </c>
      <c r="G7" s="407" t="s">
        <v>2376</v>
      </c>
      <c r="H7" s="407" t="s">
        <v>2377</v>
      </c>
      <c r="I7" s="409">
        <v>3.02</v>
      </c>
      <c r="J7" s="409">
        <v>80</v>
      </c>
      <c r="K7" s="410">
        <v>241.6</v>
      </c>
    </row>
    <row r="8" spans="1:11" ht="14.4" customHeight="1" x14ac:dyDescent="0.3">
      <c r="A8" s="405" t="s">
        <v>424</v>
      </c>
      <c r="B8" s="406" t="s">
        <v>425</v>
      </c>
      <c r="C8" s="407" t="s">
        <v>429</v>
      </c>
      <c r="D8" s="408" t="s">
        <v>2344</v>
      </c>
      <c r="E8" s="407" t="s">
        <v>2784</v>
      </c>
      <c r="F8" s="408" t="s">
        <v>2785</v>
      </c>
      <c r="G8" s="407" t="s">
        <v>2378</v>
      </c>
      <c r="H8" s="407" t="s">
        <v>2379</v>
      </c>
      <c r="I8" s="409">
        <v>13.01</v>
      </c>
      <c r="J8" s="409">
        <v>1</v>
      </c>
      <c r="K8" s="410">
        <v>13.01</v>
      </c>
    </row>
    <row r="9" spans="1:11" ht="14.4" customHeight="1" x14ac:dyDescent="0.3">
      <c r="A9" s="405" t="s">
        <v>424</v>
      </c>
      <c r="B9" s="406" t="s">
        <v>425</v>
      </c>
      <c r="C9" s="407" t="s">
        <v>429</v>
      </c>
      <c r="D9" s="408" t="s">
        <v>2344</v>
      </c>
      <c r="E9" s="407" t="s">
        <v>2784</v>
      </c>
      <c r="F9" s="408" t="s">
        <v>2785</v>
      </c>
      <c r="G9" s="407" t="s">
        <v>2380</v>
      </c>
      <c r="H9" s="407" t="s">
        <v>2381</v>
      </c>
      <c r="I9" s="409">
        <v>27.94</v>
      </c>
      <c r="J9" s="409">
        <v>2</v>
      </c>
      <c r="K9" s="410">
        <v>55.88</v>
      </c>
    </row>
    <row r="10" spans="1:11" ht="14.4" customHeight="1" x14ac:dyDescent="0.3">
      <c r="A10" s="405" t="s">
        <v>424</v>
      </c>
      <c r="B10" s="406" t="s">
        <v>425</v>
      </c>
      <c r="C10" s="407" t="s">
        <v>429</v>
      </c>
      <c r="D10" s="408" t="s">
        <v>2344</v>
      </c>
      <c r="E10" s="407" t="s">
        <v>2786</v>
      </c>
      <c r="F10" s="408" t="s">
        <v>2787</v>
      </c>
      <c r="G10" s="407" t="s">
        <v>2382</v>
      </c>
      <c r="H10" s="407" t="s">
        <v>2383</v>
      </c>
      <c r="I10" s="409">
        <v>1.84</v>
      </c>
      <c r="J10" s="409">
        <v>1000</v>
      </c>
      <c r="K10" s="410">
        <v>1840</v>
      </c>
    </row>
    <row r="11" spans="1:11" ht="14.4" customHeight="1" x14ac:dyDescent="0.3">
      <c r="A11" s="405" t="s">
        <v>424</v>
      </c>
      <c r="B11" s="406" t="s">
        <v>425</v>
      </c>
      <c r="C11" s="407" t="s">
        <v>429</v>
      </c>
      <c r="D11" s="408" t="s">
        <v>2344</v>
      </c>
      <c r="E11" s="407" t="s">
        <v>2786</v>
      </c>
      <c r="F11" s="408" t="s">
        <v>2787</v>
      </c>
      <c r="G11" s="407" t="s">
        <v>2384</v>
      </c>
      <c r="H11" s="407" t="s">
        <v>2385</v>
      </c>
      <c r="I11" s="409">
        <v>2.4300000000000002</v>
      </c>
      <c r="J11" s="409">
        <v>100</v>
      </c>
      <c r="K11" s="410">
        <v>243</v>
      </c>
    </row>
    <row r="12" spans="1:11" ht="14.4" customHeight="1" x14ac:dyDescent="0.3">
      <c r="A12" s="405" t="s">
        <v>424</v>
      </c>
      <c r="B12" s="406" t="s">
        <v>425</v>
      </c>
      <c r="C12" s="407" t="s">
        <v>429</v>
      </c>
      <c r="D12" s="408" t="s">
        <v>2344</v>
      </c>
      <c r="E12" s="407" t="s">
        <v>2786</v>
      </c>
      <c r="F12" s="408" t="s">
        <v>2787</v>
      </c>
      <c r="G12" s="407" t="s">
        <v>2386</v>
      </c>
      <c r="H12" s="407" t="s">
        <v>2387</v>
      </c>
      <c r="I12" s="409">
        <v>2.82</v>
      </c>
      <c r="J12" s="409">
        <v>100</v>
      </c>
      <c r="K12" s="410">
        <v>282</v>
      </c>
    </row>
    <row r="13" spans="1:11" ht="14.4" customHeight="1" x14ac:dyDescent="0.3">
      <c r="A13" s="405" t="s">
        <v>424</v>
      </c>
      <c r="B13" s="406" t="s">
        <v>425</v>
      </c>
      <c r="C13" s="407" t="s">
        <v>429</v>
      </c>
      <c r="D13" s="408" t="s">
        <v>2344</v>
      </c>
      <c r="E13" s="407" t="s">
        <v>2786</v>
      </c>
      <c r="F13" s="408" t="s">
        <v>2787</v>
      </c>
      <c r="G13" s="407" t="s">
        <v>2388</v>
      </c>
      <c r="H13" s="407" t="s">
        <v>2389</v>
      </c>
      <c r="I13" s="409">
        <v>0.31</v>
      </c>
      <c r="J13" s="409">
        <v>4000</v>
      </c>
      <c r="K13" s="410">
        <v>1248.72</v>
      </c>
    </row>
    <row r="14" spans="1:11" ht="14.4" customHeight="1" x14ac:dyDescent="0.3">
      <c r="A14" s="405" t="s">
        <v>424</v>
      </c>
      <c r="B14" s="406" t="s">
        <v>425</v>
      </c>
      <c r="C14" s="407" t="s">
        <v>429</v>
      </c>
      <c r="D14" s="408" t="s">
        <v>2344</v>
      </c>
      <c r="E14" s="407" t="s">
        <v>2786</v>
      </c>
      <c r="F14" s="408" t="s">
        <v>2787</v>
      </c>
      <c r="G14" s="407" t="s">
        <v>2390</v>
      </c>
      <c r="H14" s="407" t="s">
        <v>2391</v>
      </c>
      <c r="I14" s="409">
        <v>12.11</v>
      </c>
      <c r="J14" s="409">
        <v>50</v>
      </c>
      <c r="K14" s="410">
        <v>605.5</v>
      </c>
    </row>
    <row r="15" spans="1:11" ht="14.4" customHeight="1" x14ac:dyDescent="0.3">
      <c r="A15" s="405" t="s">
        <v>424</v>
      </c>
      <c r="B15" s="406" t="s">
        <v>425</v>
      </c>
      <c r="C15" s="407" t="s">
        <v>429</v>
      </c>
      <c r="D15" s="408" t="s">
        <v>2344</v>
      </c>
      <c r="E15" s="407" t="s">
        <v>2786</v>
      </c>
      <c r="F15" s="408" t="s">
        <v>2787</v>
      </c>
      <c r="G15" s="407" t="s">
        <v>2392</v>
      </c>
      <c r="H15" s="407" t="s">
        <v>2393</v>
      </c>
      <c r="I15" s="409">
        <v>7.08</v>
      </c>
      <c r="J15" s="409">
        <v>50</v>
      </c>
      <c r="K15" s="410">
        <v>354</v>
      </c>
    </row>
    <row r="16" spans="1:11" ht="14.4" customHeight="1" x14ac:dyDescent="0.3">
      <c r="A16" s="405" t="s">
        <v>424</v>
      </c>
      <c r="B16" s="406" t="s">
        <v>425</v>
      </c>
      <c r="C16" s="407" t="s">
        <v>429</v>
      </c>
      <c r="D16" s="408" t="s">
        <v>2344</v>
      </c>
      <c r="E16" s="407" t="s">
        <v>2786</v>
      </c>
      <c r="F16" s="408" t="s">
        <v>2787</v>
      </c>
      <c r="G16" s="407" t="s">
        <v>2394</v>
      </c>
      <c r="H16" s="407" t="s">
        <v>2395</v>
      </c>
      <c r="I16" s="409">
        <v>5.29</v>
      </c>
      <c r="J16" s="409">
        <v>600</v>
      </c>
      <c r="K16" s="410">
        <v>3174.08</v>
      </c>
    </row>
    <row r="17" spans="1:11" ht="14.4" customHeight="1" x14ac:dyDescent="0.3">
      <c r="A17" s="405" t="s">
        <v>424</v>
      </c>
      <c r="B17" s="406" t="s">
        <v>425</v>
      </c>
      <c r="C17" s="407" t="s">
        <v>429</v>
      </c>
      <c r="D17" s="408" t="s">
        <v>2344</v>
      </c>
      <c r="E17" s="407" t="s">
        <v>2786</v>
      </c>
      <c r="F17" s="408" t="s">
        <v>2787</v>
      </c>
      <c r="G17" s="407" t="s">
        <v>2396</v>
      </c>
      <c r="H17" s="407" t="s">
        <v>2397</v>
      </c>
      <c r="I17" s="409">
        <v>0.73499999999999999</v>
      </c>
      <c r="J17" s="409">
        <v>3000</v>
      </c>
      <c r="K17" s="410">
        <v>2207.04</v>
      </c>
    </row>
    <row r="18" spans="1:11" ht="14.4" customHeight="1" x14ac:dyDescent="0.3">
      <c r="A18" s="405" t="s">
        <v>424</v>
      </c>
      <c r="B18" s="406" t="s">
        <v>425</v>
      </c>
      <c r="C18" s="407" t="s">
        <v>429</v>
      </c>
      <c r="D18" s="408" t="s">
        <v>2344</v>
      </c>
      <c r="E18" s="407" t="s">
        <v>2786</v>
      </c>
      <c r="F18" s="408" t="s">
        <v>2787</v>
      </c>
      <c r="G18" s="407" t="s">
        <v>2398</v>
      </c>
      <c r="H18" s="407" t="s">
        <v>2399</v>
      </c>
      <c r="I18" s="409">
        <v>70.180000000000007</v>
      </c>
      <c r="J18" s="409">
        <v>11</v>
      </c>
      <c r="K18" s="410">
        <v>771.98</v>
      </c>
    </row>
    <row r="19" spans="1:11" ht="14.4" customHeight="1" x14ac:dyDescent="0.3">
      <c r="A19" s="405" t="s">
        <v>424</v>
      </c>
      <c r="B19" s="406" t="s">
        <v>425</v>
      </c>
      <c r="C19" s="407" t="s">
        <v>429</v>
      </c>
      <c r="D19" s="408" t="s">
        <v>2344</v>
      </c>
      <c r="E19" s="407" t="s">
        <v>2786</v>
      </c>
      <c r="F19" s="408" t="s">
        <v>2787</v>
      </c>
      <c r="G19" s="407" t="s">
        <v>2400</v>
      </c>
      <c r="H19" s="407" t="s">
        <v>2401</v>
      </c>
      <c r="I19" s="409">
        <v>0.54</v>
      </c>
      <c r="J19" s="409">
        <v>2000</v>
      </c>
      <c r="K19" s="410">
        <v>1074.48</v>
      </c>
    </row>
    <row r="20" spans="1:11" ht="14.4" customHeight="1" x14ac:dyDescent="0.3">
      <c r="A20" s="405" t="s">
        <v>424</v>
      </c>
      <c r="B20" s="406" t="s">
        <v>425</v>
      </c>
      <c r="C20" s="407" t="s">
        <v>429</v>
      </c>
      <c r="D20" s="408" t="s">
        <v>2344</v>
      </c>
      <c r="E20" s="407" t="s">
        <v>2786</v>
      </c>
      <c r="F20" s="408" t="s">
        <v>2787</v>
      </c>
      <c r="G20" s="407" t="s">
        <v>2402</v>
      </c>
      <c r="H20" s="407" t="s">
        <v>2403</v>
      </c>
      <c r="I20" s="409">
        <v>8.2799999999999994</v>
      </c>
      <c r="J20" s="409">
        <v>2000</v>
      </c>
      <c r="K20" s="410">
        <v>16569.740000000002</v>
      </c>
    </row>
    <row r="21" spans="1:11" ht="14.4" customHeight="1" x14ac:dyDescent="0.3">
      <c r="A21" s="405" t="s">
        <v>424</v>
      </c>
      <c r="B21" s="406" t="s">
        <v>425</v>
      </c>
      <c r="C21" s="407" t="s">
        <v>429</v>
      </c>
      <c r="D21" s="408" t="s">
        <v>2344</v>
      </c>
      <c r="E21" s="407" t="s">
        <v>2786</v>
      </c>
      <c r="F21" s="408" t="s">
        <v>2787</v>
      </c>
      <c r="G21" s="407" t="s">
        <v>2404</v>
      </c>
      <c r="H21" s="407" t="s">
        <v>2405</v>
      </c>
      <c r="I21" s="409">
        <v>4.76</v>
      </c>
      <c r="J21" s="409">
        <v>500</v>
      </c>
      <c r="K21" s="410">
        <v>2380.0700000000002</v>
      </c>
    </row>
    <row r="22" spans="1:11" ht="14.4" customHeight="1" x14ac:dyDescent="0.3">
      <c r="A22" s="405" t="s">
        <v>424</v>
      </c>
      <c r="B22" s="406" t="s">
        <v>425</v>
      </c>
      <c r="C22" s="407" t="s">
        <v>429</v>
      </c>
      <c r="D22" s="408" t="s">
        <v>2344</v>
      </c>
      <c r="E22" s="407" t="s">
        <v>2786</v>
      </c>
      <c r="F22" s="408" t="s">
        <v>2787</v>
      </c>
      <c r="G22" s="407" t="s">
        <v>2406</v>
      </c>
      <c r="H22" s="407" t="s">
        <v>2407</v>
      </c>
      <c r="I22" s="409">
        <v>4.0999999999999996</v>
      </c>
      <c r="J22" s="409">
        <v>100</v>
      </c>
      <c r="K22" s="410">
        <v>410.19</v>
      </c>
    </row>
    <row r="23" spans="1:11" ht="14.4" customHeight="1" x14ac:dyDescent="0.3">
      <c r="A23" s="405" t="s">
        <v>424</v>
      </c>
      <c r="B23" s="406" t="s">
        <v>425</v>
      </c>
      <c r="C23" s="407" t="s">
        <v>429</v>
      </c>
      <c r="D23" s="408" t="s">
        <v>2344</v>
      </c>
      <c r="E23" s="407" t="s">
        <v>2786</v>
      </c>
      <c r="F23" s="408" t="s">
        <v>2787</v>
      </c>
      <c r="G23" s="407" t="s">
        <v>2408</v>
      </c>
      <c r="H23" s="407" t="s">
        <v>2409</v>
      </c>
      <c r="I23" s="409">
        <v>130.57</v>
      </c>
      <c r="J23" s="409">
        <v>5</v>
      </c>
      <c r="K23" s="410">
        <v>652.85</v>
      </c>
    </row>
    <row r="24" spans="1:11" ht="14.4" customHeight="1" x14ac:dyDescent="0.3">
      <c r="A24" s="405" t="s">
        <v>424</v>
      </c>
      <c r="B24" s="406" t="s">
        <v>425</v>
      </c>
      <c r="C24" s="407" t="s">
        <v>429</v>
      </c>
      <c r="D24" s="408" t="s">
        <v>2344</v>
      </c>
      <c r="E24" s="407" t="s">
        <v>2786</v>
      </c>
      <c r="F24" s="408" t="s">
        <v>2787</v>
      </c>
      <c r="G24" s="407" t="s">
        <v>2410</v>
      </c>
      <c r="H24" s="407" t="s">
        <v>2411</v>
      </c>
      <c r="I24" s="409">
        <v>130.57</v>
      </c>
      <c r="J24" s="409">
        <v>5</v>
      </c>
      <c r="K24" s="410">
        <v>652.85</v>
      </c>
    </row>
    <row r="25" spans="1:11" ht="14.4" customHeight="1" x14ac:dyDescent="0.3">
      <c r="A25" s="405" t="s">
        <v>424</v>
      </c>
      <c r="B25" s="406" t="s">
        <v>425</v>
      </c>
      <c r="C25" s="407" t="s">
        <v>429</v>
      </c>
      <c r="D25" s="408" t="s">
        <v>2344</v>
      </c>
      <c r="E25" s="407" t="s">
        <v>2786</v>
      </c>
      <c r="F25" s="408" t="s">
        <v>2787</v>
      </c>
      <c r="G25" s="407" t="s">
        <v>2412</v>
      </c>
      <c r="H25" s="407" t="s">
        <v>2413</v>
      </c>
      <c r="I25" s="409">
        <v>0.35</v>
      </c>
      <c r="J25" s="409">
        <v>2000</v>
      </c>
      <c r="K25" s="410">
        <v>701.8</v>
      </c>
    </row>
    <row r="26" spans="1:11" ht="14.4" customHeight="1" x14ac:dyDescent="0.3">
      <c r="A26" s="405" t="s">
        <v>424</v>
      </c>
      <c r="B26" s="406" t="s">
        <v>425</v>
      </c>
      <c r="C26" s="407" t="s">
        <v>429</v>
      </c>
      <c r="D26" s="408" t="s">
        <v>2344</v>
      </c>
      <c r="E26" s="407" t="s">
        <v>2786</v>
      </c>
      <c r="F26" s="408" t="s">
        <v>2787</v>
      </c>
      <c r="G26" s="407" t="s">
        <v>2414</v>
      </c>
      <c r="H26" s="407" t="s">
        <v>2415</v>
      </c>
      <c r="I26" s="409">
        <v>130.57</v>
      </c>
      <c r="J26" s="409">
        <v>10</v>
      </c>
      <c r="K26" s="410">
        <v>1305.7</v>
      </c>
    </row>
    <row r="27" spans="1:11" ht="14.4" customHeight="1" x14ac:dyDescent="0.3">
      <c r="A27" s="405" t="s">
        <v>424</v>
      </c>
      <c r="B27" s="406" t="s">
        <v>425</v>
      </c>
      <c r="C27" s="407" t="s">
        <v>429</v>
      </c>
      <c r="D27" s="408" t="s">
        <v>2344</v>
      </c>
      <c r="E27" s="407" t="s">
        <v>2786</v>
      </c>
      <c r="F27" s="408" t="s">
        <v>2787</v>
      </c>
      <c r="G27" s="407" t="s">
        <v>2416</v>
      </c>
      <c r="H27" s="407" t="s">
        <v>2417</v>
      </c>
      <c r="I27" s="409">
        <v>4.7699999999999996</v>
      </c>
      <c r="J27" s="409">
        <v>100</v>
      </c>
      <c r="K27" s="410">
        <v>476.93</v>
      </c>
    </row>
    <row r="28" spans="1:11" ht="14.4" customHeight="1" x14ac:dyDescent="0.3">
      <c r="A28" s="405" t="s">
        <v>424</v>
      </c>
      <c r="B28" s="406" t="s">
        <v>425</v>
      </c>
      <c r="C28" s="407" t="s">
        <v>429</v>
      </c>
      <c r="D28" s="408" t="s">
        <v>2344</v>
      </c>
      <c r="E28" s="407" t="s">
        <v>2788</v>
      </c>
      <c r="F28" s="408" t="s">
        <v>2789</v>
      </c>
      <c r="G28" s="407" t="s">
        <v>2418</v>
      </c>
      <c r="H28" s="407" t="s">
        <v>2419</v>
      </c>
      <c r="I28" s="409">
        <v>0.16</v>
      </c>
      <c r="J28" s="409">
        <v>12000</v>
      </c>
      <c r="K28" s="410">
        <v>1868.69</v>
      </c>
    </row>
    <row r="29" spans="1:11" ht="14.4" customHeight="1" x14ac:dyDescent="0.3">
      <c r="A29" s="405" t="s">
        <v>424</v>
      </c>
      <c r="B29" s="406" t="s">
        <v>425</v>
      </c>
      <c r="C29" s="407" t="s">
        <v>429</v>
      </c>
      <c r="D29" s="408" t="s">
        <v>2344</v>
      </c>
      <c r="E29" s="407" t="s">
        <v>2788</v>
      </c>
      <c r="F29" s="408" t="s">
        <v>2789</v>
      </c>
      <c r="G29" s="407" t="s">
        <v>2420</v>
      </c>
      <c r="H29" s="407" t="s">
        <v>2421</v>
      </c>
      <c r="I29" s="409">
        <v>1.07</v>
      </c>
      <c r="J29" s="409">
        <v>4000</v>
      </c>
      <c r="K29" s="410">
        <v>4264.04</v>
      </c>
    </row>
    <row r="30" spans="1:11" ht="14.4" customHeight="1" x14ac:dyDescent="0.3">
      <c r="A30" s="405" t="s">
        <v>424</v>
      </c>
      <c r="B30" s="406" t="s">
        <v>425</v>
      </c>
      <c r="C30" s="407" t="s">
        <v>429</v>
      </c>
      <c r="D30" s="408" t="s">
        <v>2344</v>
      </c>
      <c r="E30" s="407" t="s">
        <v>2788</v>
      </c>
      <c r="F30" s="408" t="s">
        <v>2789</v>
      </c>
      <c r="G30" s="407" t="s">
        <v>2422</v>
      </c>
      <c r="H30" s="407" t="s">
        <v>2423</v>
      </c>
      <c r="I30" s="409">
        <v>0.25</v>
      </c>
      <c r="J30" s="409">
        <v>3000</v>
      </c>
      <c r="K30" s="410">
        <v>754.65000000000009</v>
      </c>
    </row>
    <row r="31" spans="1:11" ht="14.4" customHeight="1" x14ac:dyDescent="0.3">
      <c r="A31" s="405" t="s">
        <v>424</v>
      </c>
      <c r="B31" s="406" t="s">
        <v>425</v>
      </c>
      <c r="C31" s="407" t="s">
        <v>429</v>
      </c>
      <c r="D31" s="408" t="s">
        <v>2344</v>
      </c>
      <c r="E31" s="407" t="s">
        <v>2788</v>
      </c>
      <c r="F31" s="408" t="s">
        <v>2789</v>
      </c>
      <c r="G31" s="407" t="s">
        <v>2424</v>
      </c>
      <c r="H31" s="407" t="s">
        <v>2425</v>
      </c>
      <c r="I31" s="409">
        <v>0.13</v>
      </c>
      <c r="J31" s="409">
        <v>2000</v>
      </c>
      <c r="K31" s="410">
        <v>254.1</v>
      </c>
    </row>
    <row r="32" spans="1:11" ht="14.4" customHeight="1" x14ac:dyDescent="0.3">
      <c r="A32" s="405" t="s">
        <v>424</v>
      </c>
      <c r="B32" s="406" t="s">
        <v>425</v>
      </c>
      <c r="C32" s="407" t="s">
        <v>429</v>
      </c>
      <c r="D32" s="408" t="s">
        <v>2344</v>
      </c>
      <c r="E32" s="407" t="s">
        <v>2788</v>
      </c>
      <c r="F32" s="408" t="s">
        <v>2789</v>
      </c>
      <c r="G32" s="407" t="s">
        <v>2426</v>
      </c>
      <c r="H32" s="407" t="s">
        <v>2427</v>
      </c>
      <c r="I32" s="409">
        <v>0.14000000000000001</v>
      </c>
      <c r="J32" s="409">
        <v>4000</v>
      </c>
      <c r="K32" s="410">
        <v>560</v>
      </c>
    </row>
    <row r="33" spans="1:11" ht="14.4" customHeight="1" x14ac:dyDescent="0.3">
      <c r="A33" s="405" t="s">
        <v>424</v>
      </c>
      <c r="B33" s="406" t="s">
        <v>425</v>
      </c>
      <c r="C33" s="407" t="s">
        <v>429</v>
      </c>
      <c r="D33" s="408" t="s">
        <v>2344</v>
      </c>
      <c r="E33" s="407" t="s">
        <v>2788</v>
      </c>
      <c r="F33" s="408" t="s">
        <v>2789</v>
      </c>
      <c r="G33" s="407" t="s">
        <v>2428</v>
      </c>
      <c r="H33" s="407" t="s">
        <v>2429</v>
      </c>
      <c r="I33" s="409">
        <v>1.32</v>
      </c>
      <c r="J33" s="409">
        <v>2000</v>
      </c>
      <c r="K33" s="410">
        <v>2631.26</v>
      </c>
    </row>
    <row r="34" spans="1:11" ht="14.4" customHeight="1" x14ac:dyDescent="0.3">
      <c r="A34" s="405" t="s">
        <v>424</v>
      </c>
      <c r="B34" s="406" t="s">
        <v>425</v>
      </c>
      <c r="C34" s="407" t="s">
        <v>429</v>
      </c>
      <c r="D34" s="408" t="s">
        <v>2344</v>
      </c>
      <c r="E34" s="407" t="s">
        <v>2788</v>
      </c>
      <c r="F34" s="408" t="s">
        <v>2789</v>
      </c>
      <c r="G34" s="407" t="s">
        <v>2430</v>
      </c>
      <c r="H34" s="407" t="s">
        <v>2431</v>
      </c>
      <c r="I34" s="409">
        <v>2.25</v>
      </c>
      <c r="J34" s="409">
        <v>1000</v>
      </c>
      <c r="K34" s="410">
        <v>2249.63</v>
      </c>
    </row>
    <row r="35" spans="1:11" ht="14.4" customHeight="1" x14ac:dyDescent="0.3">
      <c r="A35" s="405" t="s">
        <v>424</v>
      </c>
      <c r="B35" s="406" t="s">
        <v>425</v>
      </c>
      <c r="C35" s="407" t="s">
        <v>429</v>
      </c>
      <c r="D35" s="408" t="s">
        <v>2344</v>
      </c>
      <c r="E35" s="407" t="s">
        <v>2788</v>
      </c>
      <c r="F35" s="408" t="s">
        <v>2789</v>
      </c>
      <c r="G35" s="407" t="s">
        <v>2432</v>
      </c>
      <c r="H35" s="407" t="s">
        <v>2433</v>
      </c>
      <c r="I35" s="409">
        <v>3.33</v>
      </c>
      <c r="J35" s="409">
        <v>960</v>
      </c>
      <c r="K35" s="410">
        <v>3192</v>
      </c>
    </row>
    <row r="36" spans="1:11" ht="14.4" customHeight="1" x14ac:dyDescent="0.3">
      <c r="A36" s="405" t="s">
        <v>424</v>
      </c>
      <c r="B36" s="406" t="s">
        <v>425</v>
      </c>
      <c r="C36" s="407" t="s">
        <v>429</v>
      </c>
      <c r="D36" s="408" t="s">
        <v>2344</v>
      </c>
      <c r="E36" s="407" t="s">
        <v>2788</v>
      </c>
      <c r="F36" s="408" t="s">
        <v>2789</v>
      </c>
      <c r="G36" s="407" t="s">
        <v>2434</v>
      </c>
      <c r="H36" s="407" t="s">
        <v>2435</v>
      </c>
      <c r="I36" s="409">
        <v>1.2</v>
      </c>
      <c r="J36" s="409">
        <v>2400</v>
      </c>
      <c r="K36" s="410">
        <v>2890.93</v>
      </c>
    </row>
    <row r="37" spans="1:11" ht="14.4" customHeight="1" x14ac:dyDescent="0.3">
      <c r="A37" s="405" t="s">
        <v>424</v>
      </c>
      <c r="B37" s="406" t="s">
        <v>425</v>
      </c>
      <c r="C37" s="407" t="s">
        <v>429</v>
      </c>
      <c r="D37" s="408" t="s">
        <v>2344</v>
      </c>
      <c r="E37" s="407" t="s">
        <v>2788</v>
      </c>
      <c r="F37" s="408" t="s">
        <v>2789</v>
      </c>
      <c r="G37" s="407" t="s">
        <v>2436</v>
      </c>
      <c r="H37" s="407" t="s">
        <v>2437</v>
      </c>
      <c r="I37" s="409">
        <v>0.28000000000000003</v>
      </c>
      <c r="J37" s="409">
        <v>4000</v>
      </c>
      <c r="K37" s="410">
        <v>1113.2</v>
      </c>
    </row>
    <row r="38" spans="1:11" ht="14.4" customHeight="1" x14ac:dyDescent="0.3">
      <c r="A38" s="405" t="s">
        <v>424</v>
      </c>
      <c r="B38" s="406" t="s">
        <v>425</v>
      </c>
      <c r="C38" s="407" t="s">
        <v>429</v>
      </c>
      <c r="D38" s="408" t="s">
        <v>2344</v>
      </c>
      <c r="E38" s="407" t="s">
        <v>2788</v>
      </c>
      <c r="F38" s="408" t="s">
        <v>2789</v>
      </c>
      <c r="G38" s="407" t="s">
        <v>2438</v>
      </c>
      <c r="H38" s="407" t="s">
        <v>2439</v>
      </c>
      <c r="I38" s="409">
        <v>2.6399999999999997</v>
      </c>
      <c r="J38" s="409">
        <v>600</v>
      </c>
      <c r="K38" s="410">
        <v>1614.14</v>
      </c>
    </row>
    <row r="39" spans="1:11" ht="14.4" customHeight="1" x14ac:dyDescent="0.3">
      <c r="A39" s="405" t="s">
        <v>424</v>
      </c>
      <c r="B39" s="406" t="s">
        <v>425</v>
      </c>
      <c r="C39" s="407" t="s">
        <v>429</v>
      </c>
      <c r="D39" s="408" t="s">
        <v>2344</v>
      </c>
      <c r="E39" s="407" t="s">
        <v>2788</v>
      </c>
      <c r="F39" s="408" t="s">
        <v>2789</v>
      </c>
      <c r="G39" s="407" t="s">
        <v>2440</v>
      </c>
      <c r="H39" s="407" t="s">
        <v>2441</v>
      </c>
      <c r="I39" s="409">
        <v>244.42</v>
      </c>
      <c r="J39" s="409">
        <v>5</v>
      </c>
      <c r="K39" s="410">
        <v>1222.0999999999999</v>
      </c>
    </row>
    <row r="40" spans="1:11" ht="14.4" customHeight="1" x14ac:dyDescent="0.3">
      <c r="A40" s="405" t="s">
        <v>424</v>
      </c>
      <c r="B40" s="406" t="s">
        <v>425</v>
      </c>
      <c r="C40" s="407" t="s">
        <v>429</v>
      </c>
      <c r="D40" s="408" t="s">
        <v>2344</v>
      </c>
      <c r="E40" s="407" t="s">
        <v>2788</v>
      </c>
      <c r="F40" s="408" t="s">
        <v>2789</v>
      </c>
      <c r="G40" s="407" t="s">
        <v>2442</v>
      </c>
      <c r="H40" s="407" t="s">
        <v>2443</v>
      </c>
      <c r="I40" s="409">
        <v>1</v>
      </c>
      <c r="J40" s="409">
        <v>500</v>
      </c>
      <c r="K40" s="410">
        <v>500.94</v>
      </c>
    </row>
    <row r="41" spans="1:11" ht="14.4" customHeight="1" x14ac:dyDescent="0.3">
      <c r="A41" s="405" t="s">
        <v>424</v>
      </c>
      <c r="B41" s="406" t="s">
        <v>425</v>
      </c>
      <c r="C41" s="407" t="s">
        <v>429</v>
      </c>
      <c r="D41" s="408" t="s">
        <v>2344</v>
      </c>
      <c r="E41" s="407" t="s">
        <v>2788</v>
      </c>
      <c r="F41" s="408" t="s">
        <v>2789</v>
      </c>
      <c r="G41" s="407" t="s">
        <v>2444</v>
      </c>
      <c r="H41" s="407" t="s">
        <v>2445</v>
      </c>
      <c r="I41" s="409">
        <v>7.62</v>
      </c>
      <c r="J41" s="409">
        <v>500</v>
      </c>
      <c r="K41" s="410">
        <v>3807.87</v>
      </c>
    </row>
    <row r="42" spans="1:11" ht="14.4" customHeight="1" x14ac:dyDescent="0.3">
      <c r="A42" s="405" t="s">
        <v>424</v>
      </c>
      <c r="B42" s="406" t="s">
        <v>425</v>
      </c>
      <c r="C42" s="407" t="s">
        <v>429</v>
      </c>
      <c r="D42" s="408" t="s">
        <v>2344</v>
      </c>
      <c r="E42" s="407" t="s">
        <v>2788</v>
      </c>
      <c r="F42" s="408" t="s">
        <v>2789</v>
      </c>
      <c r="G42" s="407" t="s">
        <v>2446</v>
      </c>
      <c r="H42" s="407" t="s">
        <v>2447</v>
      </c>
      <c r="I42" s="409">
        <v>68.56</v>
      </c>
      <c r="J42" s="409">
        <v>1</v>
      </c>
      <c r="K42" s="410">
        <v>68.56</v>
      </c>
    </row>
    <row r="43" spans="1:11" ht="14.4" customHeight="1" x14ac:dyDescent="0.3">
      <c r="A43" s="405" t="s">
        <v>424</v>
      </c>
      <c r="B43" s="406" t="s">
        <v>425</v>
      </c>
      <c r="C43" s="407" t="s">
        <v>429</v>
      </c>
      <c r="D43" s="408" t="s">
        <v>2344</v>
      </c>
      <c r="E43" s="407" t="s">
        <v>2788</v>
      </c>
      <c r="F43" s="408" t="s">
        <v>2789</v>
      </c>
      <c r="G43" s="407" t="s">
        <v>2448</v>
      </c>
      <c r="H43" s="407" t="s">
        <v>2449</v>
      </c>
      <c r="I43" s="409">
        <v>68.56</v>
      </c>
      <c r="J43" s="409">
        <v>1</v>
      </c>
      <c r="K43" s="410">
        <v>68.56</v>
      </c>
    </row>
    <row r="44" spans="1:11" ht="14.4" customHeight="1" x14ac:dyDescent="0.3">
      <c r="A44" s="405" t="s">
        <v>424</v>
      </c>
      <c r="B44" s="406" t="s">
        <v>425</v>
      </c>
      <c r="C44" s="407" t="s">
        <v>429</v>
      </c>
      <c r="D44" s="408" t="s">
        <v>2344</v>
      </c>
      <c r="E44" s="407" t="s">
        <v>2788</v>
      </c>
      <c r="F44" s="408" t="s">
        <v>2789</v>
      </c>
      <c r="G44" s="407" t="s">
        <v>2450</v>
      </c>
      <c r="H44" s="407" t="s">
        <v>2451</v>
      </c>
      <c r="I44" s="409">
        <v>2.04</v>
      </c>
      <c r="J44" s="409">
        <v>5000</v>
      </c>
      <c r="K44" s="410">
        <v>10182.200000000001</v>
      </c>
    </row>
    <row r="45" spans="1:11" ht="14.4" customHeight="1" x14ac:dyDescent="0.3">
      <c r="A45" s="405" t="s">
        <v>424</v>
      </c>
      <c r="B45" s="406" t="s">
        <v>425</v>
      </c>
      <c r="C45" s="407" t="s">
        <v>429</v>
      </c>
      <c r="D45" s="408" t="s">
        <v>2344</v>
      </c>
      <c r="E45" s="407" t="s">
        <v>2788</v>
      </c>
      <c r="F45" s="408" t="s">
        <v>2789</v>
      </c>
      <c r="G45" s="407" t="s">
        <v>2452</v>
      </c>
      <c r="H45" s="407" t="s">
        <v>2453</v>
      </c>
      <c r="I45" s="409">
        <v>2.61</v>
      </c>
      <c r="J45" s="409">
        <v>1000</v>
      </c>
      <c r="K45" s="410">
        <v>2608.7600000000002</v>
      </c>
    </row>
    <row r="46" spans="1:11" ht="14.4" customHeight="1" x14ac:dyDescent="0.3">
      <c r="A46" s="405" t="s">
        <v>424</v>
      </c>
      <c r="B46" s="406" t="s">
        <v>425</v>
      </c>
      <c r="C46" s="407" t="s">
        <v>429</v>
      </c>
      <c r="D46" s="408" t="s">
        <v>2344</v>
      </c>
      <c r="E46" s="407" t="s">
        <v>2790</v>
      </c>
      <c r="F46" s="408" t="s">
        <v>2791</v>
      </c>
      <c r="G46" s="407" t="s">
        <v>2454</v>
      </c>
      <c r="H46" s="407" t="s">
        <v>2455</v>
      </c>
      <c r="I46" s="409">
        <v>0.68</v>
      </c>
      <c r="J46" s="409">
        <v>100</v>
      </c>
      <c r="K46" s="410">
        <v>68</v>
      </c>
    </row>
    <row r="47" spans="1:11" ht="14.4" customHeight="1" x14ac:dyDescent="0.3">
      <c r="A47" s="405" t="s">
        <v>424</v>
      </c>
      <c r="B47" s="406" t="s">
        <v>425</v>
      </c>
      <c r="C47" s="407" t="s">
        <v>429</v>
      </c>
      <c r="D47" s="408" t="s">
        <v>2344</v>
      </c>
      <c r="E47" s="407" t="s">
        <v>2792</v>
      </c>
      <c r="F47" s="408" t="s">
        <v>2793</v>
      </c>
      <c r="G47" s="407" t="s">
        <v>2456</v>
      </c>
      <c r="H47" s="407" t="s">
        <v>2457</v>
      </c>
      <c r="I47" s="409">
        <v>0.71</v>
      </c>
      <c r="J47" s="409">
        <v>3000</v>
      </c>
      <c r="K47" s="410">
        <v>2130</v>
      </c>
    </row>
    <row r="48" spans="1:11" ht="14.4" customHeight="1" x14ac:dyDescent="0.3">
      <c r="A48" s="405" t="s">
        <v>424</v>
      </c>
      <c r="B48" s="406" t="s">
        <v>425</v>
      </c>
      <c r="C48" s="407" t="s">
        <v>429</v>
      </c>
      <c r="D48" s="408" t="s">
        <v>2344</v>
      </c>
      <c r="E48" s="407" t="s">
        <v>2792</v>
      </c>
      <c r="F48" s="408" t="s">
        <v>2793</v>
      </c>
      <c r="G48" s="407" t="s">
        <v>2458</v>
      </c>
      <c r="H48" s="407" t="s">
        <v>2459</v>
      </c>
      <c r="I48" s="409">
        <v>0.71</v>
      </c>
      <c r="J48" s="409">
        <v>2800</v>
      </c>
      <c r="K48" s="410">
        <v>1988</v>
      </c>
    </row>
    <row r="49" spans="1:11" ht="14.4" customHeight="1" x14ac:dyDescent="0.3">
      <c r="A49" s="405" t="s">
        <v>424</v>
      </c>
      <c r="B49" s="406" t="s">
        <v>425</v>
      </c>
      <c r="C49" s="407" t="s">
        <v>429</v>
      </c>
      <c r="D49" s="408" t="s">
        <v>2344</v>
      </c>
      <c r="E49" s="407" t="s">
        <v>2794</v>
      </c>
      <c r="F49" s="408" t="s">
        <v>2795</v>
      </c>
      <c r="G49" s="407" t="s">
        <v>2460</v>
      </c>
      <c r="H49" s="407" t="s">
        <v>2461</v>
      </c>
      <c r="I49" s="409">
        <v>157.45510222222225</v>
      </c>
      <c r="J49" s="409">
        <v>1</v>
      </c>
      <c r="K49" s="410">
        <v>157.45510222222225</v>
      </c>
    </row>
    <row r="50" spans="1:11" ht="14.4" customHeight="1" x14ac:dyDescent="0.3">
      <c r="A50" s="405" t="s">
        <v>424</v>
      </c>
      <c r="B50" s="406" t="s">
        <v>425</v>
      </c>
      <c r="C50" s="407" t="s">
        <v>429</v>
      </c>
      <c r="D50" s="408" t="s">
        <v>2344</v>
      </c>
      <c r="E50" s="407" t="s">
        <v>2794</v>
      </c>
      <c r="F50" s="408" t="s">
        <v>2795</v>
      </c>
      <c r="G50" s="407" t="s">
        <v>2462</v>
      </c>
      <c r="H50" s="407" t="s">
        <v>2463</v>
      </c>
      <c r="I50" s="409">
        <v>1146.27</v>
      </c>
      <c r="J50" s="409">
        <v>4</v>
      </c>
      <c r="K50" s="410">
        <v>4585.08</v>
      </c>
    </row>
    <row r="51" spans="1:11" ht="14.4" customHeight="1" x14ac:dyDescent="0.3">
      <c r="A51" s="405" t="s">
        <v>424</v>
      </c>
      <c r="B51" s="406" t="s">
        <v>425</v>
      </c>
      <c r="C51" s="407" t="s">
        <v>429</v>
      </c>
      <c r="D51" s="408" t="s">
        <v>2344</v>
      </c>
      <c r="E51" s="407" t="s">
        <v>2794</v>
      </c>
      <c r="F51" s="408" t="s">
        <v>2795</v>
      </c>
      <c r="G51" s="407" t="s">
        <v>2464</v>
      </c>
      <c r="H51" s="407" t="s">
        <v>2465</v>
      </c>
      <c r="I51" s="409">
        <v>6171</v>
      </c>
      <c r="J51" s="409">
        <v>3</v>
      </c>
      <c r="K51" s="410">
        <v>18513</v>
      </c>
    </row>
    <row r="52" spans="1:11" ht="14.4" customHeight="1" x14ac:dyDescent="0.3">
      <c r="A52" s="405" t="s">
        <v>424</v>
      </c>
      <c r="B52" s="406" t="s">
        <v>425</v>
      </c>
      <c r="C52" s="407" t="s">
        <v>429</v>
      </c>
      <c r="D52" s="408" t="s">
        <v>2344</v>
      </c>
      <c r="E52" s="407" t="s">
        <v>2794</v>
      </c>
      <c r="F52" s="408" t="s">
        <v>2795</v>
      </c>
      <c r="G52" s="407" t="s">
        <v>2466</v>
      </c>
      <c r="H52" s="407" t="s">
        <v>2467</v>
      </c>
      <c r="I52" s="409">
        <v>5684.58</v>
      </c>
      <c r="J52" s="409">
        <v>2</v>
      </c>
      <c r="K52" s="410">
        <v>11369.16</v>
      </c>
    </row>
    <row r="53" spans="1:11" ht="14.4" customHeight="1" x14ac:dyDescent="0.3">
      <c r="A53" s="405" t="s">
        <v>424</v>
      </c>
      <c r="B53" s="406" t="s">
        <v>425</v>
      </c>
      <c r="C53" s="407" t="s">
        <v>429</v>
      </c>
      <c r="D53" s="408" t="s">
        <v>2344</v>
      </c>
      <c r="E53" s="407" t="s">
        <v>2794</v>
      </c>
      <c r="F53" s="408" t="s">
        <v>2795</v>
      </c>
      <c r="G53" s="407" t="s">
        <v>2468</v>
      </c>
      <c r="H53" s="407" t="s">
        <v>2469</v>
      </c>
      <c r="I53" s="409">
        <v>33400.839999999997</v>
      </c>
      <c r="J53" s="409">
        <v>3</v>
      </c>
      <c r="K53" s="410">
        <v>100202.51999999999</v>
      </c>
    </row>
    <row r="54" spans="1:11" ht="14.4" customHeight="1" x14ac:dyDescent="0.3">
      <c r="A54" s="405" t="s">
        <v>424</v>
      </c>
      <c r="B54" s="406" t="s">
        <v>425</v>
      </c>
      <c r="C54" s="407" t="s">
        <v>429</v>
      </c>
      <c r="D54" s="408" t="s">
        <v>2344</v>
      </c>
      <c r="E54" s="407" t="s">
        <v>2794</v>
      </c>
      <c r="F54" s="408" t="s">
        <v>2795</v>
      </c>
      <c r="G54" s="407" t="s">
        <v>2470</v>
      </c>
      <c r="H54" s="407" t="s">
        <v>2471</v>
      </c>
      <c r="I54" s="409">
        <v>2546.7199999999998</v>
      </c>
      <c r="J54" s="409">
        <v>3</v>
      </c>
      <c r="K54" s="410">
        <v>7640.17</v>
      </c>
    </row>
    <row r="55" spans="1:11" ht="14.4" customHeight="1" x14ac:dyDescent="0.3">
      <c r="A55" s="405" t="s">
        <v>424</v>
      </c>
      <c r="B55" s="406" t="s">
        <v>425</v>
      </c>
      <c r="C55" s="407" t="s">
        <v>429</v>
      </c>
      <c r="D55" s="408" t="s">
        <v>2344</v>
      </c>
      <c r="E55" s="407" t="s">
        <v>2794</v>
      </c>
      <c r="F55" s="408" t="s">
        <v>2795</v>
      </c>
      <c r="G55" s="407" t="s">
        <v>2472</v>
      </c>
      <c r="H55" s="407" t="s">
        <v>2473</v>
      </c>
      <c r="I55" s="409">
        <v>1452</v>
      </c>
      <c r="J55" s="409">
        <v>6</v>
      </c>
      <c r="K55" s="410">
        <v>8712</v>
      </c>
    </row>
    <row r="56" spans="1:11" ht="14.4" customHeight="1" x14ac:dyDescent="0.3">
      <c r="A56" s="405" t="s">
        <v>424</v>
      </c>
      <c r="B56" s="406" t="s">
        <v>425</v>
      </c>
      <c r="C56" s="407" t="s">
        <v>429</v>
      </c>
      <c r="D56" s="408" t="s">
        <v>2344</v>
      </c>
      <c r="E56" s="407" t="s">
        <v>2794</v>
      </c>
      <c r="F56" s="408" t="s">
        <v>2795</v>
      </c>
      <c r="G56" s="407" t="s">
        <v>2474</v>
      </c>
      <c r="H56" s="407" t="s">
        <v>2475</v>
      </c>
      <c r="I56" s="409">
        <v>2937.53</v>
      </c>
      <c r="J56" s="409">
        <v>1</v>
      </c>
      <c r="K56" s="410">
        <v>2937.53</v>
      </c>
    </row>
    <row r="57" spans="1:11" ht="14.4" customHeight="1" x14ac:dyDescent="0.3">
      <c r="A57" s="405" t="s">
        <v>424</v>
      </c>
      <c r="B57" s="406" t="s">
        <v>425</v>
      </c>
      <c r="C57" s="407" t="s">
        <v>429</v>
      </c>
      <c r="D57" s="408" t="s">
        <v>2344</v>
      </c>
      <c r="E57" s="407" t="s">
        <v>2794</v>
      </c>
      <c r="F57" s="408" t="s">
        <v>2795</v>
      </c>
      <c r="G57" s="407" t="s">
        <v>2476</v>
      </c>
      <c r="H57" s="407" t="s">
        <v>2477</v>
      </c>
      <c r="I57" s="409">
        <v>6455.38</v>
      </c>
      <c r="J57" s="409">
        <v>4</v>
      </c>
      <c r="K57" s="410">
        <v>25821.5</v>
      </c>
    </row>
    <row r="58" spans="1:11" ht="14.4" customHeight="1" x14ac:dyDescent="0.3">
      <c r="A58" s="405" t="s">
        <v>424</v>
      </c>
      <c r="B58" s="406" t="s">
        <v>425</v>
      </c>
      <c r="C58" s="407" t="s">
        <v>429</v>
      </c>
      <c r="D58" s="408" t="s">
        <v>2344</v>
      </c>
      <c r="E58" s="407" t="s">
        <v>2794</v>
      </c>
      <c r="F58" s="408" t="s">
        <v>2795</v>
      </c>
      <c r="G58" s="407" t="s">
        <v>2478</v>
      </c>
      <c r="H58" s="407" t="s">
        <v>2479</v>
      </c>
      <c r="I58" s="409">
        <v>2546.7199999999998</v>
      </c>
      <c r="J58" s="409">
        <v>3</v>
      </c>
      <c r="K58" s="410">
        <v>7640.17</v>
      </c>
    </row>
    <row r="59" spans="1:11" ht="14.4" customHeight="1" x14ac:dyDescent="0.3">
      <c r="A59" s="405" t="s">
        <v>424</v>
      </c>
      <c r="B59" s="406" t="s">
        <v>425</v>
      </c>
      <c r="C59" s="407" t="s">
        <v>429</v>
      </c>
      <c r="D59" s="408" t="s">
        <v>2344</v>
      </c>
      <c r="E59" s="407" t="s">
        <v>2794</v>
      </c>
      <c r="F59" s="408" t="s">
        <v>2795</v>
      </c>
      <c r="G59" s="407" t="s">
        <v>2480</v>
      </c>
      <c r="H59" s="407" t="s">
        <v>2481</v>
      </c>
      <c r="I59" s="409">
        <v>6095.98</v>
      </c>
      <c r="J59" s="409">
        <v>1</v>
      </c>
      <c r="K59" s="410">
        <v>6095.98</v>
      </c>
    </row>
    <row r="60" spans="1:11" ht="14.4" customHeight="1" x14ac:dyDescent="0.3">
      <c r="A60" s="405" t="s">
        <v>424</v>
      </c>
      <c r="B60" s="406" t="s">
        <v>425</v>
      </c>
      <c r="C60" s="407" t="s">
        <v>429</v>
      </c>
      <c r="D60" s="408" t="s">
        <v>2344</v>
      </c>
      <c r="E60" s="407" t="s">
        <v>2794</v>
      </c>
      <c r="F60" s="408" t="s">
        <v>2795</v>
      </c>
      <c r="G60" s="407" t="s">
        <v>2482</v>
      </c>
      <c r="H60" s="407" t="s">
        <v>2483</v>
      </c>
      <c r="I60" s="409">
        <v>6927.25</v>
      </c>
      <c r="J60" s="409">
        <v>3</v>
      </c>
      <c r="K60" s="410">
        <v>20781.75</v>
      </c>
    </row>
    <row r="61" spans="1:11" ht="14.4" customHeight="1" x14ac:dyDescent="0.3">
      <c r="A61" s="405" t="s">
        <v>424</v>
      </c>
      <c r="B61" s="406" t="s">
        <v>425</v>
      </c>
      <c r="C61" s="407" t="s">
        <v>429</v>
      </c>
      <c r="D61" s="408" t="s">
        <v>2344</v>
      </c>
      <c r="E61" s="407" t="s">
        <v>2794</v>
      </c>
      <c r="F61" s="408" t="s">
        <v>2795</v>
      </c>
      <c r="G61" s="407" t="s">
        <v>2484</v>
      </c>
      <c r="H61" s="407" t="s">
        <v>2485</v>
      </c>
      <c r="I61" s="409">
        <v>5434.5</v>
      </c>
      <c r="J61" s="409">
        <v>2</v>
      </c>
      <c r="K61" s="410">
        <v>10869</v>
      </c>
    </row>
    <row r="62" spans="1:11" ht="14.4" customHeight="1" x14ac:dyDescent="0.3">
      <c r="A62" s="405" t="s">
        <v>424</v>
      </c>
      <c r="B62" s="406" t="s">
        <v>425</v>
      </c>
      <c r="C62" s="407" t="s">
        <v>429</v>
      </c>
      <c r="D62" s="408" t="s">
        <v>2344</v>
      </c>
      <c r="E62" s="407" t="s">
        <v>2794</v>
      </c>
      <c r="F62" s="408" t="s">
        <v>2795</v>
      </c>
      <c r="G62" s="407" t="s">
        <v>2486</v>
      </c>
      <c r="H62" s="407" t="s">
        <v>2487</v>
      </c>
      <c r="I62" s="409">
        <v>7986</v>
      </c>
      <c r="J62" s="409">
        <v>3</v>
      </c>
      <c r="K62" s="410">
        <v>23958</v>
      </c>
    </row>
    <row r="63" spans="1:11" ht="14.4" customHeight="1" x14ac:dyDescent="0.3">
      <c r="A63" s="405" t="s">
        <v>424</v>
      </c>
      <c r="B63" s="406" t="s">
        <v>425</v>
      </c>
      <c r="C63" s="407" t="s">
        <v>429</v>
      </c>
      <c r="D63" s="408" t="s">
        <v>2344</v>
      </c>
      <c r="E63" s="407" t="s">
        <v>2794</v>
      </c>
      <c r="F63" s="408" t="s">
        <v>2795</v>
      </c>
      <c r="G63" s="407" t="s">
        <v>2488</v>
      </c>
      <c r="H63" s="407" t="s">
        <v>2489</v>
      </c>
      <c r="I63" s="409">
        <v>7986</v>
      </c>
      <c r="J63" s="409">
        <v>3</v>
      </c>
      <c r="K63" s="410">
        <v>23958</v>
      </c>
    </row>
    <row r="64" spans="1:11" ht="14.4" customHeight="1" x14ac:dyDescent="0.3">
      <c r="A64" s="405" t="s">
        <v>424</v>
      </c>
      <c r="B64" s="406" t="s">
        <v>425</v>
      </c>
      <c r="C64" s="407" t="s">
        <v>429</v>
      </c>
      <c r="D64" s="408" t="s">
        <v>2344</v>
      </c>
      <c r="E64" s="407" t="s">
        <v>2794</v>
      </c>
      <c r="F64" s="408" t="s">
        <v>2795</v>
      </c>
      <c r="G64" s="407" t="s">
        <v>2490</v>
      </c>
      <c r="H64" s="407" t="s">
        <v>2491</v>
      </c>
      <c r="I64" s="409">
        <v>31423.71</v>
      </c>
      <c r="J64" s="409">
        <v>4</v>
      </c>
      <c r="K64" s="410">
        <v>125694.83</v>
      </c>
    </row>
    <row r="65" spans="1:11" ht="14.4" customHeight="1" x14ac:dyDescent="0.3">
      <c r="A65" s="405" t="s">
        <v>424</v>
      </c>
      <c r="B65" s="406" t="s">
        <v>425</v>
      </c>
      <c r="C65" s="407" t="s">
        <v>429</v>
      </c>
      <c r="D65" s="408" t="s">
        <v>2344</v>
      </c>
      <c r="E65" s="407" t="s">
        <v>2794</v>
      </c>
      <c r="F65" s="408" t="s">
        <v>2795</v>
      </c>
      <c r="G65" s="407" t="s">
        <v>2492</v>
      </c>
      <c r="H65" s="407" t="s">
        <v>2493</v>
      </c>
      <c r="I65" s="409">
        <v>8627.2999999999993</v>
      </c>
      <c r="J65" s="409">
        <v>5</v>
      </c>
      <c r="K65" s="410">
        <v>43136.5</v>
      </c>
    </row>
    <row r="66" spans="1:11" ht="14.4" customHeight="1" x14ac:dyDescent="0.3">
      <c r="A66" s="405" t="s">
        <v>424</v>
      </c>
      <c r="B66" s="406" t="s">
        <v>425</v>
      </c>
      <c r="C66" s="407" t="s">
        <v>429</v>
      </c>
      <c r="D66" s="408" t="s">
        <v>2344</v>
      </c>
      <c r="E66" s="407" t="s">
        <v>2794</v>
      </c>
      <c r="F66" s="408" t="s">
        <v>2795</v>
      </c>
      <c r="G66" s="407" t="s">
        <v>2494</v>
      </c>
      <c r="H66" s="407" t="s">
        <v>2495</v>
      </c>
      <c r="I66" s="409">
        <v>64676.315000000002</v>
      </c>
      <c r="J66" s="409">
        <v>3</v>
      </c>
      <c r="K66" s="410">
        <v>194027.13</v>
      </c>
    </row>
    <row r="67" spans="1:11" ht="14.4" customHeight="1" x14ac:dyDescent="0.3">
      <c r="A67" s="405" t="s">
        <v>424</v>
      </c>
      <c r="B67" s="406" t="s">
        <v>425</v>
      </c>
      <c r="C67" s="407" t="s">
        <v>429</v>
      </c>
      <c r="D67" s="408" t="s">
        <v>2344</v>
      </c>
      <c r="E67" s="407" t="s">
        <v>2794</v>
      </c>
      <c r="F67" s="408" t="s">
        <v>2795</v>
      </c>
      <c r="G67" s="407" t="s">
        <v>2496</v>
      </c>
      <c r="H67" s="407" t="s">
        <v>2497</v>
      </c>
      <c r="I67" s="409">
        <v>4962.21</v>
      </c>
      <c r="J67" s="409">
        <v>3</v>
      </c>
      <c r="K67" s="410">
        <v>14886.63</v>
      </c>
    </row>
    <row r="68" spans="1:11" ht="14.4" customHeight="1" x14ac:dyDescent="0.3">
      <c r="A68" s="405" t="s">
        <v>424</v>
      </c>
      <c r="B68" s="406" t="s">
        <v>425</v>
      </c>
      <c r="C68" s="407" t="s">
        <v>429</v>
      </c>
      <c r="D68" s="408" t="s">
        <v>2344</v>
      </c>
      <c r="E68" s="407" t="s">
        <v>2794</v>
      </c>
      <c r="F68" s="408" t="s">
        <v>2795</v>
      </c>
      <c r="G68" s="407" t="s">
        <v>2498</v>
      </c>
      <c r="H68" s="407" t="s">
        <v>2499</v>
      </c>
      <c r="I68" s="409">
        <v>24148.85</v>
      </c>
      <c r="J68" s="409">
        <v>2</v>
      </c>
      <c r="K68" s="410">
        <v>48297.7</v>
      </c>
    </row>
    <row r="69" spans="1:11" ht="14.4" customHeight="1" x14ac:dyDescent="0.3">
      <c r="A69" s="405" t="s">
        <v>424</v>
      </c>
      <c r="B69" s="406" t="s">
        <v>425</v>
      </c>
      <c r="C69" s="407" t="s">
        <v>429</v>
      </c>
      <c r="D69" s="408" t="s">
        <v>2344</v>
      </c>
      <c r="E69" s="407" t="s">
        <v>2794</v>
      </c>
      <c r="F69" s="408" t="s">
        <v>2795</v>
      </c>
      <c r="G69" s="407" t="s">
        <v>2500</v>
      </c>
      <c r="H69" s="407" t="s">
        <v>2501</v>
      </c>
      <c r="I69" s="409">
        <v>14166.68</v>
      </c>
      <c r="J69" s="409">
        <v>1</v>
      </c>
      <c r="K69" s="410">
        <v>14166.68</v>
      </c>
    </row>
    <row r="70" spans="1:11" ht="14.4" customHeight="1" x14ac:dyDescent="0.3">
      <c r="A70" s="405" t="s">
        <v>424</v>
      </c>
      <c r="B70" s="406" t="s">
        <v>425</v>
      </c>
      <c r="C70" s="407" t="s">
        <v>429</v>
      </c>
      <c r="D70" s="408" t="s">
        <v>2344</v>
      </c>
      <c r="E70" s="407" t="s">
        <v>2794</v>
      </c>
      <c r="F70" s="408" t="s">
        <v>2795</v>
      </c>
      <c r="G70" s="407" t="s">
        <v>2502</v>
      </c>
      <c r="H70" s="407" t="s">
        <v>2503</v>
      </c>
      <c r="I70" s="409">
        <v>2546.7199999999998</v>
      </c>
      <c r="J70" s="409">
        <v>20</v>
      </c>
      <c r="K70" s="410">
        <v>50934.46</v>
      </c>
    </row>
    <row r="71" spans="1:11" ht="14.4" customHeight="1" x14ac:dyDescent="0.3">
      <c r="A71" s="405" t="s">
        <v>424</v>
      </c>
      <c r="B71" s="406" t="s">
        <v>425</v>
      </c>
      <c r="C71" s="407" t="s">
        <v>429</v>
      </c>
      <c r="D71" s="408" t="s">
        <v>2344</v>
      </c>
      <c r="E71" s="407" t="s">
        <v>2794</v>
      </c>
      <c r="F71" s="408" t="s">
        <v>2795</v>
      </c>
      <c r="G71" s="407" t="s">
        <v>2504</v>
      </c>
      <c r="H71" s="407" t="s">
        <v>2505</v>
      </c>
      <c r="I71" s="409">
        <v>2546.7199999999998</v>
      </c>
      <c r="J71" s="409">
        <v>1</v>
      </c>
      <c r="K71" s="410">
        <v>2546.7199999999998</v>
      </c>
    </row>
    <row r="72" spans="1:11" ht="14.4" customHeight="1" x14ac:dyDescent="0.3">
      <c r="A72" s="405" t="s">
        <v>424</v>
      </c>
      <c r="B72" s="406" t="s">
        <v>425</v>
      </c>
      <c r="C72" s="407" t="s">
        <v>429</v>
      </c>
      <c r="D72" s="408" t="s">
        <v>2344</v>
      </c>
      <c r="E72" s="407" t="s">
        <v>2794</v>
      </c>
      <c r="F72" s="408" t="s">
        <v>2795</v>
      </c>
      <c r="G72" s="407" t="s">
        <v>2506</v>
      </c>
      <c r="H72" s="407" t="s">
        <v>2507</v>
      </c>
      <c r="I72" s="409">
        <v>3872</v>
      </c>
      <c r="J72" s="409">
        <v>3</v>
      </c>
      <c r="K72" s="410">
        <v>11616</v>
      </c>
    </row>
    <row r="73" spans="1:11" ht="14.4" customHeight="1" x14ac:dyDescent="0.3">
      <c r="A73" s="405" t="s">
        <v>424</v>
      </c>
      <c r="B73" s="406" t="s">
        <v>425</v>
      </c>
      <c r="C73" s="407" t="s">
        <v>429</v>
      </c>
      <c r="D73" s="408" t="s">
        <v>2344</v>
      </c>
      <c r="E73" s="407" t="s">
        <v>2794</v>
      </c>
      <c r="F73" s="408" t="s">
        <v>2795</v>
      </c>
      <c r="G73" s="407" t="s">
        <v>2508</v>
      </c>
      <c r="H73" s="407" t="s">
        <v>2509</v>
      </c>
      <c r="I73" s="409">
        <v>13278.5</v>
      </c>
      <c r="J73" s="409">
        <v>2</v>
      </c>
      <c r="K73" s="410">
        <v>26557</v>
      </c>
    </row>
    <row r="74" spans="1:11" ht="14.4" customHeight="1" x14ac:dyDescent="0.3">
      <c r="A74" s="405" t="s">
        <v>424</v>
      </c>
      <c r="B74" s="406" t="s">
        <v>425</v>
      </c>
      <c r="C74" s="407" t="s">
        <v>429</v>
      </c>
      <c r="D74" s="408" t="s">
        <v>2344</v>
      </c>
      <c r="E74" s="407" t="s">
        <v>2794</v>
      </c>
      <c r="F74" s="408" t="s">
        <v>2795</v>
      </c>
      <c r="G74" s="407" t="s">
        <v>2510</v>
      </c>
      <c r="H74" s="407" t="s">
        <v>2511</v>
      </c>
      <c r="I74" s="409">
        <v>2546.7199999999998</v>
      </c>
      <c r="J74" s="409">
        <v>14</v>
      </c>
      <c r="K74" s="410">
        <v>35654.130000000005</v>
      </c>
    </row>
    <row r="75" spans="1:11" ht="14.4" customHeight="1" x14ac:dyDescent="0.3">
      <c r="A75" s="405" t="s">
        <v>424</v>
      </c>
      <c r="B75" s="406" t="s">
        <v>425</v>
      </c>
      <c r="C75" s="407" t="s">
        <v>429</v>
      </c>
      <c r="D75" s="408" t="s">
        <v>2344</v>
      </c>
      <c r="E75" s="407" t="s">
        <v>2794</v>
      </c>
      <c r="F75" s="408" t="s">
        <v>2795</v>
      </c>
      <c r="G75" s="407" t="s">
        <v>2512</v>
      </c>
      <c r="H75" s="407" t="s">
        <v>2513</v>
      </c>
      <c r="I75" s="409">
        <v>2546.7199999999998</v>
      </c>
      <c r="J75" s="409">
        <v>14</v>
      </c>
      <c r="K75" s="410">
        <v>35654.130000000005</v>
      </c>
    </row>
    <row r="76" spans="1:11" ht="14.4" customHeight="1" x14ac:dyDescent="0.3">
      <c r="A76" s="405" t="s">
        <v>424</v>
      </c>
      <c r="B76" s="406" t="s">
        <v>425</v>
      </c>
      <c r="C76" s="407" t="s">
        <v>429</v>
      </c>
      <c r="D76" s="408" t="s">
        <v>2344</v>
      </c>
      <c r="E76" s="407" t="s">
        <v>2794</v>
      </c>
      <c r="F76" s="408" t="s">
        <v>2795</v>
      </c>
      <c r="G76" s="407" t="s">
        <v>2514</v>
      </c>
      <c r="H76" s="407" t="s">
        <v>2515</v>
      </c>
      <c r="I76" s="409">
        <v>92236.56</v>
      </c>
      <c r="J76" s="409">
        <v>3</v>
      </c>
      <c r="K76" s="410">
        <v>276709.68</v>
      </c>
    </row>
    <row r="77" spans="1:11" ht="14.4" customHeight="1" x14ac:dyDescent="0.3">
      <c r="A77" s="405" t="s">
        <v>424</v>
      </c>
      <c r="B77" s="406" t="s">
        <v>425</v>
      </c>
      <c r="C77" s="407" t="s">
        <v>429</v>
      </c>
      <c r="D77" s="408" t="s">
        <v>2344</v>
      </c>
      <c r="E77" s="407" t="s">
        <v>2794</v>
      </c>
      <c r="F77" s="408" t="s">
        <v>2795</v>
      </c>
      <c r="G77" s="407" t="s">
        <v>2516</v>
      </c>
      <c r="H77" s="407" t="s">
        <v>2517</v>
      </c>
      <c r="I77" s="409">
        <v>4625.2</v>
      </c>
      <c r="J77" s="409">
        <v>4</v>
      </c>
      <c r="K77" s="410">
        <v>18500.809999999998</v>
      </c>
    </row>
    <row r="78" spans="1:11" ht="14.4" customHeight="1" x14ac:dyDescent="0.3">
      <c r="A78" s="405" t="s">
        <v>424</v>
      </c>
      <c r="B78" s="406" t="s">
        <v>425</v>
      </c>
      <c r="C78" s="407" t="s">
        <v>429</v>
      </c>
      <c r="D78" s="408" t="s">
        <v>2344</v>
      </c>
      <c r="E78" s="407" t="s">
        <v>2794</v>
      </c>
      <c r="F78" s="408" t="s">
        <v>2795</v>
      </c>
      <c r="G78" s="407" t="s">
        <v>2518</v>
      </c>
      <c r="H78" s="407" t="s">
        <v>2519</v>
      </c>
      <c r="I78" s="409">
        <v>2546.7199999999998</v>
      </c>
      <c r="J78" s="409">
        <v>3</v>
      </c>
      <c r="K78" s="410">
        <v>7640.17</v>
      </c>
    </row>
    <row r="79" spans="1:11" ht="14.4" customHeight="1" x14ac:dyDescent="0.3">
      <c r="A79" s="405" t="s">
        <v>424</v>
      </c>
      <c r="B79" s="406" t="s">
        <v>425</v>
      </c>
      <c r="C79" s="407" t="s">
        <v>429</v>
      </c>
      <c r="D79" s="408" t="s">
        <v>2344</v>
      </c>
      <c r="E79" s="407" t="s">
        <v>2794</v>
      </c>
      <c r="F79" s="408" t="s">
        <v>2795</v>
      </c>
      <c r="G79" s="407" t="s">
        <v>2520</v>
      </c>
      <c r="H79" s="407" t="s">
        <v>2521</v>
      </c>
      <c r="I79" s="409">
        <v>2546.7199999999998</v>
      </c>
      <c r="J79" s="409">
        <v>3</v>
      </c>
      <c r="K79" s="410">
        <v>7640.17</v>
      </c>
    </row>
    <row r="80" spans="1:11" ht="14.4" customHeight="1" x14ac:dyDescent="0.3">
      <c r="A80" s="405" t="s">
        <v>424</v>
      </c>
      <c r="B80" s="406" t="s">
        <v>425</v>
      </c>
      <c r="C80" s="407" t="s">
        <v>429</v>
      </c>
      <c r="D80" s="408" t="s">
        <v>2344</v>
      </c>
      <c r="E80" s="407" t="s">
        <v>2794</v>
      </c>
      <c r="F80" s="408" t="s">
        <v>2795</v>
      </c>
      <c r="G80" s="407" t="s">
        <v>2522</v>
      </c>
      <c r="H80" s="407" t="s">
        <v>2523</v>
      </c>
      <c r="I80" s="409">
        <v>4110.54</v>
      </c>
      <c r="J80" s="409">
        <v>3</v>
      </c>
      <c r="K80" s="410">
        <v>12331.619999999999</v>
      </c>
    </row>
    <row r="81" spans="1:11" ht="14.4" customHeight="1" x14ac:dyDescent="0.3">
      <c r="A81" s="405" t="s">
        <v>424</v>
      </c>
      <c r="B81" s="406" t="s">
        <v>425</v>
      </c>
      <c r="C81" s="407" t="s">
        <v>429</v>
      </c>
      <c r="D81" s="408" t="s">
        <v>2344</v>
      </c>
      <c r="E81" s="407" t="s">
        <v>2794</v>
      </c>
      <c r="F81" s="408" t="s">
        <v>2795</v>
      </c>
      <c r="G81" s="407" t="s">
        <v>2524</v>
      </c>
      <c r="H81" s="407" t="s">
        <v>2525</v>
      </c>
      <c r="I81" s="409">
        <v>2546.7199999999998</v>
      </c>
      <c r="J81" s="409">
        <v>5</v>
      </c>
      <c r="K81" s="410">
        <v>12733.62</v>
      </c>
    </row>
    <row r="82" spans="1:11" ht="14.4" customHeight="1" x14ac:dyDescent="0.3">
      <c r="A82" s="405" t="s">
        <v>424</v>
      </c>
      <c r="B82" s="406" t="s">
        <v>425</v>
      </c>
      <c r="C82" s="407" t="s">
        <v>429</v>
      </c>
      <c r="D82" s="408" t="s">
        <v>2344</v>
      </c>
      <c r="E82" s="407" t="s">
        <v>2794</v>
      </c>
      <c r="F82" s="408" t="s">
        <v>2795</v>
      </c>
      <c r="G82" s="407" t="s">
        <v>2526</v>
      </c>
      <c r="H82" s="407" t="s">
        <v>2527</v>
      </c>
      <c r="I82" s="409">
        <v>2546.7199999999998</v>
      </c>
      <c r="J82" s="409">
        <v>3</v>
      </c>
      <c r="K82" s="410">
        <v>7640.17</v>
      </c>
    </row>
    <row r="83" spans="1:11" ht="14.4" customHeight="1" x14ac:dyDescent="0.3">
      <c r="A83" s="405" t="s">
        <v>424</v>
      </c>
      <c r="B83" s="406" t="s">
        <v>425</v>
      </c>
      <c r="C83" s="407" t="s">
        <v>429</v>
      </c>
      <c r="D83" s="408" t="s">
        <v>2344</v>
      </c>
      <c r="E83" s="407" t="s">
        <v>2794</v>
      </c>
      <c r="F83" s="408" t="s">
        <v>2795</v>
      </c>
      <c r="G83" s="407" t="s">
        <v>2528</v>
      </c>
      <c r="H83" s="407" t="s">
        <v>2529</v>
      </c>
      <c r="I83" s="409">
        <v>4227.51</v>
      </c>
      <c r="J83" s="409">
        <v>13</v>
      </c>
      <c r="K83" s="410">
        <v>54957.63</v>
      </c>
    </row>
    <row r="84" spans="1:11" ht="14.4" customHeight="1" x14ac:dyDescent="0.3">
      <c r="A84" s="405" t="s">
        <v>424</v>
      </c>
      <c r="B84" s="406" t="s">
        <v>425</v>
      </c>
      <c r="C84" s="407" t="s">
        <v>429</v>
      </c>
      <c r="D84" s="408" t="s">
        <v>2344</v>
      </c>
      <c r="E84" s="407" t="s">
        <v>2794</v>
      </c>
      <c r="F84" s="408" t="s">
        <v>2795</v>
      </c>
      <c r="G84" s="407" t="s">
        <v>2530</v>
      </c>
      <c r="H84" s="407" t="s">
        <v>2531</v>
      </c>
      <c r="I84" s="409">
        <v>2546.7199999999998</v>
      </c>
      <c r="J84" s="409">
        <v>8</v>
      </c>
      <c r="K84" s="410">
        <v>20373.79</v>
      </c>
    </row>
    <row r="85" spans="1:11" ht="14.4" customHeight="1" x14ac:dyDescent="0.3">
      <c r="A85" s="405" t="s">
        <v>424</v>
      </c>
      <c r="B85" s="406" t="s">
        <v>425</v>
      </c>
      <c r="C85" s="407" t="s">
        <v>429</v>
      </c>
      <c r="D85" s="408" t="s">
        <v>2344</v>
      </c>
      <c r="E85" s="407" t="s">
        <v>2794</v>
      </c>
      <c r="F85" s="408" t="s">
        <v>2795</v>
      </c>
      <c r="G85" s="407" t="s">
        <v>2532</v>
      </c>
      <c r="H85" s="407" t="s">
        <v>2533</v>
      </c>
      <c r="I85" s="409">
        <v>3037.79</v>
      </c>
      <c r="J85" s="409">
        <v>36</v>
      </c>
      <c r="K85" s="410">
        <v>109360.43</v>
      </c>
    </row>
    <row r="86" spans="1:11" ht="14.4" customHeight="1" x14ac:dyDescent="0.3">
      <c r="A86" s="405" t="s">
        <v>424</v>
      </c>
      <c r="B86" s="406" t="s">
        <v>425</v>
      </c>
      <c r="C86" s="407" t="s">
        <v>429</v>
      </c>
      <c r="D86" s="408" t="s">
        <v>2344</v>
      </c>
      <c r="E86" s="407" t="s">
        <v>2794</v>
      </c>
      <c r="F86" s="408" t="s">
        <v>2795</v>
      </c>
      <c r="G86" s="407" t="s">
        <v>2534</v>
      </c>
      <c r="H86" s="407" t="s">
        <v>2535</v>
      </c>
      <c r="I86" s="409">
        <v>2546.7199999999998</v>
      </c>
      <c r="J86" s="409">
        <v>18</v>
      </c>
      <c r="K86" s="410">
        <v>45841.020000000004</v>
      </c>
    </row>
    <row r="87" spans="1:11" ht="14.4" customHeight="1" x14ac:dyDescent="0.3">
      <c r="A87" s="405" t="s">
        <v>424</v>
      </c>
      <c r="B87" s="406" t="s">
        <v>425</v>
      </c>
      <c r="C87" s="407" t="s">
        <v>429</v>
      </c>
      <c r="D87" s="408" t="s">
        <v>2344</v>
      </c>
      <c r="E87" s="407" t="s">
        <v>2794</v>
      </c>
      <c r="F87" s="408" t="s">
        <v>2795</v>
      </c>
      <c r="G87" s="407" t="s">
        <v>2536</v>
      </c>
      <c r="H87" s="407" t="s">
        <v>2537</v>
      </c>
      <c r="I87" s="409">
        <v>2546.7199999999998</v>
      </c>
      <c r="J87" s="409">
        <v>14</v>
      </c>
      <c r="K87" s="410">
        <v>35654.130000000005</v>
      </c>
    </row>
    <row r="88" spans="1:11" ht="14.4" customHeight="1" x14ac:dyDescent="0.3">
      <c r="A88" s="405" t="s">
        <v>424</v>
      </c>
      <c r="B88" s="406" t="s">
        <v>425</v>
      </c>
      <c r="C88" s="407" t="s">
        <v>429</v>
      </c>
      <c r="D88" s="408" t="s">
        <v>2344</v>
      </c>
      <c r="E88" s="407" t="s">
        <v>2794</v>
      </c>
      <c r="F88" s="408" t="s">
        <v>2795</v>
      </c>
      <c r="G88" s="407" t="s">
        <v>2538</v>
      </c>
      <c r="H88" s="407" t="s">
        <v>2539</v>
      </c>
      <c r="I88" s="409">
        <v>2546.7199999999998</v>
      </c>
      <c r="J88" s="409">
        <v>2</v>
      </c>
      <c r="K88" s="410">
        <v>5093.45</v>
      </c>
    </row>
    <row r="89" spans="1:11" ht="14.4" customHeight="1" x14ac:dyDescent="0.3">
      <c r="A89" s="405" t="s">
        <v>424</v>
      </c>
      <c r="B89" s="406" t="s">
        <v>425</v>
      </c>
      <c r="C89" s="407" t="s">
        <v>429</v>
      </c>
      <c r="D89" s="408" t="s">
        <v>2344</v>
      </c>
      <c r="E89" s="407" t="s">
        <v>2794</v>
      </c>
      <c r="F89" s="408" t="s">
        <v>2795</v>
      </c>
      <c r="G89" s="407" t="s">
        <v>2540</v>
      </c>
      <c r="H89" s="407" t="s">
        <v>2541</v>
      </c>
      <c r="I89" s="409">
        <v>2546.7199999999998</v>
      </c>
      <c r="J89" s="409">
        <v>3</v>
      </c>
      <c r="K89" s="410">
        <v>7640.17</v>
      </c>
    </row>
    <row r="90" spans="1:11" ht="14.4" customHeight="1" x14ac:dyDescent="0.3">
      <c r="A90" s="405" t="s">
        <v>424</v>
      </c>
      <c r="B90" s="406" t="s">
        <v>425</v>
      </c>
      <c r="C90" s="407" t="s">
        <v>429</v>
      </c>
      <c r="D90" s="408" t="s">
        <v>2344</v>
      </c>
      <c r="E90" s="407" t="s">
        <v>2794</v>
      </c>
      <c r="F90" s="408" t="s">
        <v>2795</v>
      </c>
      <c r="G90" s="407" t="s">
        <v>2542</v>
      </c>
      <c r="H90" s="407" t="s">
        <v>2543</v>
      </c>
      <c r="I90" s="409">
        <v>2546.7199999999998</v>
      </c>
      <c r="J90" s="409">
        <v>3</v>
      </c>
      <c r="K90" s="410">
        <v>7640.17</v>
      </c>
    </row>
    <row r="91" spans="1:11" ht="14.4" customHeight="1" x14ac:dyDescent="0.3">
      <c r="A91" s="405" t="s">
        <v>424</v>
      </c>
      <c r="B91" s="406" t="s">
        <v>425</v>
      </c>
      <c r="C91" s="407" t="s">
        <v>429</v>
      </c>
      <c r="D91" s="408" t="s">
        <v>2344</v>
      </c>
      <c r="E91" s="407" t="s">
        <v>2794</v>
      </c>
      <c r="F91" s="408" t="s">
        <v>2795</v>
      </c>
      <c r="G91" s="407" t="s">
        <v>2544</v>
      </c>
      <c r="H91" s="407" t="s">
        <v>2545</v>
      </c>
      <c r="I91" s="409">
        <v>1718.2</v>
      </c>
      <c r="J91" s="409">
        <v>4</v>
      </c>
      <c r="K91" s="410">
        <v>6872.8</v>
      </c>
    </row>
    <row r="92" spans="1:11" ht="14.4" customHeight="1" x14ac:dyDescent="0.3">
      <c r="A92" s="405" t="s">
        <v>424</v>
      </c>
      <c r="B92" s="406" t="s">
        <v>425</v>
      </c>
      <c r="C92" s="407" t="s">
        <v>429</v>
      </c>
      <c r="D92" s="408" t="s">
        <v>2344</v>
      </c>
      <c r="E92" s="407" t="s">
        <v>2794</v>
      </c>
      <c r="F92" s="408" t="s">
        <v>2795</v>
      </c>
      <c r="G92" s="407" t="s">
        <v>2546</v>
      </c>
      <c r="H92" s="407" t="s">
        <v>2547</v>
      </c>
      <c r="I92" s="409">
        <v>2065.3000000000002</v>
      </c>
      <c r="J92" s="409">
        <v>1</v>
      </c>
      <c r="K92" s="410">
        <v>2065.3000000000002</v>
      </c>
    </row>
    <row r="93" spans="1:11" ht="14.4" customHeight="1" x14ac:dyDescent="0.3">
      <c r="A93" s="405" t="s">
        <v>424</v>
      </c>
      <c r="B93" s="406" t="s">
        <v>425</v>
      </c>
      <c r="C93" s="407" t="s">
        <v>429</v>
      </c>
      <c r="D93" s="408" t="s">
        <v>2344</v>
      </c>
      <c r="E93" s="407" t="s">
        <v>2794</v>
      </c>
      <c r="F93" s="408" t="s">
        <v>2795</v>
      </c>
      <c r="G93" s="407" t="s">
        <v>2548</v>
      </c>
      <c r="H93" s="407" t="s">
        <v>2549</v>
      </c>
      <c r="I93" s="409">
        <v>2546.7199999999998</v>
      </c>
      <c r="J93" s="409">
        <v>20</v>
      </c>
      <c r="K93" s="410">
        <v>50934.46</v>
      </c>
    </row>
    <row r="94" spans="1:11" ht="14.4" customHeight="1" x14ac:dyDescent="0.3">
      <c r="A94" s="405" t="s">
        <v>424</v>
      </c>
      <c r="B94" s="406" t="s">
        <v>425</v>
      </c>
      <c r="C94" s="407" t="s">
        <v>429</v>
      </c>
      <c r="D94" s="408" t="s">
        <v>2344</v>
      </c>
      <c r="E94" s="407" t="s">
        <v>2794</v>
      </c>
      <c r="F94" s="408" t="s">
        <v>2795</v>
      </c>
      <c r="G94" s="407" t="s">
        <v>2550</v>
      </c>
      <c r="H94" s="407" t="s">
        <v>2551</v>
      </c>
      <c r="I94" s="409">
        <v>5951.93</v>
      </c>
      <c r="J94" s="409">
        <v>7</v>
      </c>
      <c r="K94" s="410">
        <v>41663.51</v>
      </c>
    </row>
    <row r="95" spans="1:11" ht="14.4" customHeight="1" x14ac:dyDescent="0.3">
      <c r="A95" s="405" t="s">
        <v>424</v>
      </c>
      <c r="B95" s="406" t="s">
        <v>425</v>
      </c>
      <c r="C95" s="407" t="s">
        <v>429</v>
      </c>
      <c r="D95" s="408" t="s">
        <v>2344</v>
      </c>
      <c r="E95" s="407" t="s">
        <v>2794</v>
      </c>
      <c r="F95" s="408" t="s">
        <v>2795</v>
      </c>
      <c r="G95" s="407" t="s">
        <v>2552</v>
      </c>
      <c r="H95" s="407" t="s">
        <v>2553</v>
      </c>
      <c r="I95" s="409">
        <v>1983.68</v>
      </c>
      <c r="J95" s="409">
        <v>2</v>
      </c>
      <c r="K95" s="410">
        <v>3967.37</v>
      </c>
    </row>
    <row r="96" spans="1:11" ht="14.4" customHeight="1" x14ac:dyDescent="0.3">
      <c r="A96" s="405" t="s">
        <v>424</v>
      </c>
      <c r="B96" s="406" t="s">
        <v>425</v>
      </c>
      <c r="C96" s="407" t="s">
        <v>429</v>
      </c>
      <c r="D96" s="408" t="s">
        <v>2344</v>
      </c>
      <c r="E96" s="407" t="s">
        <v>2794</v>
      </c>
      <c r="F96" s="408" t="s">
        <v>2795</v>
      </c>
      <c r="G96" s="407" t="s">
        <v>2554</v>
      </c>
      <c r="H96" s="407" t="s">
        <v>2555</v>
      </c>
      <c r="I96" s="409">
        <v>7502</v>
      </c>
      <c r="J96" s="409">
        <v>1</v>
      </c>
      <c r="K96" s="410">
        <v>7502</v>
      </c>
    </row>
    <row r="97" spans="1:11" ht="14.4" customHeight="1" x14ac:dyDescent="0.3">
      <c r="A97" s="405" t="s">
        <v>424</v>
      </c>
      <c r="B97" s="406" t="s">
        <v>425</v>
      </c>
      <c r="C97" s="407" t="s">
        <v>429</v>
      </c>
      <c r="D97" s="408" t="s">
        <v>2344</v>
      </c>
      <c r="E97" s="407" t="s">
        <v>2794</v>
      </c>
      <c r="F97" s="408" t="s">
        <v>2795</v>
      </c>
      <c r="G97" s="407" t="s">
        <v>2556</v>
      </c>
      <c r="H97" s="407" t="s">
        <v>2557</v>
      </c>
      <c r="I97" s="409">
        <v>7014.37</v>
      </c>
      <c r="J97" s="409">
        <v>1</v>
      </c>
      <c r="K97" s="410">
        <v>7014.37</v>
      </c>
    </row>
    <row r="98" spans="1:11" ht="14.4" customHeight="1" x14ac:dyDescent="0.3">
      <c r="A98" s="405" t="s">
        <v>424</v>
      </c>
      <c r="B98" s="406" t="s">
        <v>425</v>
      </c>
      <c r="C98" s="407" t="s">
        <v>429</v>
      </c>
      <c r="D98" s="408" t="s">
        <v>2344</v>
      </c>
      <c r="E98" s="407" t="s">
        <v>2794</v>
      </c>
      <c r="F98" s="408" t="s">
        <v>2795</v>
      </c>
      <c r="G98" s="407" t="s">
        <v>2558</v>
      </c>
      <c r="H98" s="407" t="s">
        <v>2559</v>
      </c>
      <c r="I98" s="409">
        <v>2065.3000000000002</v>
      </c>
      <c r="J98" s="409">
        <v>2</v>
      </c>
      <c r="K98" s="410">
        <v>4130.6000000000004</v>
      </c>
    </row>
    <row r="99" spans="1:11" ht="14.4" customHeight="1" x14ac:dyDescent="0.3">
      <c r="A99" s="405" t="s">
        <v>424</v>
      </c>
      <c r="B99" s="406" t="s">
        <v>425</v>
      </c>
      <c r="C99" s="407" t="s">
        <v>429</v>
      </c>
      <c r="D99" s="408" t="s">
        <v>2344</v>
      </c>
      <c r="E99" s="407" t="s">
        <v>2794</v>
      </c>
      <c r="F99" s="408" t="s">
        <v>2795</v>
      </c>
      <c r="G99" s="407" t="s">
        <v>2560</v>
      </c>
      <c r="H99" s="407" t="s">
        <v>2561</v>
      </c>
      <c r="I99" s="409">
        <v>7826</v>
      </c>
      <c r="J99" s="409">
        <v>1</v>
      </c>
      <c r="K99" s="410">
        <v>7826</v>
      </c>
    </row>
    <row r="100" spans="1:11" ht="14.4" customHeight="1" x14ac:dyDescent="0.3">
      <c r="A100" s="405" t="s">
        <v>424</v>
      </c>
      <c r="B100" s="406" t="s">
        <v>425</v>
      </c>
      <c r="C100" s="407" t="s">
        <v>429</v>
      </c>
      <c r="D100" s="408" t="s">
        <v>2344</v>
      </c>
      <c r="E100" s="407" t="s">
        <v>2794</v>
      </c>
      <c r="F100" s="408" t="s">
        <v>2795</v>
      </c>
      <c r="G100" s="407" t="s">
        <v>2562</v>
      </c>
      <c r="H100" s="407" t="s">
        <v>2563</v>
      </c>
      <c r="I100" s="409">
        <v>4227.51</v>
      </c>
      <c r="J100" s="409">
        <v>10</v>
      </c>
      <c r="K100" s="410">
        <v>42275.100000000006</v>
      </c>
    </row>
    <row r="101" spans="1:11" ht="14.4" customHeight="1" x14ac:dyDescent="0.3">
      <c r="A101" s="405" t="s">
        <v>424</v>
      </c>
      <c r="B101" s="406" t="s">
        <v>425</v>
      </c>
      <c r="C101" s="407" t="s">
        <v>429</v>
      </c>
      <c r="D101" s="408" t="s">
        <v>2344</v>
      </c>
      <c r="E101" s="407" t="s">
        <v>2794</v>
      </c>
      <c r="F101" s="408" t="s">
        <v>2795</v>
      </c>
      <c r="G101" s="407" t="s">
        <v>2564</v>
      </c>
      <c r="H101" s="407" t="s">
        <v>2565</v>
      </c>
      <c r="I101" s="409">
        <v>2546.7199999999998</v>
      </c>
      <c r="J101" s="409">
        <v>3</v>
      </c>
      <c r="K101" s="410">
        <v>7640.17</v>
      </c>
    </row>
    <row r="102" spans="1:11" ht="14.4" customHeight="1" x14ac:dyDescent="0.3">
      <c r="A102" s="405" t="s">
        <v>424</v>
      </c>
      <c r="B102" s="406" t="s">
        <v>425</v>
      </c>
      <c r="C102" s="407" t="s">
        <v>429</v>
      </c>
      <c r="D102" s="408" t="s">
        <v>2344</v>
      </c>
      <c r="E102" s="407" t="s">
        <v>2794</v>
      </c>
      <c r="F102" s="408" t="s">
        <v>2795</v>
      </c>
      <c r="G102" s="407" t="s">
        <v>2566</v>
      </c>
      <c r="H102" s="407" t="s">
        <v>2567</v>
      </c>
      <c r="I102" s="409">
        <v>2065.3000000000002</v>
      </c>
      <c r="J102" s="409">
        <v>2</v>
      </c>
      <c r="K102" s="410">
        <v>4130.6000000000004</v>
      </c>
    </row>
    <row r="103" spans="1:11" ht="14.4" customHeight="1" x14ac:dyDescent="0.3">
      <c r="A103" s="405" t="s">
        <v>424</v>
      </c>
      <c r="B103" s="406" t="s">
        <v>425</v>
      </c>
      <c r="C103" s="407" t="s">
        <v>429</v>
      </c>
      <c r="D103" s="408" t="s">
        <v>2344</v>
      </c>
      <c r="E103" s="407" t="s">
        <v>2794</v>
      </c>
      <c r="F103" s="408" t="s">
        <v>2795</v>
      </c>
      <c r="G103" s="407" t="s">
        <v>2568</v>
      </c>
      <c r="H103" s="407" t="s">
        <v>2569</v>
      </c>
      <c r="I103" s="409">
        <v>7014.37</v>
      </c>
      <c r="J103" s="409">
        <v>1</v>
      </c>
      <c r="K103" s="410">
        <v>7014.37</v>
      </c>
    </row>
    <row r="104" spans="1:11" ht="14.4" customHeight="1" x14ac:dyDescent="0.3">
      <c r="A104" s="405" t="s">
        <v>424</v>
      </c>
      <c r="B104" s="406" t="s">
        <v>425</v>
      </c>
      <c r="C104" s="407" t="s">
        <v>429</v>
      </c>
      <c r="D104" s="408" t="s">
        <v>2344</v>
      </c>
      <c r="E104" s="407" t="s">
        <v>2794</v>
      </c>
      <c r="F104" s="408" t="s">
        <v>2795</v>
      </c>
      <c r="G104" s="407" t="s">
        <v>2570</v>
      </c>
      <c r="H104" s="407" t="s">
        <v>2571</v>
      </c>
      <c r="I104" s="409">
        <v>1166.32</v>
      </c>
      <c r="J104" s="409">
        <v>8</v>
      </c>
      <c r="K104" s="410">
        <v>9330.56</v>
      </c>
    </row>
    <row r="105" spans="1:11" ht="14.4" customHeight="1" x14ac:dyDescent="0.3">
      <c r="A105" s="405" t="s">
        <v>424</v>
      </c>
      <c r="B105" s="406" t="s">
        <v>425</v>
      </c>
      <c r="C105" s="407" t="s">
        <v>429</v>
      </c>
      <c r="D105" s="408" t="s">
        <v>2344</v>
      </c>
      <c r="E105" s="407" t="s">
        <v>2794</v>
      </c>
      <c r="F105" s="408" t="s">
        <v>2795</v>
      </c>
      <c r="G105" s="407" t="s">
        <v>2572</v>
      </c>
      <c r="H105" s="407" t="s">
        <v>2573</v>
      </c>
      <c r="I105" s="409">
        <v>2546.7199999999998</v>
      </c>
      <c r="J105" s="409">
        <v>16</v>
      </c>
      <c r="K105" s="410">
        <v>40747.58</v>
      </c>
    </row>
    <row r="106" spans="1:11" ht="14.4" customHeight="1" x14ac:dyDescent="0.3">
      <c r="A106" s="405" t="s">
        <v>424</v>
      </c>
      <c r="B106" s="406" t="s">
        <v>425</v>
      </c>
      <c r="C106" s="407" t="s">
        <v>429</v>
      </c>
      <c r="D106" s="408" t="s">
        <v>2344</v>
      </c>
      <c r="E106" s="407" t="s">
        <v>2794</v>
      </c>
      <c r="F106" s="408" t="s">
        <v>2795</v>
      </c>
      <c r="G106" s="407" t="s">
        <v>2574</v>
      </c>
      <c r="H106" s="407" t="s">
        <v>2575</v>
      </c>
      <c r="I106" s="409">
        <v>2546.7199999999998</v>
      </c>
      <c r="J106" s="409">
        <v>10</v>
      </c>
      <c r="K106" s="410">
        <v>25467.23</v>
      </c>
    </row>
    <row r="107" spans="1:11" ht="14.4" customHeight="1" x14ac:dyDescent="0.3">
      <c r="A107" s="405" t="s">
        <v>424</v>
      </c>
      <c r="B107" s="406" t="s">
        <v>425</v>
      </c>
      <c r="C107" s="407" t="s">
        <v>429</v>
      </c>
      <c r="D107" s="408" t="s">
        <v>2344</v>
      </c>
      <c r="E107" s="407" t="s">
        <v>2794</v>
      </c>
      <c r="F107" s="408" t="s">
        <v>2795</v>
      </c>
      <c r="G107" s="407" t="s">
        <v>2576</v>
      </c>
      <c r="H107" s="407" t="s">
        <v>2577</v>
      </c>
      <c r="I107" s="409">
        <v>6455.4400000000005</v>
      </c>
      <c r="J107" s="409">
        <v>8</v>
      </c>
      <c r="K107" s="410">
        <v>51643.5</v>
      </c>
    </row>
    <row r="108" spans="1:11" ht="14.4" customHeight="1" x14ac:dyDescent="0.3">
      <c r="A108" s="405" t="s">
        <v>424</v>
      </c>
      <c r="B108" s="406" t="s">
        <v>425</v>
      </c>
      <c r="C108" s="407" t="s">
        <v>429</v>
      </c>
      <c r="D108" s="408" t="s">
        <v>2344</v>
      </c>
      <c r="E108" s="407" t="s">
        <v>2794</v>
      </c>
      <c r="F108" s="408" t="s">
        <v>2795</v>
      </c>
      <c r="G108" s="407" t="s">
        <v>2578</v>
      </c>
      <c r="H108" s="407" t="s">
        <v>2579</v>
      </c>
      <c r="I108" s="409">
        <v>5929</v>
      </c>
      <c r="J108" s="409">
        <v>4</v>
      </c>
      <c r="K108" s="410">
        <v>23716</v>
      </c>
    </row>
    <row r="109" spans="1:11" ht="14.4" customHeight="1" x14ac:dyDescent="0.3">
      <c r="A109" s="405" t="s">
        <v>424</v>
      </c>
      <c r="B109" s="406" t="s">
        <v>425</v>
      </c>
      <c r="C109" s="407" t="s">
        <v>429</v>
      </c>
      <c r="D109" s="408" t="s">
        <v>2344</v>
      </c>
      <c r="E109" s="407" t="s">
        <v>2794</v>
      </c>
      <c r="F109" s="408" t="s">
        <v>2795</v>
      </c>
      <c r="G109" s="407" t="s">
        <v>2580</v>
      </c>
      <c r="H109" s="407" t="s">
        <v>2581</v>
      </c>
      <c r="I109" s="409">
        <v>1850.09</v>
      </c>
      <c r="J109" s="409">
        <v>10</v>
      </c>
      <c r="K109" s="410">
        <v>18500.900000000001</v>
      </c>
    </row>
    <row r="110" spans="1:11" ht="14.4" customHeight="1" x14ac:dyDescent="0.3">
      <c r="A110" s="405" t="s">
        <v>424</v>
      </c>
      <c r="B110" s="406" t="s">
        <v>425</v>
      </c>
      <c r="C110" s="407" t="s">
        <v>429</v>
      </c>
      <c r="D110" s="408" t="s">
        <v>2344</v>
      </c>
      <c r="E110" s="407" t="s">
        <v>2794</v>
      </c>
      <c r="F110" s="408" t="s">
        <v>2795</v>
      </c>
      <c r="G110" s="407" t="s">
        <v>2582</v>
      </c>
      <c r="H110" s="407" t="s">
        <v>2583</v>
      </c>
      <c r="I110" s="409">
        <v>6382.75</v>
      </c>
      <c r="J110" s="409">
        <v>10</v>
      </c>
      <c r="K110" s="410">
        <v>63827.5</v>
      </c>
    </row>
    <row r="111" spans="1:11" ht="14.4" customHeight="1" x14ac:dyDescent="0.3">
      <c r="A111" s="405" t="s">
        <v>424</v>
      </c>
      <c r="B111" s="406" t="s">
        <v>425</v>
      </c>
      <c r="C111" s="407" t="s">
        <v>429</v>
      </c>
      <c r="D111" s="408" t="s">
        <v>2344</v>
      </c>
      <c r="E111" s="407" t="s">
        <v>2794</v>
      </c>
      <c r="F111" s="408" t="s">
        <v>2795</v>
      </c>
      <c r="G111" s="407" t="s">
        <v>2584</v>
      </c>
      <c r="H111" s="407" t="s">
        <v>2585</v>
      </c>
      <c r="I111" s="409">
        <v>2546.7199999999998</v>
      </c>
      <c r="J111" s="409">
        <v>5</v>
      </c>
      <c r="K111" s="410">
        <v>12733.619999999999</v>
      </c>
    </row>
    <row r="112" spans="1:11" ht="14.4" customHeight="1" x14ac:dyDescent="0.3">
      <c r="A112" s="405" t="s">
        <v>424</v>
      </c>
      <c r="B112" s="406" t="s">
        <v>425</v>
      </c>
      <c r="C112" s="407" t="s">
        <v>429</v>
      </c>
      <c r="D112" s="408" t="s">
        <v>2344</v>
      </c>
      <c r="E112" s="407" t="s">
        <v>2794</v>
      </c>
      <c r="F112" s="408" t="s">
        <v>2795</v>
      </c>
      <c r="G112" s="407" t="s">
        <v>2586</v>
      </c>
      <c r="H112" s="407" t="s">
        <v>2587</v>
      </c>
      <c r="I112" s="409">
        <v>2546.7199999999998</v>
      </c>
      <c r="J112" s="409">
        <v>2</v>
      </c>
      <c r="K112" s="410">
        <v>5093.45</v>
      </c>
    </row>
    <row r="113" spans="1:11" ht="14.4" customHeight="1" x14ac:dyDescent="0.3">
      <c r="A113" s="405" t="s">
        <v>424</v>
      </c>
      <c r="B113" s="406" t="s">
        <v>425</v>
      </c>
      <c r="C113" s="407" t="s">
        <v>429</v>
      </c>
      <c r="D113" s="408" t="s">
        <v>2344</v>
      </c>
      <c r="E113" s="407" t="s">
        <v>2794</v>
      </c>
      <c r="F113" s="408" t="s">
        <v>2795</v>
      </c>
      <c r="G113" s="407" t="s">
        <v>2588</v>
      </c>
      <c r="H113" s="407" t="s">
        <v>2589</v>
      </c>
      <c r="I113" s="409">
        <v>7502</v>
      </c>
      <c r="J113" s="409">
        <v>7</v>
      </c>
      <c r="K113" s="410">
        <v>52514</v>
      </c>
    </row>
    <row r="114" spans="1:11" ht="14.4" customHeight="1" x14ac:dyDescent="0.3">
      <c r="A114" s="405" t="s">
        <v>424</v>
      </c>
      <c r="B114" s="406" t="s">
        <v>425</v>
      </c>
      <c r="C114" s="407" t="s">
        <v>429</v>
      </c>
      <c r="D114" s="408" t="s">
        <v>2344</v>
      </c>
      <c r="E114" s="407" t="s">
        <v>2794</v>
      </c>
      <c r="F114" s="408" t="s">
        <v>2795</v>
      </c>
      <c r="G114" s="407" t="s">
        <v>2590</v>
      </c>
      <c r="H114" s="407" t="s">
        <v>2591</v>
      </c>
      <c r="I114" s="409">
        <v>2546.7199999999998</v>
      </c>
      <c r="J114" s="409">
        <v>5</v>
      </c>
      <c r="K114" s="410">
        <v>12733.619999999999</v>
      </c>
    </row>
    <row r="115" spans="1:11" ht="14.4" customHeight="1" x14ac:dyDescent="0.3">
      <c r="A115" s="405" t="s">
        <v>424</v>
      </c>
      <c r="B115" s="406" t="s">
        <v>425</v>
      </c>
      <c r="C115" s="407" t="s">
        <v>429</v>
      </c>
      <c r="D115" s="408" t="s">
        <v>2344</v>
      </c>
      <c r="E115" s="407" t="s">
        <v>2794</v>
      </c>
      <c r="F115" s="408" t="s">
        <v>2795</v>
      </c>
      <c r="G115" s="407" t="s">
        <v>2592</v>
      </c>
      <c r="H115" s="407" t="s">
        <v>2593</v>
      </c>
      <c r="I115" s="409">
        <v>4374.1499999999996</v>
      </c>
      <c r="J115" s="409">
        <v>3</v>
      </c>
      <c r="K115" s="410">
        <v>13122.449999999999</v>
      </c>
    </row>
    <row r="116" spans="1:11" ht="14.4" customHeight="1" x14ac:dyDescent="0.3">
      <c r="A116" s="405" t="s">
        <v>424</v>
      </c>
      <c r="B116" s="406" t="s">
        <v>425</v>
      </c>
      <c r="C116" s="407" t="s">
        <v>429</v>
      </c>
      <c r="D116" s="408" t="s">
        <v>2344</v>
      </c>
      <c r="E116" s="407" t="s">
        <v>2794</v>
      </c>
      <c r="F116" s="408" t="s">
        <v>2795</v>
      </c>
      <c r="G116" s="407" t="s">
        <v>2594</v>
      </c>
      <c r="H116" s="407" t="s">
        <v>2595</v>
      </c>
      <c r="I116" s="409">
        <v>4570.8</v>
      </c>
      <c r="J116" s="409">
        <v>6</v>
      </c>
      <c r="K116" s="410">
        <v>27424.799999999999</v>
      </c>
    </row>
    <row r="117" spans="1:11" ht="14.4" customHeight="1" x14ac:dyDescent="0.3">
      <c r="A117" s="405" t="s">
        <v>424</v>
      </c>
      <c r="B117" s="406" t="s">
        <v>425</v>
      </c>
      <c r="C117" s="407" t="s">
        <v>429</v>
      </c>
      <c r="D117" s="408" t="s">
        <v>2344</v>
      </c>
      <c r="E117" s="407" t="s">
        <v>2794</v>
      </c>
      <c r="F117" s="408" t="s">
        <v>2795</v>
      </c>
      <c r="G117" s="407" t="s">
        <v>2596</v>
      </c>
      <c r="H117" s="407" t="s">
        <v>2597</v>
      </c>
      <c r="I117" s="409">
        <v>8846.31</v>
      </c>
      <c r="J117" s="409">
        <v>1</v>
      </c>
      <c r="K117" s="410">
        <v>8846.31</v>
      </c>
    </row>
    <row r="118" spans="1:11" ht="14.4" customHeight="1" x14ac:dyDescent="0.3">
      <c r="A118" s="405" t="s">
        <v>424</v>
      </c>
      <c r="B118" s="406" t="s">
        <v>425</v>
      </c>
      <c r="C118" s="407" t="s">
        <v>429</v>
      </c>
      <c r="D118" s="408" t="s">
        <v>2344</v>
      </c>
      <c r="E118" s="407" t="s">
        <v>2794</v>
      </c>
      <c r="F118" s="408" t="s">
        <v>2795</v>
      </c>
      <c r="G118" s="407" t="s">
        <v>2598</v>
      </c>
      <c r="H118" s="407" t="s">
        <v>2599</v>
      </c>
      <c r="I118" s="409">
        <v>55612.81</v>
      </c>
      <c r="J118" s="409">
        <v>1</v>
      </c>
      <c r="K118" s="410">
        <v>55612.81</v>
      </c>
    </row>
    <row r="119" spans="1:11" ht="14.4" customHeight="1" x14ac:dyDescent="0.3">
      <c r="A119" s="405" t="s">
        <v>424</v>
      </c>
      <c r="B119" s="406" t="s">
        <v>425</v>
      </c>
      <c r="C119" s="407" t="s">
        <v>429</v>
      </c>
      <c r="D119" s="408" t="s">
        <v>2344</v>
      </c>
      <c r="E119" s="407" t="s">
        <v>2794</v>
      </c>
      <c r="F119" s="408" t="s">
        <v>2795</v>
      </c>
      <c r="G119" s="407" t="s">
        <v>2600</v>
      </c>
      <c r="H119" s="407" t="s">
        <v>2601</v>
      </c>
      <c r="I119" s="409">
        <v>19196.669999999998</v>
      </c>
      <c r="J119" s="409">
        <v>2</v>
      </c>
      <c r="K119" s="410">
        <v>38393.339999999997</v>
      </c>
    </row>
    <row r="120" spans="1:11" ht="14.4" customHeight="1" x14ac:dyDescent="0.3">
      <c r="A120" s="405" t="s">
        <v>424</v>
      </c>
      <c r="B120" s="406" t="s">
        <v>425</v>
      </c>
      <c r="C120" s="407" t="s">
        <v>429</v>
      </c>
      <c r="D120" s="408" t="s">
        <v>2344</v>
      </c>
      <c r="E120" s="407" t="s">
        <v>2794</v>
      </c>
      <c r="F120" s="408" t="s">
        <v>2795</v>
      </c>
      <c r="G120" s="407" t="s">
        <v>2602</v>
      </c>
      <c r="H120" s="407" t="s">
        <v>2603</v>
      </c>
      <c r="I120" s="409">
        <v>3813.11</v>
      </c>
      <c r="J120" s="409">
        <v>3</v>
      </c>
      <c r="K120" s="410">
        <v>11439.33</v>
      </c>
    </row>
    <row r="121" spans="1:11" ht="14.4" customHeight="1" x14ac:dyDescent="0.3">
      <c r="A121" s="405" t="s">
        <v>424</v>
      </c>
      <c r="B121" s="406" t="s">
        <v>425</v>
      </c>
      <c r="C121" s="407" t="s">
        <v>429</v>
      </c>
      <c r="D121" s="408" t="s">
        <v>2344</v>
      </c>
      <c r="E121" s="407" t="s">
        <v>2794</v>
      </c>
      <c r="F121" s="408" t="s">
        <v>2795</v>
      </c>
      <c r="G121" s="407" t="s">
        <v>2604</v>
      </c>
      <c r="H121" s="407" t="s">
        <v>2605</v>
      </c>
      <c r="I121" s="409">
        <v>456.17</v>
      </c>
      <c r="J121" s="409">
        <v>2</v>
      </c>
      <c r="K121" s="410">
        <v>912.34</v>
      </c>
    </row>
    <row r="122" spans="1:11" ht="14.4" customHeight="1" x14ac:dyDescent="0.3">
      <c r="A122" s="405" t="s">
        <v>424</v>
      </c>
      <c r="B122" s="406" t="s">
        <v>425</v>
      </c>
      <c r="C122" s="407" t="s">
        <v>429</v>
      </c>
      <c r="D122" s="408" t="s">
        <v>2344</v>
      </c>
      <c r="E122" s="407" t="s">
        <v>2794</v>
      </c>
      <c r="F122" s="408" t="s">
        <v>2795</v>
      </c>
      <c r="G122" s="407" t="s">
        <v>2606</v>
      </c>
      <c r="H122" s="407" t="s">
        <v>2607</v>
      </c>
      <c r="I122" s="409">
        <v>2546.7199999999998</v>
      </c>
      <c r="J122" s="409">
        <v>2</v>
      </c>
      <c r="K122" s="410">
        <v>5093.45</v>
      </c>
    </row>
    <row r="123" spans="1:11" ht="14.4" customHeight="1" x14ac:dyDescent="0.3">
      <c r="A123" s="405" t="s">
        <v>424</v>
      </c>
      <c r="B123" s="406" t="s">
        <v>425</v>
      </c>
      <c r="C123" s="407" t="s">
        <v>429</v>
      </c>
      <c r="D123" s="408" t="s">
        <v>2344</v>
      </c>
      <c r="E123" s="407" t="s">
        <v>2794</v>
      </c>
      <c r="F123" s="408" t="s">
        <v>2795</v>
      </c>
      <c r="G123" s="407" t="s">
        <v>2608</v>
      </c>
      <c r="H123" s="407" t="s">
        <v>2609</v>
      </c>
      <c r="I123" s="409">
        <v>6171</v>
      </c>
      <c r="J123" s="409">
        <v>2</v>
      </c>
      <c r="K123" s="410">
        <v>12342</v>
      </c>
    </row>
    <row r="124" spans="1:11" ht="14.4" customHeight="1" x14ac:dyDescent="0.3">
      <c r="A124" s="405" t="s">
        <v>424</v>
      </c>
      <c r="B124" s="406" t="s">
        <v>425</v>
      </c>
      <c r="C124" s="407" t="s">
        <v>429</v>
      </c>
      <c r="D124" s="408" t="s">
        <v>2344</v>
      </c>
      <c r="E124" s="407" t="s">
        <v>2794</v>
      </c>
      <c r="F124" s="408" t="s">
        <v>2795</v>
      </c>
      <c r="G124" s="407" t="s">
        <v>2610</v>
      </c>
      <c r="H124" s="407" t="s">
        <v>2611</v>
      </c>
      <c r="I124" s="409">
        <v>15888.51</v>
      </c>
      <c r="J124" s="409">
        <v>1</v>
      </c>
      <c r="K124" s="410">
        <v>15888.51</v>
      </c>
    </row>
    <row r="125" spans="1:11" ht="14.4" customHeight="1" x14ac:dyDescent="0.3">
      <c r="A125" s="405" t="s">
        <v>424</v>
      </c>
      <c r="B125" s="406" t="s">
        <v>425</v>
      </c>
      <c r="C125" s="407" t="s">
        <v>429</v>
      </c>
      <c r="D125" s="408" t="s">
        <v>2344</v>
      </c>
      <c r="E125" s="407" t="s">
        <v>2794</v>
      </c>
      <c r="F125" s="408" t="s">
        <v>2795</v>
      </c>
      <c r="G125" s="407" t="s">
        <v>2612</v>
      </c>
      <c r="H125" s="407" t="s">
        <v>2613</v>
      </c>
      <c r="I125" s="409">
        <v>6331.93</v>
      </c>
      <c r="J125" s="409">
        <v>2</v>
      </c>
      <c r="K125" s="410">
        <v>12663.86</v>
      </c>
    </row>
    <row r="126" spans="1:11" ht="14.4" customHeight="1" x14ac:dyDescent="0.3">
      <c r="A126" s="405" t="s">
        <v>424</v>
      </c>
      <c r="B126" s="406" t="s">
        <v>425</v>
      </c>
      <c r="C126" s="407" t="s">
        <v>429</v>
      </c>
      <c r="D126" s="408" t="s">
        <v>2344</v>
      </c>
      <c r="E126" s="407" t="s">
        <v>2794</v>
      </c>
      <c r="F126" s="408" t="s">
        <v>2795</v>
      </c>
      <c r="G126" s="407" t="s">
        <v>2614</v>
      </c>
      <c r="H126" s="407" t="s">
        <v>2615</v>
      </c>
      <c r="I126" s="409">
        <v>2065.3000000000002</v>
      </c>
      <c r="J126" s="409">
        <v>2</v>
      </c>
      <c r="K126" s="410">
        <v>4130.6000000000004</v>
      </c>
    </row>
    <row r="127" spans="1:11" ht="14.4" customHeight="1" x14ac:dyDescent="0.3">
      <c r="A127" s="405" t="s">
        <v>424</v>
      </c>
      <c r="B127" s="406" t="s">
        <v>425</v>
      </c>
      <c r="C127" s="407" t="s">
        <v>429</v>
      </c>
      <c r="D127" s="408" t="s">
        <v>2344</v>
      </c>
      <c r="E127" s="407" t="s">
        <v>2794</v>
      </c>
      <c r="F127" s="408" t="s">
        <v>2795</v>
      </c>
      <c r="G127" s="407" t="s">
        <v>2616</v>
      </c>
      <c r="H127" s="407" t="s">
        <v>2617</v>
      </c>
      <c r="I127" s="409">
        <v>6972</v>
      </c>
      <c r="J127" s="409">
        <v>1</v>
      </c>
      <c r="K127" s="410">
        <v>6972</v>
      </c>
    </row>
    <row r="128" spans="1:11" ht="14.4" customHeight="1" x14ac:dyDescent="0.3">
      <c r="A128" s="405" t="s">
        <v>424</v>
      </c>
      <c r="B128" s="406" t="s">
        <v>425</v>
      </c>
      <c r="C128" s="407" t="s">
        <v>429</v>
      </c>
      <c r="D128" s="408" t="s">
        <v>2344</v>
      </c>
      <c r="E128" s="407" t="s">
        <v>2794</v>
      </c>
      <c r="F128" s="408" t="s">
        <v>2795</v>
      </c>
      <c r="G128" s="407" t="s">
        <v>2618</v>
      </c>
      <c r="H128" s="407" t="s">
        <v>2619</v>
      </c>
      <c r="I128" s="409">
        <v>2546.7199999999998</v>
      </c>
      <c r="J128" s="409">
        <v>1</v>
      </c>
      <c r="K128" s="410">
        <v>2546.7199999999998</v>
      </c>
    </row>
    <row r="129" spans="1:11" ht="14.4" customHeight="1" x14ac:dyDescent="0.3">
      <c r="A129" s="405" t="s">
        <v>424</v>
      </c>
      <c r="B129" s="406" t="s">
        <v>425</v>
      </c>
      <c r="C129" s="407" t="s">
        <v>429</v>
      </c>
      <c r="D129" s="408" t="s">
        <v>2344</v>
      </c>
      <c r="E129" s="407" t="s">
        <v>2794</v>
      </c>
      <c r="F129" s="408" t="s">
        <v>2795</v>
      </c>
      <c r="G129" s="407" t="s">
        <v>2620</v>
      </c>
      <c r="H129" s="407" t="s">
        <v>2621</v>
      </c>
      <c r="I129" s="409">
        <v>4657.29</v>
      </c>
      <c r="J129" s="409">
        <v>6</v>
      </c>
      <c r="K129" s="410">
        <v>27943.74</v>
      </c>
    </row>
    <row r="130" spans="1:11" ht="14.4" customHeight="1" x14ac:dyDescent="0.3">
      <c r="A130" s="405" t="s">
        <v>424</v>
      </c>
      <c r="B130" s="406" t="s">
        <v>425</v>
      </c>
      <c r="C130" s="407" t="s">
        <v>429</v>
      </c>
      <c r="D130" s="408" t="s">
        <v>2344</v>
      </c>
      <c r="E130" s="407" t="s">
        <v>2794</v>
      </c>
      <c r="F130" s="408" t="s">
        <v>2795</v>
      </c>
      <c r="G130" s="407" t="s">
        <v>2622</v>
      </c>
      <c r="H130" s="407" t="s">
        <v>2623</v>
      </c>
      <c r="I130" s="409">
        <v>630.07000000000005</v>
      </c>
      <c r="J130" s="409">
        <v>1</v>
      </c>
      <c r="K130" s="410">
        <v>630.07000000000005</v>
      </c>
    </row>
    <row r="131" spans="1:11" ht="14.4" customHeight="1" x14ac:dyDescent="0.3">
      <c r="A131" s="405" t="s">
        <v>424</v>
      </c>
      <c r="B131" s="406" t="s">
        <v>425</v>
      </c>
      <c r="C131" s="407" t="s">
        <v>429</v>
      </c>
      <c r="D131" s="408" t="s">
        <v>2344</v>
      </c>
      <c r="E131" s="407" t="s">
        <v>2794</v>
      </c>
      <c r="F131" s="408" t="s">
        <v>2795</v>
      </c>
      <c r="G131" s="407" t="s">
        <v>2624</v>
      </c>
      <c r="H131" s="407" t="s">
        <v>2625</v>
      </c>
      <c r="I131" s="409">
        <v>8559.39</v>
      </c>
      <c r="J131" s="409">
        <v>6</v>
      </c>
      <c r="K131" s="410">
        <v>51356.36</v>
      </c>
    </row>
    <row r="132" spans="1:11" ht="14.4" customHeight="1" x14ac:dyDescent="0.3">
      <c r="A132" s="405" t="s">
        <v>424</v>
      </c>
      <c r="B132" s="406" t="s">
        <v>425</v>
      </c>
      <c r="C132" s="407" t="s">
        <v>429</v>
      </c>
      <c r="D132" s="408" t="s">
        <v>2344</v>
      </c>
      <c r="E132" s="407" t="s">
        <v>2794</v>
      </c>
      <c r="F132" s="408" t="s">
        <v>2795</v>
      </c>
      <c r="G132" s="407" t="s">
        <v>2626</v>
      </c>
      <c r="H132" s="407" t="s">
        <v>2627</v>
      </c>
      <c r="I132" s="409">
        <v>25699.19</v>
      </c>
      <c r="J132" s="409">
        <v>2</v>
      </c>
      <c r="K132" s="410">
        <v>51398.38</v>
      </c>
    </row>
    <row r="133" spans="1:11" ht="14.4" customHeight="1" x14ac:dyDescent="0.3">
      <c r="A133" s="405" t="s">
        <v>424</v>
      </c>
      <c r="B133" s="406" t="s">
        <v>425</v>
      </c>
      <c r="C133" s="407" t="s">
        <v>429</v>
      </c>
      <c r="D133" s="408" t="s">
        <v>2344</v>
      </c>
      <c r="E133" s="407" t="s">
        <v>2794</v>
      </c>
      <c r="F133" s="408" t="s">
        <v>2795</v>
      </c>
      <c r="G133" s="407" t="s">
        <v>2628</v>
      </c>
      <c r="H133" s="407" t="s">
        <v>2629</v>
      </c>
      <c r="I133" s="409">
        <v>11650.75</v>
      </c>
      <c r="J133" s="409">
        <v>2</v>
      </c>
      <c r="K133" s="410">
        <v>23301.5</v>
      </c>
    </row>
    <row r="134" spans="1:11" ht="14.4" customHeight="1" x14ac:dyDescent="0.3">
      <c r="A134" s="405" t="s">
        <v>424</v>
      </c>
      <c r="B134" s="406" t="s">
        <v>425</v>
      </c>
      <c r="C134" s="407" t="s">
        <v>429</v>
      </c>
      <c r="D134" s="408" t="s">
        <v>2344</v>
      </c>
      <c r="E134" s="407" t="s">
        <v>2794</v>
      </c>
      <c r="F134" s="408" t="s">
        <v>2795</v>
      </c>
      <c r="G134" s="407" t="s">
        <v>2630</v>
      </c>
      <c r="H134" s="407" t="s">
        <v>2631</v>
      </c>
      <c r="I134" s="409">
        <v>2546.7199999999998</v>
      </c>
      <c r="J134" s="409">
        <v>1</v>
      </c>
      <c r="K134" s="410">
        <v>2546.7199999999998</v>
      </c>
    </row>
    <row r="135" spans="1:11" ht="14.4" customHeight="1" x14ac:dyDescent="0.3">
      <c r="A135" s="405" t="s">
        <v>424</v>
      </c>
      <c r="B135" s="406" t="s">
        <v>425</v>
      </c>
      <c r="C135" s="407" t="s">
        <v>429</v>
      </c>
      <c r="D135" s="408" t="s">
        <v>2344</v>
      </c>
      <c r="E135" s="407" t="s">
        <v>2794</v>
      </c>
      <c r="F135" s="408" t="s">
        <v>2795</v>
      </c>
      <c r="G135" s="407" t="s">
        <v>2632</v>
      </c>
      <c r="H135" s="407" t="s">
        <v>2633</v>
      </c>
      <c r="I135" s="409">
        <v>1203.0899999999999</v>
      </c>
      <c r="J135" s="409">
        <v>1</v>
      </c>
      <c r="K135" s="410">
        <v>1203.0899999999999</v>
      </c>
    </row>
    <row r="136" spans="1:11" ht="14.4" customHeight="1" x14ac:dyDescent="0.3">
      <c r="A136" s="405" t="s">
        <v>424</v>
      </c>
      <c r="B136" s="406" t="s">
        <v>425</v>
      </c>
      <c r="C136" s="407" t="s">
        <v>429</v>
      </c>
      <c r="D136" s="408" t="s">
        <v>2344</v>
      </c>
      <c r="E136" s="407" t="s">
        <v>2794</v>
      </c>
      <c r="F136" s="408" t="s">
        <v>2795</v>
      </c>
      <c r="G136" s="407" t="s">
        <v>2634</v>
      </c>
      <c r="H136" s="407" t="s">
        <v>2635</v>
      </c>
      <c r="I136" s="409">
        <v>2546.7199999999998</v>
      </c>
      <c r="J136" s="409">
        <v>3</v>
      </c>
      <c r="K136" s="410">
        <v>7640.17</v>
      </c>
    </row>
    <row r="137" spans="1:11" ht="14.4" customHeight="1" x14ac:dyDescent="0.3">
      <c r="A137" s="405" t="s">
        <v>424</v>
      </c>
      <c r="B137" s="406" t="s">
        <v>425</v>
      </c>
      <c r="C137" s="407" t="s">
        <v>429</v>
      </c>
      <c r="D137" s="408" t="s">
        <v>2344</v>
      </c>
      <c r="E137" s="407" t="s">
        <v>2794</v>
      </c>
      <c r="F137" s="408" t="s">
        <v>2795</v>
      </c>
      <c r="G137" s="407" t="s">
        <v>2636</v>
      </c>
      <c r="H137" s="407" t="s">
        <v>2637</v>
      </c>
      <c r="I137" s="409">
        <v>2546.7199999999998</v>
      </c>
      <c r="J137" s="409">
        <v>6</v>
      </c>
      <c r="K137" s="410">
        <v>15280.34</v>
      </c>
    </row>
    <row r="138" spans="1:11" ht="14.4" customHeight="1" x14ac:dyDescent="0.3">
      <c r="A138" s="405" t="s">
        <v>424</v>
      </c>
      <c r="B138" s="406" t="s">
        <v>425</v>
      </c>
      <c r="C138" s="407" t="s">
        <v>429</v>
      </c>
      <c r="D138" s="408" t="s">
        <v>2344</v>
      </c>
      <c r="E138" s="407" t="s">
        <v>2794</v>
      </c>
      <c r="F138" s="408" t="s">
        <v>2795</v>
      </c>
      <c r="G138" s="407" t="s">
        <v>2638</v>
      </c>
      <c r="H138" s="407" t="s">
        <v>2639</v>
      </c>
      <c r="I138" s="409">
        <v>3993</v>
      </c>
      <c r="J138" s="409">
        <v>1</v>
      </c>
      <c r="K138" s="410">
        <v>3993</v>
      </c>
    </row>
    <row r="139" spans="1:11" ht="14.4" customHeight="1" x14ac:dyDescent="0.3">
      <c r="A139" s="405" t="s">
        <v>424</v>
      </c>
      <c r="B139" s="406" t="s">
        <v>425</v>
      </c>
      <c r="C139" s="407" t="s">
        <v>429</v>
      </c>
      <c r="D139" s="408" t="s">
        <v>2344</v>
      </c>
      <c r="E139" s="407" t="s">
        <v>2794</v>
      </c>
      <c r="F139" s="408" t="s">
        <v>2795</v>
      </c>
      <c r="G139" s="407" t="s">
        <v>2640</v>
      </c>
      <c r="H139" s="407" t="s">
        <v>2641</v>
      </c>
      <c r="I139" s="409">
        <v>24079</v>
      </c>
      <c r="J139" s="409">
        <v>1</v>
      </c>
      <c r="K139" s="410">
        <v>24079</v>
      </c>
    </row>
    <row r="140" spans="1:11" ht="14.4" customHeight="1" x14ac:dyDescent="0.3">
      <c r="A140" s="405" t="s">
        <v>424</v>
      </c>
      <c r="B140" s="406" t="s">
        <v>425</v>
      </c>
      <c r="C140" s="407" t="s">
        <v>429</v>
      </c>
      <c r="D140" s="408" t="s">
        <v>2344</v>
      </c>
      <c r="E140" s="407" t="s">
        <v>2794</v>
      </c>
      <c r="F140" s="408" t="s">
        <v>2795</v>
      </c>
      <c r="G140" s="407" t="s">
        <v>2642</v>
      </c>
      <c r="H140" s="407" t="s">
        <v>2643</v>
      </c>
      <c r="I140" s="409">
        <v>7056.57</v>
      </c>
      <c r="J140" s="409">
        <v>1</v>
      </c>
      <c r="K140" s="410">
        <v>7056.57</v>
      </c>
    </row>
    <row r="141" spans="1:11" ht="14.4" customHeight="1" x14ac:dyDescent="0.3">
      <c r="A141" s="405" t="s">
        <v>424</v>
      </c>
      <c r="B141" s="406" t="s">
        <v>425</v>
      </c>
      <c r="C141" s="407" t="s">
        <v>429</v>
      </c>
      <c r="D141" s="408" t="s">
        <v>2344</v>
      </c>
      <c r="E141" s="407" t="s">
        <v>2794</v>
      </c>
      <c r="F141" s="408" t="s">
        <v>2795</v>
      </c>
      <c r="G141" s="407" t="s">
        <v>2644</v>
      </c>
      <c r="H141" s="407" t="s">
        <v>2645</v>
      </c>
      <c r="I141" s="409">
        <v>3993</v>
      </c>
      <c r="J141" s="409">
        <v>1</v>
      </c>
      <c r="K141" s="410">
        <v>3993</v>
      </c>
    </row>
    <row r="142" spans="1:11" ht="14.4" customHeight="1" x14ac:dyDescent="0.3">
      <c r="A142" s="405" t="s">
        <v>424</v>
      </c>
      <c r="B142" s="406" t="s">
        <v>425</v>
      </c>
      <c r="C142" s="407" t="s">
        <v>429</v>
      </c>
      <c r="D142" s="408" t="s">
        <v>2344</v>
      </c>
      <c r="E142" s="407" t="s">
        <v>2794</v>
      </c>
      <c r="F142" s="408" t="s">
        <v>2795</v>
      </c>
      <c r="G142" s="407" t="s">
        <v>2646</v>
      </c>
      <c r="H142" s="407" t="s">
        <v>2647</v>
      </c>
      <c r="I142" s="409">
        <v>2546.7199999999998</v>
      </c>
      <c r="J142" s="409">
        <v>1</v>
      </c>
      <c r="K142" s="410">
        <v>2546.7199999999998</v>
      </c>
    </row>
    <row r="143" spans="1:11" ht="14.4" customHeight="1" x14ac:dyDescent="0.3">
      <c r="A143" s="405" t="s">
        <v>424</v>
      </c>
      <c r="B143" s="406" t="s">
        <v>425</v>
      </c>
      <c r="C143" s="407" t="s">
        <v>429</v>
      </c>
      <c r="D143" s="408" t="s">
        <v>2344</v>
      </c>
      <c r="E143" s="407" t="s">
        <v>2794</v>
      </c>
      <c r="F143" s="408" t="s">
        <v>2795</v>
      </c>
      <c r="G143" s="407" t="s">
        <v>2648</v>
      </c>
      <c r="H143" s="407" t="s">
        <v>2649</v>
      </c>
      <c r="I143" s="409">
        <v>2546.7199999999998</v>
      </c>
      <c r="J143" s="409">
        <v>3</v>
      </c>
      <c r="K143" s="410">
        <v>7640.17</v>
      </c>
    </row>
    <row r="144" spans="1:11" ht="14.4" customHeight="1" x14ac:dyDescent="0.3">
      <c r="A144" s="405" t="s">
        <v>424</v>
      </c>
      <c r="B144" s="406" t="s">
        <v>425</v>
      </c>
      <c r="C144" s="407" t="s">
        <v>429</v>
      </c>
      <c r="D144" s="408" t="s">
        <v>2344</v>
      </c>
      <c r="E144" s="407" t="s">
        <v>2794</v>
      </c>
      <c r="F144" s="408" t="s">
        <v>2795</v>
      </c>
      <c r="G144" s="407" t="s">
        <v>2650</v>
      </c>
      <c r="H144" s="407" t="s">
        <v>2651</v>
      </c>
      <c r="I144" s="409">
        <v>353.98</v>
      </c>
      <c r="J144" s="409">
        <v>4</v>
      </c>
      <c r="K144" s="410">
        <v>1415.9</v>
      </c>
    </row>
    <row r="145" spans="1:11" ht="14.4" customHeight="1" x14ac:dyDescent="0.3">
      <c r="A145" s="405" t="s">
        <v>424</v>
      </c>
      <c r="B145" s="406" t="s">
        <v>425</v>
      </c>
      <c r="C145" s="407" t="s">
        <v>429</v>
      </c>
      <c r="D145" s="408" t="s">
        <v>2344</v>
      </c>
      <c r="E145" s="407" t="s">
        <v>2794</v>
      </c>
      <c r="F145" s="408" t="s">
        <v>2795</v>
      </c>
      <c r="G145" s="407" t="s">
        <v>2652</v>
      </c>
      <c r="H145" s="407" t="s">
        <v>2653</v>
      </c>
      <c r="I145" s="409">
        <v>1438.75</v>
      </c>
      <c r="J145" s="409">
        <v>4</v>
      </c>
      <c r="K145" s="410">
        <v>5755</v>
      </c>
    </row>
    <row r="146" spans="1:11" ht="14.4" customHeight="1" x14ac:dyDescent="0.3">
      <c r="A146" s="405" t="s">
        <v>424</v>
      </c>
      <c r="B146" s="406" t="s">
        <v>425</v>
      </c>
      <c r="C146" s="407" t="s">
        <v>429</v>
      </c>
      <c r="D146" s="408" t="s">
        <v>2344</v>
      </c>
      <c r="E146" s="407" t="s">
        <v>2794</v>
      </c>
      <c r="F146" s="408" t="s">
        <v>2795</v>
      </c>
      <c r="G146" s="407" t="s">
        <v>2654</v>
      </c>
      <c r="H146" s="407" t="s">
        <v>2655</v>
      </c>
      <c r="I146" s="409">
        <v>11650.764999999999</v>
      </c>
      <c r="J146" s="409">
        <v>10</v>
      </c>
      <c r="K146" s="410">
        <v>116507.66</v>
      </c>
    </row>
    <row r="147" spans="1:11" ht="14.4" customHeight="1" x14ac:dyDescent="0.3">
      <c r="A147" s="405" t="s">
        <v>424</v>
      </c>
      <c r="B147" s="406" t="s">
        <v>425</v>
      </c>
      <c r="C147" s="407" t="s">
        <v>429</v>
      </c>
      <c r="D147" s="408" t="s">
        <v>2344</v>
      </c>
      <c r="E147" s="407" t="s">
        <v>2794</v>
      </c>
      <c r="F147" s="408" t="s">
        <v>2795</v>
      </c>
      <c r="G147" s="407" t="s">
        <v>2656</v>
      </c>
      <c r="H147" s="407" t="s">
        <v>2657</v>
      </c>
      <c r="I147" s="409">
        <v>55612.81</v>
      </c>
      <c r="J147" s="409">
        <v>1</v>
      </c>
      <c r="K147" s="410">
        <v>55612.81</v>
      </c>
    </row>
    <row r="148" spans="1:11" ht="14.4" customHeight="1" x14ac:dyDescent="0.3">
      <c r="A148" s="405" t="s">
        <v>424</v>
      </c>
      <c r="B148" s="406" t="s">
        <v>425</v>
      </c>
      <c r="C148" s="407" t="s">
        <v>429</v>
      </c>
      <c r="D148" s="408" t="s">
        <v>2344</v>
      </c>
      <c r="E148" s="407" t="s">
        <v>2794</v>
      </c>
      <c r="F148" s="408" t="s">
        <v>2795</v>
      </c>
      <c r="G148" s="407" t="s">
        <v>2658</v>
      </c>
      <c r="H148" s="407" t="s">
        <v>2659</v>
      </c>
      <c r="I148" s="409">
        <v>6292</v>
      </c>
      <c r="J148" s="409">
        <v>1</v>
      </c>
      <c r="K148" s="410">
        <v>6292</v>
      </c>
    </row>
    <row r="149" spans="1:11" ht="14.4" customHeight="1" x14ac:dyDescent="0.3">
      <c r="A149" s="405" t="s">
        <v>424</v>
      </c>
      <c r="B149" s="406" t="s">
        <v>425</v>
      </c>
      <c r="C149" s="407" t="s">
        <v>429</v>
      </c>
      <c r="D149" s="408" t="s">
        <v>2344</v>
      </c>
      <c r="E149" s="407" t="s">
        <v>2794</v>
      </c>
      <c r="F149" s="408" t="s">
        <v>2795</v>
      </c>
      <c r="G149" s="407" t="s">
        <v>2660</v>
      </c>
      <c r="H149" s="407" t="s">
        <v>2661</v>
      </c>
      <c r="I149" s="409">
        <v>2546.7199999999998</v>
      </c>
      <c r="J149" s="409">
        <v>2</v>
      </c>
      <c r="K149" s="410">
        <v>5093.45</v>
      </c>
    </row>
    <row r="150" spans="1:11" ht="14.4" customHeight="1" x14ac:dyDescent="0.3">
      <c r="A150" s="405" t="s">
        <v>424</v>
      </c>
      <c r="B150" s="406" t="s">
        <v>425</v>
      </c>
      <c r="C150" s="407" t="s">
        <v>429</v>
      </c>
      <c r="D150" s="408" t="s">
        <v>2344</v>
      </c>
      <c r="E150" s="407" t="s">
        <v>2794</v>
      </c>
      <c r="F150" s="408" t="s">
        <v>2795</v>
      </c>
      <c r="G150" s="407" t="s">
        <v>2662</v>
      </c>
      <c r="H150" s="407" t="s">
        <v>2663</v>
      </c>
      <c r="I150" s="409">
        <v>11650.75</v>
      </c>
      <c r="J150" s="409">
        <v>10</v>
      </c>
      <c r="K150" s="410">
        <v>116507.52</v>
      </c>
    </row>
    <row r="151" spans="1:11" ht="14.4" customHeight="1" x14ac:dyDescent="0.3">
      <c r="A151" s="405" t="s">
        <v>424</v>
      </c>
      <c r="B151" s="406" t="s">
        <v>425</v>
      </c>
      <c r="C151" s="407" t="s">
        <v>429</v>
      </c>
      <c r="D151" s="408" t="s">
        <v>2344</v>
      </c>
      <c r="E151" s="407" t="s">
        <v>2794</v>
      </c>
      <c r="F151" s="408" t="s">
        <v>2795</v>
      </c>
      <c r="G151" s="407" t="s">
        <v>2664</v>
      </c>
      <c r="H151" s="407" t="s">
        <v>2665</v>
      </c>
      <c r="I151" s="409">
        <v>5929</v>
      </c>
      <c r="J151" s="409">
        <v>4</v>
      </c>
      <c r="K151" s="410">
        <v>23716</v>
      </c>
    </row>
    <row r="152" spans="1:11" ht="14.4" customHeight="1" x14ac:dyDescent="0.3">
      <c r="A152" s="405" t="s">
        <v>424</v>
      </c>
      <c r="B152" s="406" t="s">
        <v>425</v>
      </c>
      <c r="C152" s="407" t="s">
        <v>429</v>
      </c>
      <c r="D152" s="408" t="s">
        <v>2344</v>
      </c>
      <c r="E152" s="407" t="s">
        <v>2794</v>
      </c>
      <c r="F152" s="408" t="s">
        <v>2795</v>
      </c>
      <c r="G152" s="407" t="s">
        <v>2666</v>
      </c>
      <c r="H152" s="407" t="s">
        <v>2667</v>
      </c>
      <c r="I152" s="409">
        <v>2546.7199999999998</v>
      </c>
      <c r="J152" s="409">
        <v>2</v>
      </c>
      <c r="K152" s="410">
        <v>5093.45</v>
      </c>
    </row>
    <row r="153" spans="1:11" ht="14.4" customHeight="1" x14ac:dyDescent="0.3">
      <c r="A153" s="405" t="s">
        <v>424</v>
      </c>
      <c r="B153" s="406" t="s">
        <v>425</v>
      </c>
      <c r="C153" s="407" t="s">
        <v>429</v>
      </c>
      <c r="D153" s="408" t="s">
        <v>2344</v>
      </c>
      <c r="E153" s="407" t="s">
        <v>2794</v>
      </c>
      <c r="F153" s="408" t="s">
        <v>2795</v>
      </c>
      <c r="G153" s="407" t="s">
        <v>2668</v>
      </c>
      <c r="H153" s="407" t="s">
        <v>2669</v>
      </c>
      <c r="I153" s="409">
        <v>2546.7199999999998</v>
      </c>
      <c r="J153" s="409">
        <v>2</v>
      </c>
      <c r="K153" s="410">
        <v>5093.45</v>
      </c>
    </row>
    <row r="154" spans="1:11" ht="14.4" customHeight="1" x14ac:dyDescent="0.3">
      <c r="A154" s="405" t="s">
        <v>424</v>
      </c>
      <c r="B154" s="406" t="s">
        <v>425</v>
      </c>
      <c r="C154" s="407" t="s">
        <v>429</v>
      </c>
      <c r="D154" s="408" t="s">
        <v>2344</v>
      </c>
      <c r="E154" s="407" t="s">
        <v>2794</v>
      </c>
      <c r="F154" s="408" t="s">
        <v>2795</v>
      </c>
      <c r="G154" s="407" t="s">
        <v>2670</v>
      </c>
      <c r="H154" s="407" t="s">
        <v>2671</v>
      </c>
      <c r="I154" s="409">
        <v>55612.81</v>
      </c>
      <c r="J154" s="409">
        <v>1</v>
      </c>
      <c r="K154" s="410">
        <v>55612.81</v>
      </c>
    </row>
    <row r="155" spans="1:11" ht="14.4" customHeight="1" x14ac:dyDescent="0.3">
      <c r="A155" s="405" t="s">
        <v>424</v>
      </c>
      <c r="B155" s="406" t="s">
        <v>425</v>
      </c>
      <c r="C155" s="407" t="s">
        <v>429</v>
      </c>
      <c r="D155" s="408" t="s">
        <v>2344</v>
      </c>
      <c r="E155" s="407" t="s">
        <v>2794</v>
      </c>
      <c r="F155" s="408" t="s">
        <v>2795</v>
      </c>
      <c r="G155" s="407" t="s">
        <v>2672</v>
      </c>
      <c r="H155" s="407" t="s">
        <v>2673</v>
      </c>
      <c r="I155" s="409">
        <v>7468.89</v>
      </c>
      <c r="J155" s="409">
        <v>3</v>
      </c>
      <c r="K155" s="410">
        <v>22406.66</v>
      </c>
    </row>
    <row r="156" spans="1:11" ht="14.4" customHeight="1" x14ac:dyDescent="0.3">
      <c r="A156" s="405" t="s">
        <v>424</v>
      </c>
      <c r="B156" s="406" t="s">
        <v>425</v>
      </c>
      <c r="C156" s="407" t="s">
        <v>429</v>
      </c>
      <c r="D156" s="408" t="s">
        <v>2344</v>
      </c>
      <c r="E156" s="407" t="s">
        <v>2794</v>
      </c>
      <c r="F156" s="408" t="s">
        <v>2795</v>
      </c>
      <c r="G156" s="407" t="s">
        <v>2674</v>
      </c>
      <c r="H156" s="407" t="s">
        <v>2675</v>
      </c>
      <c r="I156" s="409">
        <v>2065.3000000000002</v>
      </c>
      <c r="J156" s="409">
        <v>1</v>
      </c>
      <c r="K156" s="410">
        <v>2065.3000000000002</v>
      </c>
    </row>
    <row r="157" spans="1:11" ht="14.4" customHeight="1" x14ac:dyDescent="0.3">
      <c r="A157" s="405" t="s">
        <v>424</v>
      </c>
      <c r="B157" s="406" t="s">
        <v>425</v>
      </c>
      <c r="C157" s="407" t="s">
        <v>429</v>
      </c>
      <c r="D157" s="408" t="s">
        <v>2344</v>
      </c>
      <c r="E157" s="407" t="s">
        <v>2794</v>
      </c>
      <c r="F157" s="408" t="s">
        <v>2795</v>
      </c>
      <c r="G157" s="407" t="s">
        <v>2676</v>
      </c>
      <c r="H157" s="407" t="s">
        <v>2677</v>
      </c>
      <c r="I157" s="409">
        <v>17720</v>
      </c>
      <c r="J157" s="409">
        <v>1</v>
      </c>
      <c r="K157" s="410">
        <v>17720</v>
      </c>
    </row>
    <row r="158" spans="1:11" ht="14.4" customHeight="1" x14ac:dyDescent="0.3">
      <c r="A158" s="405" t="s">
        <v>424</v>
      </c>
      <c r="B158" s="406" t="s">
        <v>425</v>
      </c>
      <c r="C158" s="407" t="s">
        <v>429</v>
      </c>
      <c r="D158" s="408" t="s">
        <v>2344</v>
      </c>
      <c r="E158" s="407" t="s">
        <v>2794</v>
      </c>
      <c r="F158" s="408" t="s">
        <v>2795</v>
      </c>
      <c r="G158" s="407" t="s">
        <v>2678</v>
      </c>
      <c r="H158" s="407" t="s">
        <v>2679</v>
      </c>
      <c r="I158" s="409">
        <v>2065.3000000000002</v>
      </c>
      <c r="J158" s="409">
        <v>3</v>
      </c>
      <c r="K158" s="410">
        <v>6195.9</v>
      </c>
    </row>
    <row r="159" spans="1:11" ht="14.4" customHeight="1" x14ac:dyDescent="0.3">
      <c r="A159" s="405" t="s">
        <v>424</v>
      </c>
      <c r="B159" s="406" t="s">
        <v>425</v>
      </c>
      <c r="C159" s="407" t="s">
        <v>429</v>
      </c>
      <c r="D159" s="408" t="s">
        <v>2344</v>
      </c>
      <c r="E159" s="407" t="s">
        <v>2794</v>
      </c>
      <c r="F159" s="408" t="s">
        <v>2795</v>
      </c>
      <c r="G159" s="407" t="s">
        <v>2680</v>
      </c>
      <c r="H159" s="407" t="s">
        <v>2681</v>
      </c>
      <c r="I159" s="409">
        <v>2065.3000000000002</v>
      </c>
      <c r="J159" s="409">
        <v>4</v>
      </c>
      <c r="K159" s="410">
        <v>8261.2000000000007</v>
      </c>
    </row>
    <row r="160" spans="1:11" ht="14.4" customHeight="1" x14ac:dyDescent="0.3">
      <c r="A160" s="405" t="s">
        <v>424</v>
      </c>
      <c r="B160" s="406" t="s">
        <v>425</v>
      </c>
      <c r="C160" s="407" t="s">
        <v>429</v>
      </c>
      <c r="D160" s="408" t="s">
        <v>2344</v>
      </c>
      <c r="E160" s="407" t="s">
        <v>2794</v>
      </c>
      <c r="F160" s="408" t="s">
        <v>2795</v>
      </c>
      <c r="G160" s="407" t="s">
        <v>2682</v>
      </c>
      <c r="H160" s="407" t="s">
        <v>2683</v>
      </c>
      <c r="I160" s="409">
        <v>28212.36</v>
      </c>
      <c r="J160" s="409">
        <v>1</v>
      </c>
      <c r="K160" s="410">
        <v>28212.36</v>
      </c>
    </row>
    <row r="161" spans="1:11" ht="14.4" customHeight="1" x14ac:dyDescent="0.3">
      <c r="A161" s="405" t="s">
        <v>424</v>
      </c>
      <c r="B161" s="406" t="s">
        <v>425</v>
      </c>
      <c r="C161" s="407" t="s">
        <v>429</v>
      </c>
      <c r="D161" s="408" t="s">
        <v>2344</v>
      </c>
      <c r="E161" s="407" t="s">
        <v>2794</v>
      </c>
      <c r="F161" s="408" t="s">
        <v>2795</v>
      </c>
      <c r="G161" s="407" t="s">
        <v>2684</v>
      </c>
      <c r="H161" s="407" t="s">
        <v>2685</v>
      </c>
      <c r="I161" s="409">
        <v>2546.7199999999998</v>
      </c>
      <c r="J161" s="409">
        <v>2</v>
      </c>
      <c r="K161" s="410">
        <v>5093.45</v>
      </c>
    </row>
    <row r="162" spans="1:11" ht="14.4" customHeight="1" x14ac:dyDescent="0.3">
      <c r="A162" s="405" t="s">
        <v>424</v>
      </c>
      <c r="B162" s="406" t="s">
        <v>425</v>
      </c>
      <c r="C162" s="407" t="s">
        <v>429</v>
      </c>
      <c r="D162" s="408" t="s">
        <v>2344</v>
      </c>
      <c r="E162" s="407" t="s">
        <v>2794</v>
      </c>
      <c r="F162" s="408" t="s">
        <v>2795</v>
      </c>
      <c r="G162" s="407" t="s">
        <v>2686</v>
      </c>
      <c r="H162" s="407" t="s">
        <v>2687</v>
      </c>
      <c r="I162" s="409">
        <v>2065.3000000000002</v>
      </c>
      <c r="J162" s="409">
        <v>2</v>
      </c>
      <c r="K162" s="410">
        <v>4130.6000000000004</v>
      </c>
    </row>
    <row r="163" spans="1:11" ht="14.4" customHeight="1" x14ac:dyDescent="0.3">
      <c r="A163" s="405" t="s">
        <v>424</v>
      </c>
      <c r="B163" s="406" t="s">
        <v>425</v>
      </c>
      <c r="C163" s="407" t="s">
        <v>429</v>
      </c>
      <c r="D163" s="408" t="s">
        <v>2344</v>
      </c>
      <c r="E163" s="407" t="s">
        <v>2794</v>
      </c>
      <c r="F163" s="408" t="s">
        <v>2795</v>
      </c>
      <c r="G163" s="407" t="s">
        <v>2688</v>
      </c>
      <c r="H163" s="407" t="s">
        <v>2689</v>
      </c>
      <c r="I163" s="409">
        <v>2065.3000000000002</v>
      </c>
      <c r="J163" s="409">
        <v>2</v>
      </c>
      <c r="K163" s="410">
        <v>4130.6000000000004</v>
      </c>
    </row>
    <row r="164" spans="1:11" ht="14.4" customHeight="1" x14ac:dyDescent="0.3">
      <c r="A164" s="405" t="s">
        <v>424</v>
      </c>
      <c r="B164" s="406" t="s">
        <v>425</v>
      </c>
      <c r="C164" s="407" t="s">
        <v>429</v>
      </c>
      <c r="D164" s="408" t="s">
        <v>2344</v>
      </c>
      <c r="E164" s="407" t="s">
        <v>2794</v>
      </c>
      <c r="F164" s="408" t="s">
        <v>2795</v>
      </c>
      <c r="G164" s="407" t="s">
        <v>2690</v>
      </c>
      <c r="H164" s="407" t="s">
        <v>2691</v>
      </c>
      <c r="I164" s="409">
        <v>73632</v>
      </c>
      <c r="J164" s="409">
        <v>1</v>
      </c>
      <c r="K164" s="410">
        <v>73632</v>
      </c>
    </row>
    <row r="165" spans="1:11" ht="14.4" customHeight="1" x14ac:dyDescent="0.3">
      <c r="A165" s="405" t="s">
        <v>424</v>
      </c>
      <c r="B165" s="406" t="s">
        <v>425</v>
      </c>
      <c r="C165" s="407" t="s">
        <v>429</v>
      </c>
      <c r="D165" s="408" t="s">
        <v>2344</v>
      </c>
      <c r="E165" s="407" t="s">
        <v>2794</v>
      </c>
      <c r="F165" s="408" t="s">
        <v>2795</v>
      </c>
      <c r="G165" s="407" t="s">
        <v>2692</v>
      </c>
      <c r="H165" s="407" t="s">
        <v>2693</v>
      </c>
      <c r="I165" s="409">
        <v>1996.5</v>
      </c>
      <c r="J165" s="409">
        <v>1</v>
      </c>
      <c r="K165" s="410">
        <v>1996.5</v>
      </c>
    </row>
    <row r="166" spans="1:11" ht="14.4" customHeight="1" x14ac:dyDescent="0.3">
      <c r="A166" s="405" t="s">
        <v>424</v>
      </c>
      <c r="B166" s="406" t="s">
        <v>425</v>
      </c>
      <c r="C166" s="407" t="s">
        <v>429</v>
      </c>
      <c r="D166" s="408" t="s">
        <v>2344</v>
      </c>
      <c r="E166" s="407" t="s">
        <v>2794</v>
      </c>
      <c r="F166" s="408" t="s">
        <v>2795</v>
      </c>
      <c r="G166" s="407" t="s">
        <v>2694</v>
      </c>
      <c r="H166" s="407" t="s">
        <v>2695</v>
      </c>
      <c r="I166" s="409">
        <v>55612.81</v>
      </c>
      <c r="J166" s="409">
        <v>1</v>
      </c>
      <c r="K166" s="410">
        <v>55612.81</v>
      </c>
    </row>
    <row r="167" spans="1:11" ht="14.4" customHeight="1" x14ac:dyDescent="0.3">
      <c r="A167" s="405" t="s">
        <v>424</v>
      </c>
      <c r="B167" s="406" t="s">
        <v>425</v>
      </c>
      <c r="C167" s="407" t="s">
        <v>429</v>
      </c>
      <c r="D167" s="408" t="s">
        <v>2344</v>
      </c>
      <c r="E167" s="407" t="s">
        <v>2794</v>
      </c>
      <c r="F167" s="408" t="s">
        <v>2795</v>
      </c>
      <c r="G167" s="407" t="s">
        <v>2696</v>
      </c>
      <c r="H167" s="407" t="s">
        <v>2697</v>
      </c>
      <c r="I167" s="409">
        <v>55612.81</v>
      </c>
      <c r="J167" s="409">
        <v>1</v>
      </c>
      <c r="K167" s="410">
        <v>55612.81</v>
      </c>
    </row>
    <row r="168" spans="1:11" ht="14.4" customHeight="1" x14ac:dyDescent="0.3">
      <c r="A168" s="405" t="s">
        <v>424</v>
      </c>
      <c r="B168" s="406" t="s">
        <v>425</v>
      </c>
      <c r="C168" s="407" t="s">
        <v>429</v>
      </c>
      <c r="D168" s="408" t="s">
        <v>2344</v>
      </c>
      <c r="E168" s="407" t="s">
        <v>2794</v>
      </c>
      <c r="F168" s="408" t="s">
        <v>2795</v>
      </c>
      <c r="G168" s="407" t="s">
        <v>2698</v>
      </c>
      <c r="H168" s="407" t="s">
        <v>2699</v>
      </c>
      <c r="I168" s="409">
        <v>7972.69</v>
      </c>
      <c r="J168" s="409">
        <v>1</v>
      </c>
      <c r="K168" s="410">
        <v>7972.69</v>
      </c>
    </row>
    <row r="169" spans="1:11" ht="14.4" customHeight="1" x14ac:dyDescent="0.3">
      <c r="A169" s="405" t="s">
        <v>424</v>
      </c>
      <c r="B169" s="406" t="s">
        <v>425</v>
      </c>
      <c r="C169" s="407" t="s">
        <v>429</v>
      </c>
      <c r="D169" s="408" t="s">
        <v>2344</v>
      </c>
      <c r="E169" s="407" t="s">
        <v>2794</v>
      </c>
      <c r="F169" s="408" t="s">
        <v>2795</v>
      </c>
      <c r="G169" s="407" t="s">
        <v>2700</v>
      </c>
      <c r="H169" s="407" t="s">
        <v>2701</v>
      </c>
      <c r="I169" s="409">
        <v>2546.7199999999998</v>
      </c>
      <c r="J169" s="409">
        <v>1</v>
      </c>
      <c r="K169" s="410">
        <v>2546.7199999999998</v>
      </c>
    </row>
    <row r="170" spans="1:11" ht="14.4" customHeight="1" x14ac:dyDescent="0.3">
      <c r="A170" s="405" t="s">
        <v>424</v>
      </c>
      <c r="B170" s="406" t="s">
        <v>425</v>
      </c>
      <c r="C170" s="407" t="s">
        <v>429</v>
      </c>
      <c r="D170" s="408" t="s">
        <v>2344</v>
      </c>
      <c r="E170" s="407" t="s">
        <v>2794</v>
      </c>
      <c r="F170" s="408" t="s">
        <v>2795</v>
      </c>
      <c r="G170" s="407" t="s">
        <v>2702</v>
      </c>
      <c r="H170" s="407" t="s">
        <v>2703</v>
      </c>
      <c r="I170" s="409">
        <v>2065.3000000000002</v>
      </c>
      <c r="J170" s="409">
        <v>2</v>
      </c>
      <c r="K170" s="410">
        <v>4130.6000000000004</v>
      </c>
    </row>
    <row r="171" spans="1:11" ht="14.4" customHeight="1" x14ac:dyDescent="0.3">
      <c r="A171" s="405" t="s">
        <v>424</v>
      </c>
      <c r="B171" s="406" t="s">
        <v>425</v>
      </c>
      <c r="C171" s="407" t="s">
        <v>429</v>
      </c>
      <c r="D171" s="408" t="s">
        <v>2344</v>
      </c>
      <c r="E171" s="407" t="s">
        <v>2794</v>
      </c>
      <c r="F171" s="408" t="s">
        <v>2795</v>
      </c>
      <c r="G171" s="407" t="s">
        <v>2704</v>
      </c>
      <c r="H171" s="407" t="s">
        <v>2705</v>
      </c>
      <c r="I171" s="409">
        <v>2065.3000000000002</v>
      </c>
      <c r="J171" s="409">
        <v>2</v>
      </c>
      <c r="K171" s="410">
        <v>4130.6000000000004</v>
      </c>
    </row>
    <row r="172" spans="1:11" ht="14.4" customHeight="1" x14ac:dyDescent="0.3">
      <c r="A172" s="405" t="s">
        <v>424</v>
      </c>
      <c r="B172" s="406" t="s">
        <v>425</v>
      </c>
      <c r="C172" s="407" t="s">
        <v>429</v>
      </c>
      <c r="D172" s="408" t="s">
        <v>2344</v>
      </c>
      <c r="E172" s="407" t="s">
        <v>2794</v>
      </c>
      <c r="F172" s="408" t="s">
        <v>2795</v>
      </c>
      <c r="G172" s="407" t="s">
        <v>2706</v>
      </c>
      <c r="H172" s="407" t="s">
        <v>2707</v>
      </c>
      <c r="I172" s="409">
        <v>2065.3000000000002</v>
      </c>
      <c r="J172" s="409">
        <v>2</v>
      </c>
      <c r="K172" s="410">
        <v>4130.6000000000004</v>
      </c>
    </row>
    <row r="173" spans="1:11" ht="14.4" customHeight="1" x14ac:dyDescent="0.3">
      <c r="A173" s="405" t="s">
        <v>424</v>
      </c>
      <c r="B173" s="406" t="s">
        <v>425</v>
      </c>
      <c r="C173" s="407" t="s">
        <v>429</v>
      </c>
      <c r="D173" s="408" t="s">
        <v>2344</v>
      </c>
      <c r="E173" s="407" t="s">
        <v>2794</v>
      </c>
      <c r="F173" s="408" t="s">
        <v>2795</v>
      </c>
      <c r="G173" s="407" t="s">
        <v>2708</v>
      </c>
      <c r="H173" s="407" t="s">
        <v>2709</v>
      </c>
      <c r="I173" s="409">
        <v>4867.83</v>
      </c>
      <c r="J173" s="409">
        <v>3</v>
      </c>
      <c r="K173" s="410">
        <v>14603.49</v>
      </c>
    </row>
    <row r="174" spans="1:11" ht="14.4" customHeight="1" x14ac:dyDescent="0.3">
      <c r="A174" s="405" t="s">
        <v>424</v>
      </c>
      <c r="B174" s="406" t="s">
        <v>425</v>
      </c>
      <c r="C174" s="407" t="s">
        <v>429</v>
      </c>
      <c r="D174" s="408" t="s">
        <v>2344</v>
      </c>
      <c r="E174" s="407" t="s">
        <v>2794</v>
      </c>
      <c r="F174" s="408" t="s">
        <v>2795</v>
      </c>
      <c r="G174" s="407" t="s">
        <v>2710</v>
      </c>
      <c r="H174" s="407" t="s">
        <v>2711</v>
      </c>
      <c r="I174" s="409">
        <v>2546.7199999999998</v>
      </c>
      <c r="J174" s="409">
        <v>2</v>
      </c>
      <c r="K174" s="410">
        <v>5093.45</v>
      </c>
    </row>
    <row r="175" spans="1:11" ht="14.4" customHeight="1" x14ac:dyDescent="0.3">
      <c r="A175" s="405" t="s">
        <v>424</v>
      </c>
      <c r="B175" s="406" t="s">
        <v>425</v>
      </c>
      <c r="C175" s="407" t="s">
        <v>429</v>
      </c>
      <c r="D175" s="408" t="s">
        <v>2344</v>
      </c>
      <c r="E175" s="407" t="s">
        <v>2794</v>
      </c>
      <c r="F175" s="408" t="s">
        <v>2795</v>
      </c>
      <c r="G175" s="407" t="s">
        <v>2712</v>
      </c>
      <c r="H175" s="407" t="s">
        <v>2713</v>
      </c>
      <c r="I175" s="409">
        <v>2065.3000000000002</v>
      </c>
      <c r="J175" s="409">
        <v>3</v>
      </c>
      <c r="K175" s="410">
        <v>6195.9</v>
      </c>
    </row>
    <row r="176" spans="1:11" ht="14.4" customHeight="1" x14ac:dyDescent="0.3">
      <c r="A176" s="405" t="s">
        <v>424</v>
      </c>
      <c r="B176" s="406" t="s">
        <v>425</v>
      </c>
      <c r="C176" s="407" t="s">
        <v>429</v>
      </c>
      <c r="D176" s="408" t="s">
        <v>2344</v>
      </c>
      <c r="E176" s="407" t="s">
        <v>2794</v>
      </c>
      <c r="F176" s="408" t="s">
        <v>2795</v>
      </c>
      <c r="G176" s="407" t="s">
        <v>2714</v>
      </c>
      <c r="H176" s="407" t="s">
        <v>2715</v>
      </c>
      <c r="I176" s="409">
        <v>11655.2</v>
      </c>
      <c r="J176" s="409">
        <v>2</v>
      </c>
      <c r="K176" s="410">
        <v>23310.41</v>
      </c>
    </row>
    <row r="177" spans="1:11" ht="14.4" customHeight="1" x14ac:dyDescent="0.3">
      <c r="A177" s="405" t="s">
        <v>424</v>
      </c>
      <c r="B177" s="406" t="s">
        <v>425</v>
      </c>
      <c r="C177" s="407" t="s">
        <v>429</v>
      </c>
      <c r="D177" s="408" t="s">
        <v>2344</v>
      </c>
      <c r="E177" s="407" t="s">
        <v>2794</v>
      </c>
      <c r="F177" s="408" t="s">
        <v>2795</v>
      </c>
      <c r="G177" s="407" t="s">
        <v>2716</v>
      </c>
      <c r="H177" s="407" t="s">
        <v>2717</v>
      </c>
      <c r="I177" s="409">
        <v>16727</v>
      </c>
      <c r="J177" s="409">
        <v>1</v>
      </c>
      <c r="K177" s="410">
        <v>16727</v>
      </c>
    </row>
    <row r="178" spans="1:11" ht="14.4" customHeight="1" x14ac:dyDescent="0.3">
      <c r="A178" s="405" t="s">
        <v>424</v>
      </c>
      <c r="B178" s="406" t="s">
        <v>425</v>
      </c>
      <c r="C178" s="407" t="s">
        <v>429</v>
      </c>
      <c r="D178" s="408" t="s">
        <v>2344</v>
      </c>
      <c r="E178" s="407" t="s">
        <v>2794</v>
      </c>
      <c r="F178" s="408" t="s">
        <v>2795</v>
      </c>
      <c r="G178" s="407" t="s">
        <v>2718</v>
      </c>
      <c r="H178" s="407" t="s">
        <v>2719</v>
      </c>
      <c r="I178" s="409">
        <v>10164</v>
      </c>
      <c r="J178" s="409">
        <v>2</v>
      </c>
      <c r="K178" s="410">
        <v>20328</v>
      </c>
    </row>
    <row r="179" spans="1:11" ht="14.4" customHeight="1" x14ac:dyDescent="0.3">
      <c r="A179" s="405" t="s">
        <v>424</v>
      </c>
      <c r="B179" s="406" t="s">
        <v>425</v>
      </c>
      <c r="C179" s="407" t="s">
        <v>429</v>
      </c>
      <c r="D179" s="408" t="s">
        <v>2344</v>
      </c>
      <c r="E179" s="407" t="s">
        <v>2794</v>
      </c>
      <c r="F179" s="408" t="s">
        <v>2795</v>
      </c>
      <c r="G179" s="407" t="s">
        <v>2720</v>
      </c>
      <c r="H179" s="407" t="s">
        <v>2721</v>
      </c>
      <c r="I179" s="409">
        <v>8737.41</v>
      </c>
      <c r="J179" s="409">
        <v>6</v>
      </c>
      <c r="K179" s="410">
        <v>52424.46</v>
      </c>
    </row>
    <row r="180" spans="1:11" ht="14.4" customHeight="1" x14ac:dyDescent="0.3">
      <c r="A180" s="405" t="s">
        <v>424</v>
      </c>
      <c r="B180" s="406" t="s">
        <v>425</v>
      </c>
      <c r="C180" s="407" t="s">
        <v>429</v>
      </c>
      <c r="D180" s="408" t="s">
        <v>2344</v>
      </c>
      <c r="E180" s="407" t="s">
        <v>2794</v>
      </c>
      <c r="F180" s="408" t="s">
        <v>2795</v>
      </c>
      <c r="G180" s="407" t="s">
        <v>2722</v>
      </c>
      <c r="H180" s="407" t="s">
        <v>2723</v>
      </c>
      <c r="I180" s="409">
        <v>8737.41</v>
      </c>
      <c r="J180" s="409">
        <v>2</v>
      </c>
      <c r="K180" s="410">
        <v>17474.82</v>
      </c>
    </row>
    <row r="181" spans="1:11" ht="14.4" customHeight="1" x14ac:dyDescent="0.3">
      <c r="A181" s="405" t="s">
        <v>424</v>
      </c>
      <c r="B181" s="406" t="s">
        <v>425</v>
      </c>
      <c r="C181" s="407" t="s">
        <v>429</v>
      </c>
      <c r="D181" s="408" t="s">
        <v>2344</v>
      </c>
      <c r="E181" s="407" t="s">
        <v>2794</v>
      </c>
      <c r="F181" s="408" t="s">
        <v>2795</v>
      </c>
      <c r="G181" s="407" t="s">
        <v>2724</v>
      </c>
      <c r="H181" s="407" t="s">
        <v>2725</v>
      </c>
      <c r="I181" s="409">
        <v>8737.41</v>
      </c>
      <c r="J181" s="409">
        <v>3</v>
      </c>
      <c r="K181" s="410">
        <v>26212.23</v>
      </c>
    </row>
    <row r="182" spans="1:11" ht="14.4" customHeight="1" x14ac:dyDescent="0.3">
      <c r="A182" s="405" t="s">
        <v>424</v>
      </c>
      <c r="B182" s="406" t="s">
        <v>425</v>
      </c>
      <c r="C182" s="407" t="s">
        <v>429</v>
      </c>
      <c r="D182" s="408" t="s">
        <v>2344</v>
      </c>
      <c r="E182" s="407" t="s">
        <v>2794</v>
      </c>
      <c r="F182" s="408" t="s">
        <v>2795</v>
      </c>
      <c r="G182" s="407" t="s">
        <v>2726</v>
      </c>
      <c r="H182" s="407" t="s">
        <v>2727</v>
      </c>
      <c r="I182" s="409">
        <v>8737.41</v>
      </c>
      <c r="J182" s="409">
        <v>2</v>
      </c>
      <c r="K182" s="410">
        <v>17474.82</v>
      </c>
    </row>
    <row r="183" spans="1:11" ht="14.4" customHeight="1" x14ac:dyDescent="0.3">
      <c r="A183" s="405" t="s">
        <v>424</v>
      </c>
      <c r="B183" s="406" t="s">
        <v>425</v>
      </c>
      <c r="C183" s="407" t="s">
        <v>429</v>
      </c>
      <c r="D183" s="408" t="s">
        <v>2344</v>
      </c>
      <c r="E183" s="407" t="s">
        <v>2794</v>
      </c>
      <c r="F183" s="408" t="s">
        <v>2795</v>
      </c>
      <c r="G183" s="407" t="s">
        <v>2728</v>
      </c>
      <c r="H183" s="407" t="s">
        <v>2729</v>
      </c>
      <c r="I183" s="409">
        <v>4867.83</v>
      </c>
      <c r="J183" s="409">
        <v>3</v>
      </c>
      <c r="K183" s="410">
        <v>14603.49</v>
      </c>
    </row>
    <row r="184" spans="1:11" ht="14.4" customHeight="1" x14ac:dyDescent="0.3">
      <c r="A184" s="405" t="s">
        <v>424</v>
      </c>
      <c r="B184" s="406" t="s">
        <v>425</v>
      </c>
      <c r="C184" s="407" t="s">
        <v>429</v>
      </c>
      <c r="D184" s="408" t="s">
        <v>2344</v>
      </c>
      <c r="E184" s="407" t="s">
        <v>2794</v>
      </c>
      <c r="F184" s="408" t="s">
        <v>2795</v>
      </c>
      <c r="G184" s="407" t="s">
        <v>2730</v>
      </c>
      <c r="H184" s="407" t="s">
        <v>2731</v>
      </c>
      <c r="I184" s="409">
        <v>8425.26</v>
      </c>
      <c r="J184" s="409">
        <v>1</v>
      </c>
      <c r="K184" s="410">
        <v>8425.26</v>
      </c>
    </row>
    <row r="185" spans="1:11" ht="14.4" customHeight="1" x14ac:dyDescent="0.3">
      <c r="A185" s="405" t="s">
        <v>424</v>
      </c>
      <c r="B185" s="406" t="s">
        <v>425</v>
      </c>
      <c r="C185" s="407" t="s">
        <v>429</v>
      </c>
      <c r="D185" s="408" t="s">
        <v>2344</v>
      </c>
      <c r="E185" s="407" t="s">
        <v>2794</v>
      </c>
      <c r="F185" s="408" t="s">
        <v>2795</v>
      </c>
      <c r="G185" s="407" t="s">
        <v>2732</v>
      </c>
      <c r="H185" s="407" t="s">
        <v>2733</v>
      </c>
      <c r="I185" s="409">
        <v>2957.59</v>
      </c>
      <c r="J185" s="409">
        <v>1</v>
      </c>
      <c r="K185" s="410">
        <v>2957.59</v>
      </c>
    </row>
    <row r="186" spans="1:11" ht="14.4" customHeight="1" x14ac:dyDescent="0.3">
      <c r="A186" s="405" t="s">
        <v>424</v>
      </c>
      <c r="B186" s="406" t="s">
        <v>425</v>
      </c>
      <c r="C186" s="407" t="s">
        <v>429</v>
      </c>
      <c r="D186" s="408" t="s">
        <v>2344</v>
      </c>
      <c r="E186" s="407" t="s">
        <v>2794</v>
      </c>
      <c r="F186" s="408" t="s">
        <v>2795</v>
      </c>
      <c r="G186" s="407" t="s">
        <v>2734</v>
      </c>
      <c r="H186" s="407" t="s">
        <v>2735</v>
      </c>
      <c r="I186" s="409">
        <v>4867.83</v>
      </c>
      <c r="J186" s="409">
        <v>2</v>
      </c>
      <c r="K186" s="410">
        <v>9735.66</v>
      </c>
    </row>
    <row r="187" spans="1:11" ht="14.4" customHeight="1" x14ac:dyDescent="0.3">
      <c r="A187" s="405" t="s">
        <v>424</v>
      </c>
      <c r="B187" s="406" t="s">
        <v>425</v>
      </c>
      <c r="C187" s="407" t="s">
        <v>429</v>
      </c>
      <c r="D187" s="408" t="s">
        <v>2344</v>
      </c>
      <c r="E187" s="407" t="s">
        <v>2794</v>
      </c>
      <c r="F187" s="408" t="s">
        <v>2795</v>
      </c>
      <c r="G187" s="407" t="s">
        <v>2736</v>
      </c>
      <c r="H187" s="407" t="s">
        <v>2737</v>
      </c>
      <c r="I187" s="409">
        <v>4962.21</v>
      </c>
      <c r="J187" s="409">
        <v>3</v>
      </c>
      <c r="K187" s="410">
        <v>14886.63</v>
      </c>
    </row>
    <row r="188" spans="1:11" ht="14.4" customHeight="1" x14ac:dyDescent="0.3">
      <c r="A188" s="405" t="s">
        <v>424</v>
      </c>
      <c r="B188" s="406" t="s">
        <v>425</v>
      </c>
      <c r="C188" s="407" t="s">
        <v>429</v>
      </c>
      <c r="D188" s="408" t="s">
        <v>2344</v>
      </c>
      <c r="E188" s="407" t="s">
        <v>2794</v>
      </c>
      <c r="F188" s="408" t="s">
        <v>2795</v>
      </c>
      <c r="G188" s="407" t="s">
        <v>2738</v>
      </c>
      <c r="H188" s="407" t="s">
        <v>2739</v>
      </c>
      <c r="I188" s="409">
        <v>8350.2099999999991</v>
      </c>
      <c r="J188" s="409">
        <v>6</v>
      </c>
      <c r="K188" s="410">
        <v>50101.26</v>
      </c>
    </row>
    <row r="189" spans="1:11" ht="14.4" customHeight="1" x14ac:dyDescent="0.3">
      <c r="A189" s="405" t="s">
        <v>424</v>
      </c>
      <c r="B189" s="406" t="s">
        <v>425</v>
      </c>
      <c r="C189" s="407" t="s">
        <v>429</v>
      </c>
      <c r="D189" s="408" t="s">
        <v>2344</v>
      </c>
      <c r="E189" s="407" t="s">
        <v>2794</v>
      </c>
      <c r="F189" s="408" t="s">
        <v>2795</v>
      </c>
      <c r="G189" s="407" t="s">
        <v>2740</v>
      </c>
      <c r="H189" s="407" t="s">
        <v>2741</v>
      </c>
      <c r="I189" s="409">
        <v>7463.28</v>
      </c>
      <c r="J189" s="409">
        <v>9</v>
      </c>
      <c r="K189" s="410">
        <v>67169.52</v>
      </c>
    </row>
    <row r="190" spans="1:11" ht="14.4" customHeight="1" x14ac:dyDescent="0.3">
      <c r="A190" s="405" t="s">
        <v>424</v>
      </c>
      <c r="B190" s="406" t="s">
        <v>425</v>
      </c>
      <c r="C190" s="407" t="s">
        <v>429</v>
      </c>
      <c r="D190" s="408" t="s">
        <v>2344</v>
      </c>
      <c r="E190" s="407" t="s">
        <v>2794</v>
      </c>
      <c r="F190" s="408" t="s">
        <v>2795</v>
      </c>
      <c r="G190" s="407" t="s">
        <v>2742</v>
      </c>
      <c r="H190" s="407" t="s">
        <v>2743</v>
      </c>
      <c r="I190" s="409">
        <v>2065.3000000000002</v>
      </c>
      <c r="J190" s="409">
        <v>1</v>
      </c>
      <c r="K190" s="410">
        <v>2065.3000000000002</v>
      </c>
    </row>
    <row r="191" spans="1:11" ht="14.4" customHeight="1" x14ac:dyDescent="0.3">
      <c r="A191" s="405" t="s">
        <v>424</v>
      </c>
      <c r="B191" s="406" t="s">
        <v>425</v>
      </c>
      <c r="C191" s="407" t="s">
        <v>429</v>
      </c>
      <c r="D191" s="408" t="s">
        <v>2344</v>
      </c>
      <c r="E191" s="407" t="s">
        <v>2794</v>
      </c>
      <c r="F191" s="408" t="s">
        <v>2795</v>
      </c>
      <c r="G191" s="407" t="s">
        <v>2744</v>
      </c>
      <c r="H191" s="407" t="s">
        <v>2745</v>
      </c>
      <c r="I191" s="409">
        <v>519.09</v>
      </c>
      <c r="J191" s="409">
        <v>2</v>
      </c>
      <c r="K191" s="410">
        <v>1038.18</v>
      </c>
    </row>
    <row r="192" spans="1:11" ht="14.4" customHeight="1" x14ac:dyDescent="0.3">
      <c r="A192" s="405" t="s">
        <v>424</v>
      </c>
      <c r="B192" s="406" t="s">
        <v>425</v>
      </c>
      <c r="C192" s="407" t="s">
        <v>429</v>
      </c>
      <c r="D192" s="408" t="s">
        <v>2344</v>
      </c>
      <c r="E192" s="407" t="s">
        <v>2794</v>
      </c>
      <c r="F192" s="408" t="s">
        <v>2795</v>
      </c>
      <c r="G192" s="407" t="s">
        <v>2746</v>
      </c>
      <c r="H192" s="407" t="s">
        <v>2747</v>
      </c>
      <c r="I192" s="409">
        <v>519.09</v>
      </c>
      <c r="J192" s="409">
        <v>2</v>
      </c>
      <c r="K192" s="410">
        <v>1038.18</v>
      </c>
    </row>
    <row r="193" spans="1:11" ht="14.4" customHeight="1" x14ac:dyDescent="0.3">
      <c r="A193" s="405" t="s">
        <v>424</v>
      </c>
      <c r="B193" s="406" t="s">
        <v>425</v>
      </c>
      <c r="C193" s="407" t="s">
        <v>429</v>
      </c>
      <c r="D193" s="408" t="s">
        <v>2344</v>
      </c>
      <c r="E193" s="407" t="s">
        <v>2794</v>
      </c>
      <c r="F193" s="408" t="s">
        <v>2795</v>
      </c>
      <c r="G193" s="407" t="s">
        <v>2748</v>
      </c>
      <c r="H193" s="407" t="s">
        <v>2749</v>
      </c>
      <c r="I193" s="409">
        <v>519.09</v>
      </c>
      <c r="J193" s="409">
        <v>2</v>
      </c>
      <c r="K193" s="410">
        <v>1038.18</v>
      </c>
    </row>
    <row r="194" spans="1:11" ht="14.4" customHeight="1" x14ac:dyDescent="0.3">
      <c r="A194" s="405" t="s">
        <v>424</v>
      </c>
      <c r="B194" s="406" t="s">
        <v>425</v>
      </c>
      <c r="C194" s="407" t="s">
        <v>429</v>
      </c>
      <c r="D194" s="408" t="s">
        <v>2344</v>
      </c>
      <c r="E194" s="407" t="s">
        <v>2794</v>
      </c>
      <c r="F194" s="408" t="s">
        <v>2795</v>
      </c>
      <c r="G194" s="407" t="s">
        <v>2750</v>
      </c>
      <c r="H194" s="407" t="s">
        <v>2751</v>
      </c>
      <c r="I194" s="409">
        <v>519.09</v>
      </c>
      <c r="J194" s="409">
        <v>2</v>
      </c>
      <c r="K194" s="410">
        <v>1038.18</v>
      </c>
    </row>
    <row r="195" spans="1:11" ht="14.4" customHeight="1" x14ac:dyDescent="0.3">
      <c r="A195" s="405" t="s">
        <v>424</v>
      </c>
      <c r="B195" s="406" t="s">
        <v>425</v>
      </c>
      <c r="C195" s="407" t="s">
        <v>429</v>
      </c>
      <c r="D195" s="408" t="s">
        <v>2344</v>
      </c>
      <c r="E195" s="407" t="s">
        <v>2794</v>
      </c>
      <c r="F195" s="408" t="s">
        <v>2795</v>
      </c>
      <c r="G195" s="407" t="s">
        <v>2752</v>
      </c>
      <c r="H195" s="407" t="s">
        <v>2753</v>
      </c>
      <c r="I195" s="409">
        <v>519.09</v>
      </c>
      <c r="J195" s="409">
        <v>2</v>
      </c>
      <c r="K195" s="410">
        <v>1038.18</v>
      </c>
    </row>
    <row r="196" spans="1:11" ht="14.4" customHeight="1" x14ac:dyDescent="0.3">
      <c r="A196" s="405" t="s">
        <v>424</v>
      </c>
      <c r="B196" s="406" t="s">
        <v>425</v>
      </c>
      <c r="C196" s="407" t="s">
        <v>429</v>
      </c>
      <c r="D196" s="408" t="s">
        <v>2344</v>
      </c>
      <c r="E196" s="407" t="s">
        <v>2794</v>
      </c>
      <c r="F196" s="408" t="s">
        <v>2795</v>
      </c>
      <c r="G196" s="407" t="s">
        <v>2754</v>
      </c>
      <c r="H196" s="407" t="s">
        <v>2755</v>
      </c>
      <c r="I196" s="409">
        <v>519.09</v>
      </c>
      <c r="J196" s="409">
        <v>2</v>
      </c>
      <c r="K196" s="410">
        <v>1038.18</v>
      </c>
    </row>
    <row r="197" spans="1:11" ht="14.4" customHeight="1" x14ac:dyDescent="0.3">
      <c r="A197" s="405" t="s">
        <v>424</v>
      </c>
      <c r="B197" s="406" t="s">
        <v>425</v>
      </c>
      <c r="C197" s="407" t="s">
        <v>429</v>
      </c>
      <c r="D197" s="408" t="s">
        <v>2344</v>
      </c>
      <c r="E197" s="407" t="s">
        <v>2794</v>
      </c>
      <c r="F197" s="408" t="s">
        <v>2795</v>
      </c>
      <c r="G197" s="407" t="s">
        <v>2756</v>
      </c>
      <c r="H197" s="407" t="s">
        <v>2757</v>
      </c>
      <c r="I197" s="409">
        <v>519.09</v>
      </c>
      <c r="J197" s="409">
        <v>2</v>
      </c>
      <c r="K197" s="410">
        <v>1038.18</v>
      </c>
    </row>
    <row r="198" spans="1:11" ht="14.4" customHeight="1" x14ac:dyDescent="0.3">
      <c r="A198" s="405" t="s">
        <v>424</v>
      </c>
      <c r="B198" s="406" t="s">
        <v>425</v>
      </c>
      <c r="C198" s="407" t="s">
        <v>429</v>
      </c>
      <c r="D198" s="408" t="s">
        <v>2344</v>
      </c>
      <c r="E198" s="407" t="s">
        <v>2794</v>
      </c>
      <c r="F198" s="408" t="s">
        <v>2795</v>
      </c>
      <c r="G198" s="407" t="s">
        <v>2758</v>
      </c>
      <c r="H198" s="407" t="s">
        <v>2759</v>
      </c>
      <c r="I198" s="409">
        <v>519.09</v>
      </c>
      <c r="J198" s="409">
        <v>2</v>
      </c>
      <c r="K198" s="410">
        <v>1038.18</v>
      </c>
    </row>
    <row r="199" spans="1:11" ht="14.4" customHeight="1" x14ac:dyDescent="0.3">
      <c r="A199" s="405" t="s">
        <v>424</v>
      </c>
      <c r="B199" s="406" t="s">
        <v>425</v>
      </c>
      <c r="C199" s="407" t="s">
        <v>429</v>
      </c>
      <c r="D199" s="408" t="s">
        <v>2344</v>
      </c>
      <c r="E199" s="407" t="s">
        <v>2794</v>
      </c>
      <c r="F199" s="408" t="s">
        <v>2795</v>
      </c>
      <c r="G199" s="407" t="s">
        <v>2760</v>
      </c>
      <c r="H199" s="407" t="s">
        <v>2761</v>
      </c>
      <c r="I199" s="409">
        <v>519.09</v>
      </c>
      <c r="J199" s="409">
        <v>2</v>
      </c>
      <c r="K199" s="410">
        <v>1038.18</v>
      </c>
    </row>
    <row r="200" spans="1:11" ht="14.4" customHeight="1" x14ac:dyDescent="0.3">
      <c r="A200" s="405" t="s">
        <v>424</v>
      </c>
      <c r="B200" s="406" t="s">
        <v>425</v>
      </c>
      <c r="C200" s="407" t="s">
        <v>429</v>
      </c>
      <c r="D200" s="408" t="s">
        <v>2344</v>
      </c>
      <c r="E200" s="407" t="s">
        <v>2794</v>
      </c>
      <c r="F200" s="408" t="s">
        <v>2795</v>
      </c>
      <c r="G200" s="407" t="s">
        <v>2762</v>
      </c>
      <c r="H200" s="407" t="s">
        <v>2763</v>
      </c>
      <c r="I200" s="409">
        <v>519.09</v>
      </c>
      <c r="J200" s="409">
        <v>2</v>
      </c>
      <c r="K200" s="410">
        <v>1038.18</v>
      </c>
    </row>
    <row r="201" spans="1:11" ht="14.4" customHeight="1" x14ac:dyDescent="0.3">
      <c r="A201" s="405" t="s">
        <v>424</v>
      </c>
      <c r="B201" s="406" t="s">
        <v>425</v>
      </c>
      <c r="C201" s="407" t="s">
        <v>429</v>
      </c>
      <c r="D201" s="408" t="s">
        <v>2344</v>
      </c>
      <c r="E201" s="407" t="s">
        <v>2794</v>
      </c>
      <c r="F201" s="408" t="s">
        <v>2795</v>
      </c>
      <c r="G201" s="407" t="s">
        <v>2764</v>
      </c>
      <c r="H201" s="407" t="s">
        <v>2765</v>
      </c>
      <c r="I201" s="409">
        <v>2714</v>
      </c>
      <c r="J201" s="409">
        <v>1</v>
      </c>
      <c r="K201" s="410">
        <v>2714</v>
      </c>
    </row>
    <row r="202" spans="1:11" ht="14.4" customHeight="1" x14ac:dyDescent="0.3">
      <c r="A202" s="405" t="s">
        <v>424</v>
      </c>
      <c r="B202" s="406" t="s">
        <v>425</v>
      </c>
      <c r="C202" s="407" t="s">
        <v>429</v>
      </c>
      <c r="D202" s="408" t="s">
        <v>2344</v>
      </c>
      <c r="E202" s="407" t="s">
        <v>2794</v>
      </c>
      <c r="F202" s="408" t="s">
        <v>2795</v>
      </c>
      <c r="G202" s="407" t="s">
        <v>2766</v>
      </c>
      <c r="H202" s="407" t="s">
        <v>2767</v>
      </c>
      <c r="I202" s="409">
        <v>8615.2000000000007</v>
      </c>
      <c r="J202" s="409">
        <v>1</v>
      </c>
      <c r="K202" s="410">
        <v>8615.2000000000007</v>
      </c>
    </row>
    <row r="203" spans="1:11" ht="14.4" customHeight="1" x14ac:dyDescent="0.3">
      <c r="A203" s="405" t="s">
        <v>424</v>
      </c>
      <c r="B203" s="406" t="s">
        <v>425</v>
      </c>
      <c r="C203" s="407" t="s">
        <v>429</v>
      </c>
      <c r="D203" s="408" t="s">
        <v>2344</v>
      </c>
      <c r="E203" s="407" t="s">
        <v>2794</v>
      </c>
      <c r="F203" s="408" t="s">
        <v>2795</v>
      </c>
      <c r="G203" s="407" t="s">
        <v>2768</v>
      </c>
      <c r="H203" s="407" t="s">
        <v>2769</v>
      </c>
      <c r="I203" s="409">
        <v>4541.13</v>
      </c>
      <c r="J203" s="409">
        <v>1</v>
      </c>
      <c r="K203" s="410">
        <v>4541.13</v>
      </c>
    </row>
    <row r="204" spans="1:11" ht="14.4" customHeight="1" x14ac:dyDescent="0.3">
      <c r="A204" s="405" t="s">
        <v>424</v>
      </c>
      <c r="B204" s="406" t="s">
        <v>425</v>
      </c>
      <c r="C204" s="407" t="s">
        <v>429</v>
      </c>
      <c r="D204" s="408" t="s">
        <v>2344</v>
      </c>
      <c r="E204" s="407" t="s">
        <v>2794</v>
      </c>
      <c r="F204" s="408" t="s">
        <v>2795</v>
      </c>
      <c r="G204" s="407" t="s">
        <v>2770</v>
      </c>
      <c r="H204" s="407" t="s">
        <v>2771</v>
      </c>
      <c r="I204" s="409">
        <v>13075.26</v>
      </c>
      <c r="J204" s="409">
        <v>1</v>
      </c>
      <c r="K204" s="410">
        <v>13075.26</v>
      </c>
    </row>
    <row r="205" spans="1:11" ht="14.4" customHeight="1" x14ac:dyDescent="0.3">
      <c r="A205" s="405" t="s">
        <v>424</v>
      </c>
      <c r="B205" s="406" t="s">
        <v>425</v>
      </c>
      <c r="C205" s="407" t="s">
        <v>429</v>
      </c>
      <c r="D205" s="408" t="s">
        <v>2344</v>
      </c>
      <c r="E205" s="407" t="s">
        <v>2794</v>
      </c>
      <c r="F205" s="408" t="s">
        <v>2795</v>
      </c>
      <c r="G205" s="407" t="s">
        <v>2772</v>
      </c>
      <c r="H205" s="407" t="s">
        <v>2773</v>
      </c>
      <c r="I205" s="409">
        <v>10262</v>
      </c>
      <c r="J205" s="409">
        <v>1</v>
      </c>
      <c r="K205" s="410">
        <v>10262</v>
      </c>
    </row>
    <row r="206" spans="1:11" ht="14.4" customHeight="1" x14ac:dyDescent="0.3">
      <c r="A206" s="405" t="s">
        <v>424</v>
      </c>
      <c r="B206" s="406" t="s">
        <v>425</v>
      </c>
      <c r="C206" s="407" t="s">
        <v>429</v>
      </c>
      <c r="D206" s="408" t="s">
        <v>2344</v>
      </c>
      <c r="E206" s="407" t="s">
        <v>2794</v>
      </c>
      <c r="F206" s="408" t="s">
        <v>2795</v>
      </c>
      <c r="G206" s="407" t="s">
        <v>2774</v>
      </c>
      <c r="H206" s="407" t="s">
        <v>2775</v>
      </c>
      <c r="I206" s="409">
        <v>7529.3</v>
      </c>
      <c r="J206" s="409">
        <v>1</v>
      </c>
      <c r="K206" s="410">
        <v>7529.3</v>
      </c>
    </row>
    <row r="207" spans="1:11" ht="14.4" customHeight="1" x14ac:dyDescent="0.3">
      <c r="A207" s="405" t="s">
        <v>424</v>
      </c>
      <c r="B207" s="406" t="s">
        <v>425</v>
      </c>
      <c r="C207" s="407" t="s">
        <v>429</v>
      </c>
      <c r="D207" s="408" t="s">
        <v>2344</v>
      </c>
      <c r="E207" s="407" t="s">
        <v>2794</v>
      </c>
      <c r="F207" s="408" t="s">
        <v>2795</v>
      </c>
      <c r="G207" s="407" t="s">
        <v>2776</v>
      </c>
      <c r="H207" s="407" t="s">
        <v>2777</v>
      </c>
      <c r="I207" s="409">
        <v>2546.7199999999998</v>
      </c>
      <c r="J207" s="409">
        <v>1</v>
      </c>
      <c r="K207" s="410">
        <v>2546.7199999999998</v>
      </c>
    </row>
    <row r="208" spans="1:11" ht="14.4" customHeight="1" x14ac:dyDescent="0.3">
      <c r="A208" s="405" t="s">
        <v>424</v>
      </c>
      <c r="B208" s="406" t="s">
        <v>425</v>
      </c>
      <c r="C208" s="407" t="s">
        <v>429</v>
      </c>
      <c r="D208" s="408" t="s">
        <v>2344</v>
      </c>
      <c r="E208" s="407" t="s">
        <v>2794</v>
      </c>
      <c r="F208" s="408" t="s">
        <v>2795</v>
      </c>
      <c r="G208" s="407" t="s">
        <v>2778</v>
      </c>
      <c r="H208" s="407" t="s">
        <v>2779</v>
      </c>
      <c r="I208" s="409">
        <v>2522.85</v>
      </c>
      <c r="J208" s="409">
        <v>1</v>
      </c>
      <c r="K208" s="410">
        <v>2522.85</v>
      </c>
    </row>
    <row r="209" spans="1:11" ht="14.4" customHeight="1" x14ac:dyDescent="0.3">
      <c r="A209" s="405" t="s">
        <v>424</v>
      </c>
      <c r="B209" s="406" t="s">
        <v>425</v>
      </c>
      <c r="C209" s="407" t="s">
        <v>429</v>
      </c>
      <c r="D209" s="408" t="s">
        <v>2344</v>
      </c>
      <c r="E209" s="407" t="s">
        <v>2794</v>
      </c>
      <c r="F209" s="408" t="s">
        <v>2795</v>
      </c>
      <c r="G209" s="407" t="s">
        <v>2780</v>
      </c>
      <c r="H209" s="407" t="s">
        <v>2781</v>
      </c>
      <c r="I209" s="409">
        <v>7270.89</v>
      </c>
      <c r="J209" s="409">
        <v>1</v>
      </c>
      <c r="K209" s="410">
        <v>7270.89</v>
      </c>
    </row>
    <row r="210" spans="1:11" ht="14.4" customHeight="1" thickBot="1" x14ac:dyDescent="0.35">
      <c r="A210" s="411" t="s">
        <v>424</v>
      </c>
      <c r="B210" s="412" t="s">
        <v>425</v>
      </c>
      <c r="C210" s="413" t="s">
        <v>429</v>
      </c>
      <c r="D210" s="414" t="s">
        <v>2344</v>
      </c>
      <c r="E210" s="413" t="s">
        <v>2794</v>
      </c>
      <c r="F210" s="414" t="s">
        <v>2795</v>
      </c>
      <c r="G210" s="413" t="s">
        <v>2782</v>
      </c>
      <c r="H210" s="413" t="s">
        <v>2783</v>
      </c>
      <c r="I210" s="415">
        <v>2869.93</v>
      </c>
      <c r="J210" s="415">
        <v>1</v>
      </c>
      <c r="K210" s="416">
        <v>2869.93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8" width="13.109375" hidden="1" customWidth="1"/>
    <col min="9" max="9" width="13.109375" customWidth="1"/>
    <col min="10" max="20" width="13.109375" hidden="1" customWidth="1"/>
    <col min="21" max="21" width="13.109375" customWidth="1"/>
    <col min="22" max="24" width="13.109375" hidden="1" customWidth="1"/>
    <col min="25" max="25" width="13.109375" customWidth="1"/>
    <col min="26" max="28" width="13.109375" hidden="1" customWidth="1"/>
    <col min="29" max="29" width="13.109375" customWidth="1"/>
    <col min="30" max="31" width="13.109375" hidden="1" customWidth="1"/>
    <col min="32" max="32" width="13.109375" customWidth="1"/>
    <col min="33" max="33" width="13.109375" hidden="1" customWidth="1"/>
  </cols>
  <sheetData>
    <row r="1" spans="1:34" ht="18.600000000000001" thickBot="1" x14ac:dyDescent="0.4">
      <c r="A1" s="337" t="s">
        <v>93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</row>
    <row r="2" spans="1:34" ht="15" thickBot="1" x14ac:dyDescent="0.35">
      <c r="A2" s="203" t="s">
        <v>246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</row>
    <row r="3" spans="1:34" x14ac:dyDescent="0.3">
      <c r="A3" s="222" t="s">
        <v>171</v>
      </c>
      <c r="B3" s="338" t="s">
        <v>152</v>
      </c>
      <c r="C3" s="205">
        <v>0</v>
      </c>
      <c r="D3" s="206">
        <v>101</v>
      </c>
      <c r="E3" s="206">
        <v>102</v>
      </c>
      <c r="F3" s="225">
        <v>305</v>
      </c>
      <c r="G3" s="225">
        <v>306</v>
      </c>
      <c r="H3" s="225">
        <v>408</v>
      </c>
      <c r="I3" s="225">
        <v>409</v>
      </c>
      <c r="J3" s="225">
        <v>410</v>
      </c>
      <c r="K3" s="225">
        <v>415</v>
      </c>
      <c r="L3" s="225">
        <v>416</v>
      </c>
      <c r="M3" s="225">
        <v>418</v>
      </c>
      <c r="N3" s="225">
        <v>419</v>
      </c>
      <c r="O3" s="225">
        <v>420</v>
      </c>
      <c r="P3" s="225">
        <v>421</v>
      </c>
      <c r="Q3" s="225">
        <v>522</v>
      </c>
      <c r="R3" s="225">
        <v>523</v>
      </c>
      <c r="S3" s="225">
        <v>524</v>
      </c>
      <c r="T3" s="225">
        <v>525</v>
      </c>
      <c r="U3" s="225">
        <v>526</v>
      </c>
      <c r="V3" s="225">
        <v>527</v>
      </c>
      <c r="W3" s="225">
        <v>528</v>
      </c>
      <c r="X3" s="225">
        <v>629</v>
      </c>
      <c r="Y3" s="225">
        <v>630</v>
      </c>
      <c r="Z3" s="225">
        <v>636</v>
      </c>
      <c r="AA3" s="225">
        <v>637</v>
      </c>
      <c r="AB3" s="225">
        <v>640</v>
      </c>
      <c r="AC3" s="225">
        <v>642</v>
      </c>
      <c r="AD3" s="225">
        <v>743</v>
      </c>
      <c r="AE3" s="206">
        <v>745</v>
      </c>
      <c r="AF3" s="206">
        <v>746</v>
      </c>
      <c r="AG3" s="445">
        <v>930</v>
      </c>
      <c r="AH3" s="461"/>
    </row>
    <row r="4" spans="1:34" ht="36.6" outlineLevel="1" thickBot="1" x14ac:dyDescent="0.35">
      <c r="A4" s="223">
        <v>2015</v>
      </c>
      <c r="B4" s="339"/>
      <c r="C4" s="207" t="s">
        <v>153</v>
      </c>
      <c r="D4" s="208" t="s">
        <v>154</v>
      </c>
      <c r="E4" s="208" t="s">
        <v>155</v>
      </c>
      <c r="F4" s="226" t="s">
        <v>183</v>
      </c>
      <c r="G4" s="226" t="s">
        <v>184</v>
      </c>
      <c r="H4" s="226" t="s">
        <v>185</v>
      </c>
      <c r="I4" s="226" t="s">
        <v>186</v>
      </c>
      <c r="J4" s="226" t="s">
        <v>187</v>
      </c>
      <c r="K4" s="226" t="s">
        <v>188</v>
      </c>
      <c r="L4" s="226" t="s">
        <v>189</v>
      </c>
      <c r="M4" s="226" t="s">
        <v>190</v>
      </c>
      <c r="N4" s="226" t="s">
        <v>191</v>
      </c>
      <c r="O4" s="226" t="s">
        <v>192</v>
      </c>
      <c r="P4" s="226" t="s">
        <v>193</v>
      </c>
      <c r="Q4" s="226" t="s">
        <v>194</v>
      </c>
      <c r="R4" s="226" t="s">
        <v>195</v>
      </c>
      <c r="S4" s="226" t="s">
        <v>196</v>
      </c>
      <c r="T4" s="226" t="s">
        <v>197</v>
      </c>
      <c r="U4" s="226" t="s">
        <v>198</v>
      </c>
      <c r="V4" s="226" t="s">
        <v>199</v>
      </c>
      <c r="W4" s="226" t="s">
        <v>208</v>
      </c>
      <c r="X4" s="226" t="s">
        <v>200</v>
      </c>
      <c r="Y4" s="226" t="s">
        <v>209</v>
      </c>
      <c r="Z4" s="226" t="s">
        <v>201</v>
      </c>
      <c r="AA4" s="226" t="s">
        <v>202</v>
      </c>
      <c r="AB4" s="226" t="s">
        <v>203</v>
      </c>
      <c r="AC4" s="226" t="s">
        <v>204</v>
      </c>
      <c r="AD4" s="226" t="s">
        <v>205</v>
      </c>
      <c r="AE4" s="208" t="s">
        <v>206</v>
      </c>
      <c r="AF4" s="208" t="s">
        <v>207</v>
      </c>
      <c r="AG4" s="446" t="s">
        <v>173</v>
      </c>
      <c r="AH4" s="461"/>
    </row>
    <row r="5" spans="1:34" x14ac:dyDescent="0.3">
      <c r="A5" s="209" t="s">
        <v>156</v>
      </c>
      <c r="B5" s="245"/>
      <c r="C5" s="246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447"/>
      <c r="AH5" s="461"/>
    </row>
    <row r="6" spans="1:34" ht="15" collapsed="1" thickBot="1" x14ac:dyDescent="0.35">
      <c r="A6" s="210" t="s">
        <v>59</v>
      </c>
      <c r="B6" s="248">
        <f xml:space="preserve">
TRUNC(IF($A$4&lt;=12,SUMIFS('ON Data'!F:F,'ON Data'!$D:$D,$A$4,'ON Data'!$E:$E,1),SUMIFS('ON Data'!F:F,'ON Data'!$E:$E,1)/'ON Data'!$D$3),1)</f>
        <v>26.4</v>
      </c>
      <c r="C6" s="249">
        <f xml:space="preserve">
TRUNC(IF($A$4&lt;=12,SUMIFS('ON Data'!G:G,'ON Data'!$D:$D,$A$4,'ON Data'!$E:$E,1),SUMIFS('ON Data'!G:G,'ON Data'!$E:$E,1)/'ON Data'!$D$3),1)</f>
        <v>0</v>
      </c>
      <c r="D6" s="250">
        <f xml:space="preserve">
TRUNC(IF($A$4&lt;=12,SUMIFS('ON Data'!H:H,'ON Data'!$D:$D,$A$4,'ON Data'!$E:$E,1),SUMIFS('ON Data'!H:H,'ON Data'!$E:$E,1)/'ON Data'!$D$3),1)</f>
        <v>3.2</v>
      </c>
      <c r="E6" s="250">
        <f xml:space="preserve">
TRUNC(IF($A$4&lt;=12,SUMIFS('ON Data'!I:I,'ON Data'!$D:$D,$A$4,'ON Data'!$E:$E,1),SUMIFS('ON Data'!I:I,'ON Data'!$E:$E,1)/'ON Data'!$D$3),1)</f>
        <v>0</v>
      </c>
      <c r="F6" s="250">
        <f xml:space="preserve">
TRUNC(IF($A$4&lt;=12,SUMIFS('ON Data'!K:K,'ON Data'!$D:$D,$A$4,'ON Data'!$E:$E,1),SUMIFS('ON Data'!K:K,'ON Data'!$E:$E,1)/'ON Data'!$D$3),1)</f>
        <v>1</v>
      </c>
      <c r="G6" s="250">
        <f xml:space="preserve">
TRUNC(IF($A$4&lt;=12,SUMIFS('ON Data'!L:L,'ON Data'!$D:$D,$A$4,'ON Data'!$E:$E,1),SUMIFS('ON Data'!L:L,'ON Data'!$E:$E,1)/'ON Data'!$D$3),1)</f>
        <v>0</v>
      </c>
      <c r="H6" s="250">
        <f xml:space="preserve">
TRUNC(IF($A$4&lt;=12,SUMIFS('ON Data'!M:M,'ON Data'!$D:$D,$A$4,'ON Data'!$E:$E,1),SUMIFS('ON Data'!M:M,'ON Data'!$E:$E,1)/'ON Data'!$D$3),1)</f>
        <v>0</v>
      </c>
      <c r="I6" s="250">
        <f xml:space="preserve">
TRUNC(IF($A$4&lt;=12,SUMIFS('ON Data'!N:N,'ON Data'!$D:$D,$A$4,'ON Data'!$E:$E,1),SUMIFS('ON Data'!N:N,'ON Data'!$E:$E,1)/'ON Data'!$D$3),1)</f>
        <v>11</v>
      </c>
      <c r="J6" s="250">
        <f xml:space="preserve">
TRUNC(IF($A$4&lt;=12,SUMIFS('ON Data'!O:O,'ON Data'!$D:$D,$A$4,'ON Data'!$E:$E,1),SUMIFS('ON Data'!O:O,'ON Data'!$E:$E,1)/'ON Data'!$D$3),1)</f>
        <v>0</v>
      </c>
      <c r="K6" s="250">
        <f xml:space="preserve">
TRUNC(IF($A$4&lt;=12,SUMIFS('ON Data'!P:P,'ON Data'!$D:$D,$A$4,'ON Data'!$E:$E,1),SUMIFS('ON Data'!P:P,'ON Data'!$E:$E,1)/'ON Data'!$D$3),1)</f>
        <v>0</v>
      </c>
      <c r="L6" s="250">
        <f xml:space="preserve">
TRUNC(IF($A$4&lt;=12,SUMIFS('ON Data'!Q:Q,'ON Data'!$D:$D,$A$4,'ON Data'!$E:$E,1),SUMIFS('ON Data'!Q:Q,'ON Data'!$E:$E,1)/'ON Data'!$D$3),1)</f>
        <v>0</v>
      </c>
      <c r="M6" s="250">
        <f xml:space="preserve">
TRUNC(IF($A$4&lt;=12,SUMIFS('ON Data'!R:R,'ON Data'!$D:$D,$A$4,'ON Data'!$E:$E,1),SUMIFS('ON Data'!R:R,'ON Data'!$E:$E,1)/'ON Data'!$D$3),1)</f>
        <v>0</v>
      </c>
      <c r="N6" s="250">
        <f xml:space="preserve">
TRUNC(IF($A$4&lt;=12,SUMIFS('ON Data'!S:S,'ON Data'!$D:$D,$A$4,'ON Data'!$E:$E,1),SUMIFS('ON Data'!S:S,'ON Data'!$E:$E,1)/'ON Data'!$D$3),1)</f>
        <v>0</v>
      </c>
      <c r="O6" s="250">
        <f xml:space="preserve">
TRUNC(IF($A$4&lt;=12,SUMIFS('ON Data'!T:T,'ON Data'!$D:$D,$A$4,'ON Data'!$E:$E,1),SUMIFS('ON Data'!T:T,'ON Data'!$E:$E,1)/'ON Data'!$D$3),1)</f>
        <v>0</v>
      </c>
      <c r="P6" s="250">
        <f xml:space="preserve">
TRUNC(IF($A$4&lt;=12,SUMIFS('ON Data'!U:U,'ON Data'!$D:$D,$A$4,'ON Data'!$E:$E,1),SUMIFS('ON Data'!U:U,'ON Data'!$E:$E,1)/'ON Data'!$D$3),1)</f>
        <v>0</v>
      </c>
      <c r="Q6" s="250">
        <f xml:space="preserve">
TRUNC(IF($A$4&lt;=12,SUMIFS('ON Data'!V:V,'ON Data'!$D:$D,$A$4,'ON Data'!$E:$E,1),SUMIFS('ON Data'!V:V,'ON Data'!$E:$E,1)/'ON Data'!$D$3),1)</f>
        <v>0</v>
      </c>
      <c r="R6" s="250">
        <f xml:space="preserve">
TRUNC(IF($A$4&lt;=12,SUMIFS('ON Data'!W:W,'ON Data'!$D:$D,$A$4,'ON Data'!$E:$E,1),SUMIFS('ON Data'!W:W,'ON Data'!$E:$E,1)/'ON Data'!$D$3),1)</f>
        <v>0</v>
      </c>
      <c r="S6" s="250">
        <f xml:space="preserve">
TRUNC(IF($A$4&lt;=12,SUMIFS('ON Data'!X:X,'ON Data'!$D:$D,$A$4,'ON Data'!$E:$E,1),SUMIFS('ON Data'!X:X,'ON Data'!$E:$E,1)/'ON Data'!$D$3),1)</f>
        <v>0</v>
      </c>
      <c r="T6" s="250">
        <f xml:space="preserve">
TRUNC(IF($A$4&lt;=12,SUMIFS('ON Data'!Y:Y,'ON Data'!$D:$D,$A$4,'ON Data'!$E:$E,1),SUMIFS('ON Data'!Y:Y,'ON Data'!$E:$E,1)/'ON Data'!$D$3),1)</f>
        <v>0</v>
      </c>
      <c r="U6" s="250">
        <f xml:space="preserve">
TRUNC(IF($A$4&lt;=12,SUMIFS('ON Data'!Z:Z,'ON Data'!$D:$D,$A$4,'ON Data'!$E:$E,1),SUMIFS('ON Data'!Z:Z,'ON Data'!$E:$E,1)/'ON Data'!$D$3),1)</f>
        <v>6.6</v>
      </c>
      <c r="V6" s="250">
        <f xml:space="preserve">
TRUNC(IF($A$4&lt;=12,SUMIFS('ON Data'!AA:AA,'ON Data'!$D:$D,$A$4,'ON Data'!$E:$E,1),SUMIFS('ON Data'!AA:AA,'ON Data'!$E:$E,1)/'ON Data'!$D$3),1)</f>
        <v>0</v>
      </c>
      <c r="W6" s="250">
        <f xml:space="preserve">
TRUNC(IF($A$4&lt;=12,SUMIFS('ON Data'!AB:AB,'ON Data'!$D:$D,$A$4,'ON Data'!$E:$E,1),SUMIFS('ON Data'!AB:AB,'ON Data'!$E:$E,1)/'ON Data'!$D$3),1)</f>
        <v>0</v>
      </c>
      <c r="X6" s="250">
        <f xml:space="preserve">
TRUNC(IF($A$4&lt;=12,SUMIFS('ON Data'!AC:AC,'ON Data'!$D:$D,$A$4,'ON Data'!$E:$E,1),SUMIFS('ON Data'!AC:AC,'ON Data'!$E:$E,1)/'ON Data'!$D$3),1)</f>
        <v>0</v>
      </c>
      <c r="Y6" s="250">
        <f xml:space="preserve">
TRUNC(IF($A$4&lt;=12,SUMIFS('ON Data'!AD:AD,'ON Data'!$D:$D,$A$4,'ON Data'!$E:$E,1),SUMIFS('ON Data'!AD:AD,'ON Data'!$E:$E,1)/'ON Data'!$D$3),1)</f>
        <v>2</v>
      </c>
      <c r="Z6" s="250">
        <f xml:space="preserve">
TRUNC(IF($A$4&lt;=12,SUMIFS('ON Data'!AE:AE,'ON Data'!$D:$D,$A$4,'ON Data'!$E:$E,1),SUMIFS('ON Data'!AE:AE,'ON Data'!$E:$E,1)/'ON Data'!$D$3),1)</f>
        <v>0</v>
      </c>
      <c r="AA6" s="250">
        <f xml:space="preserve">
TRUNC(IF($A$4&lt;=12,SUMIFS('ON Data'!AF:AF,'ON Data'!$D:$D,$A$4,'ON Data'!$E:$E,1),SUMIFS('ON Data'!AF:AF,'ON Data'!$E:$E,1)/'ON Data'!$D$3),1)</f>
        <v>0</v>
      </c>
      <c r="AB6" s="250">
        <f xml:space="preserve">
TRUNC(IF($A$4&lt;=12,SUMIFS('ON Data'!AG:AG,'ON Data'!$D:$D,$A$4,'ON Data'!$E:$E,1),SUMIFS('ON Data'!AG:AG,'ON Data'!$E:$E,1)/'ON Data'!$D$3),1)</f>
        <v>0</v>
      </c>
      <c r="AC6" s="250">
        <f xml:space="preserve">
TRUNC(IF($A$4&lt;=12,SUMIFS('ON Data'!AH:AH,'ON Data'!$D:$D,$A$4,'ON Data'!$E:$E,1),SUMIFS('ON Data'!AH:AH,'ON Data'!$E:$E,1)/'ON Data'!$D$3),1)</f>
        <v>2</v>
      </c>
      <c r="AD6" s="250">
        <f xml:space="preserve">
TRUNC(IF($A$4&lt;=12,SUMIFS('ON Data'!AI:AI,'ON Data'!$D:$D,$A$4,'ON Data'!$E:$E,1),SUMIFS('ON Data'!AI:AI,'ON Data'!$E:$E,1)/'ON Data'!$D$3),1)</f>
        <v>0</v>
      </c>
      <c r="AE6" s="250">
        <f xml:space="preserve">
TRUNC(IF($A$4&lt;=12,SUMIFS('ON Data'!AJ:AJ,'ON Data'!$D:$D,$A$4,'ON Data'!$E:$E,1),SUMIFS('ON Data'!AJ:AJ,'ON Data'!$E:$E,1)/'ON Data'!$D$3),1)</f>
        <v>0</v>
      </c>
      <c r="AF6" s="250">
        <f xml:space="preserve">
TRUNC(IF($A$4&lt;=12,SUMIFS('ON Data'!AK:AK,'ON Data'!$D:$D,$A$4,'ON Data'!$E:$E,1),SUMIFS('ON Data'!AK:AK,'ON Data'!$E:$E,1)/'ON Data'!$D$3),1)</f>
        <v>0.6</v>
      </c>
      <c r="AG6" s="448">
        <f xml:space="preserve">
TRUNC(IF($A$4&lt;=12,SUMIFS('ON Data'!AM:AM,'ON Data'!$D:$D,$A$4,'ON Data'!$E:$E,1),SUMIFS('ON Data'!AM:AM,'ON Data'!$E:$E,1)/'ON Data'!$D$3),1)</f>
        <v>0</v>
      </c>
      <c r="AH6" s="461"/>
    </row>
    <row r="7" spans="1:34" ht="15" hidden="1" outlineLevel="1" thickBot="1" x14ac:dyDescent="0.35">
      <c r="A7" s="210" t="s">
        <v>94</v>
      </c>
      <c r="B7" s="248"/>
      <c r="C7" s="251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448"/>
      <c r="AH7" s="461"/>
    </row>
    <row r="8" spans="1:34" ht="15" hidden="1" outlineLevel="1" thickBot="1" x14ac:dyDescent="0.35">
      <c r="A8" s="210" t="s">
        <v>61</v>
      </c>
      <c r="B8" s="248"/>
      <c r="C8" s="251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50"/>
      <c r="AG8" s="448"/>
      <c r="AH8" s="461"/>
    </row>
    <row r="9" spans="1:34" ht="15" hidden="1" outlineLevel="1" thickBot="1" x14ac:dyDescent="0.35">
      <c r="A9" s="211" t="s">
        <v>54</v>
      </c>
      <c r="B9" s="252"/>
      <c r="C9" s="253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449"/>
      <c r="AH9" s="461"/>
    </row>
    <row r="10" spans="1:34" x14ac:dyDescent="0.3">
      <c r="A10" s="212" t="s">
        <v>157</v>
      </c>
      <c r="B10" s="227"/>
      <c r="C10" s="228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450"/>
      <c r="AH10" s="461"/>
    </row>
    <row r="11" spans="1:34" x14ac:dyDescent="0.3">
      <c r="A11" s="213" t="s">
        <v>158</v>
      </c>
      <c r="B11" s="230">
        <f xml:space="preserve">
IF($A$4&lt;=12,SUMIFS('ON Data'!F:F,'ON Data'!$D:$D,$A$4,'ON Data'!$E:$E,2),SUMIFS('ON Data'!F:F,'ON Data'!$E:$E,2))</f>
        <v>7921.2000000000007</v>
      </c>
      <c r="C11" s="231">
        <f xml:space="preserve">
IF($A$4&lt;=12,SUMIFS('ON Data'!G:G,'ON Data'!$D:$D,$A$4,'ON Data'!$E:$E,2),SUMIFS('ON Data'!G:G,'ON Data'!$E:$E,2))</f>
        <v>0</v>
      </c>
      <c r="D11" s="232">
        <f xml:space="preserve">
IF($A$4&lt;=12,SUMIFS('ON Data'!H:H,'ON Data'!$D:$D,$A$4,'ON Data'!$E:$E,2),SUMIFS('ON Data'!H:H,'ON Data'!$E:$E,2))</f>
        <v>956</v>
      </c>
      <c r="E11" s="232">
        <f xml:space="preserve">
IF($A$4&lt;=12,SUMIFS('ON Data'!I:I,'ON Data'!$D:$D,$A$4,'ON Data'!$E:$E,2),SUMIFS('ON Data'!I:I,'ON Data'!$E:$E,2))</f>
        <v>0</v>
      </c>
      <c r="F11" s="232">
        <f xml:space="preserve">
IF($A$4&lt;=12,SUMIFS('ON Data'!K:K,'ON Data'!$D:$D,$A$4,'ON Data'!$E:$E,2),SUMIFS('ON Data'!K:K,'ON Data'!$E:$E,2))</f>
        <v>328</v>
      </c>
      <c r="G11" s="232">
        <f xml:space="preserve">
IF($A$4&lt;=12,SUMIFS('ON Data'!L:L,'ON Data'!$D:$D,$A$4,'ON Data'!$E:$E,2),SUMIFS('ON Data'!L:L,'ON Data'!$E:$E,2))</f>
        <v>0</v>
      </c>
      <c r="H11" s="232">
        <f xml:space="preserve">
IF($A$4&lt;=12,SUMIFS('ON Data'!M:M,'ON Data'!$D:$D,$A$4,'ON Data'!$E:$E,2),SUMIFS('ON Data'!M:M,'ON Data'!$E:$E,2))</f>
        <v>0</v>
      </c>
      <c r="I11" s="232">
        <f xml:space="preserve">
IF($A$4&lt;=12,SUMIFS('ON Data'!N:N,'ON Data'!$D:$D,$A$4,'ON Data'!$E:$E,2),SUMIFS('ON Data'!N:N,'ON Data'!$E:$E,2))</f>
        <v>3140</v>
      </c>
      <c r="J11" s="232">
        <f xml:space="preserve">
IF($A$4&lt;=12,SUMIFS('ON Data'!O:O,'ON Data'!$D:$D,$A$4,'ON Data'!$E:$E,2),SUMIFS('ON Data'!O:O,'ON Data'!$E:$E,2))</f>
        <v>0</v>
      </c>
      <c r="K11" s="232">
        <f xml:space="preserve">
IF($A$4&lt;=12,SUMIFS('ON Data'!P:P,'ON Data'!$D:$D,$A$4,'ON Data'!$E:$E,2),SUMIFS('ON Data'!P:P,'ON Data'!$E:$E,2))</f>
        <v>0</v>
      </c>
      <c r="L11" s="232">
        <f xml:space="preserve">
IF($A$4&lt;=12,SUMIFS('ON Data'!Q:Q,'ON Data'!$D:$D,$A$4,'ON Data'!$E:$E,2),SUMIFS('ON Data'!Q:Q,'ON Data'!$E:$E,2))</f>
        <v>0</v>
      </c>
      <c r="M11" s="232">
        <f xml:space="preserve">
IF($A$4&lt;=12,SUMIFS('ON Data'!R:R,'ON Data'!$D:$D,$A$4,'ON Data'!$E:$E,2),SUMIFS('ON Data'!R:R,'ON Data'!$E:$E,2))</f>
        <v>0</v>
      </c>
      <c r="N11" s="232">
        <f xml:space="preserve">
IF($A$4&lt;=12,SUMIFS('ON Data'!S:S,'ON Data'!$D:$D,$A$4,'ON Data'!$E:$E,2),SUMIFS('ON Data'!S:S,'ON Data'!$E:$E,2))</f>
        <v>0</v>
      </c>
      <c r="O11" s="232">
        <f xml:space="preserve">
IF($A$4&lt;=12,SUMIFS('ON Data'!T:T,'ON Data'!$D:$D,$A$4,'ON Data'!$E:$E,2),SUMIFS('ON Data'!T:T,'ON Data'!$E:$E,2))</f>
        <v>0</v>
      </c>
      <c r="P11" s="232">
        <f xml:space="preserve">
IF($A$4&lt;=12,SUMIFS('ON Data'!U:U,'ON Data'!$D:$D,$A$4,'ON Data'!$E:$E,2),SUMIFS('ON Data'!U:U,'ON Data'!$E:$E,2))</f>
        <v>0</v>
      </c>
      <c r="Q11" s="232">
        <f xml:space="preserve">
IF($A$4&lt;=12,SUMIFS('ON Data'!V:V,'ON Data'!$D:$D,$A$4,'ON Data'!$E:$E,2),SUMIFS('ON Data'!V:V,'ON Data'!$E:$E,2))</f>
        <v>0</v>
      </c>
      <c r="R11" s="232">
        <f xml:space="preserve">
IF($A$4&lt;=12,SUMIFS('ON Data'!W:W,'ON Data'!$D:$D,$A$4,'ON Data'!$E:$E,2),SUMIFS('ON Data'!W:W,'ON Data'!$E:$E,2))</f>
        <v>0</v>
      </c>
      <c r="S11" s="232">
        <f xml:space="preserve">
IF($A$4&lt;=12,SUMIFS('ON Data'!X:X,'ON Data'!$D:$D,$A$4,'ON Data'!$E:$E,2),SUMIFS('ON Data'!X:X,'ON Data'!$E:$E,2))</f>
        <v>0</v>
      </c>
      <c r="T11" s="232">
        <f xml:space="preserve">
IF($A$4&lt;=12,SUMIFS('ON Data'!Y:Y,'ON Data'!$D:$D,$A$4,'ON Data'!$E:$E,2),SUMIFS('ON Data'!Y:Y,'ON Data'!$E:$E,2))</f>
        <v>0</v>
      </c>
      <c r="U11" s="232">
        <f xml:space="preserve">
IF($A$4&lt;=12,SUMIFS('ON Data'!Z:Z,'ON Data'!$D:$D,$A$4,'ON Data'!$E:$E,2),SUMIFS('ON Data'!Z:Z,'ON Data'!$E:$E,2))</f>
        <v>2113.1999999999998</v>
      </c>
      <c r="V11" s="232">
        <f xml:space="preserve">
IF($A$4&lt;=12,SUMIFS('ON Data'!AA:AA,'ON Data'!$D:$D,$A$4,'ON Data'!$E:$E,2),SUMIFS('ON Data'!AA:AA,'ON Data'!$E:$E,2))</f>
        <v>0</v>
      </c>
      <c r="W11" s="232">
        <f xml:space="preserve">
IF($A$4&lt;=12,SUMIFS('ON Data'!AB:AB,'ON Data'!$D:$D,$A$4,'ON Data'!$E:$E,2),SUMIFS('ON Data'!AB:AB,'ON Data'!$E:$E,2))</f>
        <v>0</v>
      </c>
      <c r="X11" s="232">
        <f xml:space="preserve">
IF($A$4&lt;=12,SUMIFS('ON Data'!AC:AC,'ON Data'!$D:$D,$A$4,'ON Data'!$E:$E,2),SUMIFS('ON Data'!AC:AC,'ON Data'!$E:$E,2))</f>
        <v>0</v>
      </c>
      <c r="Y11" s="232">
        <f xml:space="preserve">
IF($A$4&lt;=12,SUMIFS('ON Data'!AD:AD,'ON Data'!$D:$D,$A$4,'ON Data'!$E:$E,2),SUMIFS('ON Data'!AD:AD,'ON Data'!$E:$E,2))</f>
        <v>536</v>
      </c>
      <c r="Z11" s="232">
        <f xml:space="preserve">
IF($A$4&lt;=12,SUMIFS('ON Data'!AE:AE,'ON Data'!$D:$D,$A$4,'ON Data'!$E:$E,2),SUMIFS('ON Data'!AE:AE,'ON Data'!$E:$E,2))</f>
        <v>0</v>
      </c>
      <c r="AA11" s="232">
        <f xml:space="preserve">
IF($A$4&lt;=12,SUMIFS('ON Data'!AF:AF,'ON Data'!$D:$D,$A$4,'ON Data'!$E:$E,2),SUMIFS('ON Data'!AF:AF,'ON Data'!$E:$E,2))</f>
        <v>0</v>
      </c>
      <c r="AB11" s="232">
        <f xml:space="preserve">
IF($A$4&lt;=12,SUMIFS('ON Data'!AG:AG,'ON Data'!$D:$D,$A$4,'ON Data'!$E:$E,2),SUMIFS('ON Data'!AG:AG,'ON Data'!$E:$E,2))</f>
        <v>0</v>
      </c>
      <c r="AC11" s="232">
        <f xml:space="preserve">
IF($A$4&lt;=12,SUMIFS('ON Data'!AH:AH,'ON Data'!$D:$D,$A$4,'ON Data'!$E:$E,2),SUMIFS('ON Data'!AH:AH,'ON Data'!$E:$E,2))</f>
        <v>656</v>
      </c>
      <c r="AD11" s="232">
        <f xml:space="preserve">
IF($A$4&lt;=12,SUMIFS('ON Data'!AI:AI,'ON Data'!$D:$D,$A$4,'ON Data'!$E:$E,2),SUMIFS('ON Data'!AI:AI,'ON Data'!$E:$E,2))</f>
        <v>0</v>
      </c>
      <c r="AE11" s="232">
        <f xml:space="preserve">
IF($A$4&lt;=12,SUMIFS('ON Data'!AJ:AJ,'ON Data'!$D:$D,$A$4,'ON Data'!$E:$E,2),SUMIFS('ON Data'!AJ:AJ,'ON Data'!$E:$E,2))</f>
        <v>0</v>
      </c>
      <c r="AF11" s="232">
        <f xml:space="preserve">
IF($A$4&lt;=12,SUMIFS('ON Data'!AK:AK,'ON Data'!$D:$D,$A$4,'ON Data'!$E:$E,2),SUMIFS('ON Data'!AK:AK,'ON Data'!$E:$E,2))</f>
        <v>192</v>
      </c>
      <c r="AG11" s="451">
        <f xml:space="preserve">
IF($A$4&lt;=12,SUMIFS('ON Data'!AM:AM,'ON Data'!$D:$D,$A$4,'ON Data'!$E:$E,2),SUMIFS('ON Data'!AM:AM,'ON Data'!$E:$E,2))</f>
        <v>0</v>
      </c>
      <c r="AH11" s="461"/>
    </row>
    <row r="12" spans="1:34" x14ac:dyDescent="0.3">
      <c r="A12" s="213" t="s">
        <v>159</v>
      </c>
      <c r="B12" s="230">
        <f xml:space="preserve">
IF($A$4&lt;=12,SUMIFS('ON Data'!F:F,'ON Data'!$D:$D,$A$4,'ON Data'!$E:$E,3),SUMIFS('ON Data'!F:F,'ON Data'!$E:$E,3))</f>
        <v>64</v>
      </c>
      <c r="C12" s="231">
        <f xml:space="preserve">
IF($A$4&lt;=12,SUMIFS('ON Data'!G:G,'ON Data'!$D:$D,$A$4,'ON Data'!$E:$E,3),SUMIFS('ON Data'!G:G,'ON Data'!$E:$E,3))</f>
        <v>0</v>
      </c>
      <c r="D12" s="232">
        <f xml:space="preserve">
IF($A$4&lt;=12,SUMIFS('ON Data'!H:H,'ON Data'!$D:$D,$A$4,'ON Data'!$E:$E,3),SUMIFS('ON Data'!H:H,'ON Data'!$E:$E,3))</f>
        <v>0</v>
      </c>
      <c r="E12" s="232">
        <f xml:space="preserve">
IF($A$4&lt;=12,SUMIFS('ON Data'!I:I,'ON Data'!$D:$D,$A$4,'ON Data'!$E:$E,3),SUMIFS('ON Data'!I:I,'ON Data'!$E:$E,3))</f>
        <v>0</v>
      </c>
      <c r="F12" s="232">
        <f xml:space="preserve">
IF($A$4&lt;=12,SUMIFS('ON Data'!K:K,'ON Data'!$D:$D,$A$4,'ON Data'!$E:$E,3),SUMIFS('ON Data'!K:K,'ON Data'!$E:$E,3))</f>
        <v>0</v>
      </c>
      <c r="G12" s="232">
        <f xml:space="preserve">
IF($A$4&lt;=12,SUMIFS('ON Data'!L:L,'ON Data'!$D:$D,$A$4,'ON Data'!$E:$E,3),SUMIFS('ON Data'!L:L,'ON Data'!$E:$E,3))</f>
        <v>0</v>
      </c>
      <c r="H12" s="232">
        <f xml:space="preserve">
IF($A$4&lt;=12,SUMIFS('ON Data'!M:M,'ON Data'!$D:$D,$A$4,'ON Data'!$E:$E,3),SUMIFS('ON Data'!M:M,'ON Data'!$E:$E,3))</f>
        <v>0</v>
      </c>
      <c r="I12" s="232">
        <f xml:space="preserve">
IF($A$4&lt;=12,SUMIFS('ON Data'!N:N,'ON Data'!$D:$D,$A$4,'ON Data'!$E:$E,3),SUMIFS('ON Data'!N:N,'ON Data'!$E:$E,3))</f>
        <v>0</v>
      </c>
      <c r="J12" s="232">
        <f xml:space="preserve">
IF($A$4&lt;=12,SUMIFS('ON Data'!O:O,'ON Data'!$D:$D,$A$4,'ON Data'!$E:$E,3),SUMIFS('ON Data'!O:O,'ON Data'!$E:$E,3))</f>
        <v>0</v>
      </c>
      <c r="K12" s="232">
        <f xml:space="preserve">
IF($A$4&lt;=12,SUMIFS('ON Data'!P:P,'ON Data'!$D:$D,$A$4,'ON Data'!$E:$E,3),SUMIFS('ON Data'!P:P,'ON Data'!$E:$E,3))</f>
        <v>0</v>
      </c>
      <c r="L12" s="232">
        <f xml:space="preserve">
IF($A$4&lt;=12,SUMIFS('ON Data'!Q:Q,'ON Data'!$D:$D,$A$4,'ON Data'!$E:$E,3),SUMIFS('ON Data'!Q:Q,'ON Data'!$E:$E,3))</f>
        <v>0</v>
      </c>
      <c r="M12" s="232">
        <f xml:space="preserve">
IF($A$4&lt;=12,SUMIFS('ON Data'!R:R,'ON Data'!$D:$D,$A$4,'ON Data'!$E:$E,3),SUMIFS('ON Data'!R:R,'ON Data'!$E:$E,3))</f>
        <v>0</v>
      </c>
      <c r="N12" s="232">
        <f xml:space="preserve">
IF($A$4&lt;=12,SUMIFS('ON Data'!S:S,'ON Data'!$D:$D,$A$4,'ON Data'!$E:$E,3),SUMIFS('ON Data'!S:S,'ON Data'!$E:$E,3))</f>
        <v>0</v>
      </c>
      <c r="O12" s="232">
        <f xml:space="preserve">
IF($A$4&lt;=12,SUMIFS('ON Data'!T:T,'ON Data'!$D:$D,$A$4,'ON Data'!$E:$E,3),SUMIFS('ON Data'!T:T,'ON Data'!$E:$E,3))</f>
        <v>0</v>
      </c>
      <c r="P12" s="232">
        <f xml:space="preserve">
IF($A$4&lt;=12,SUMIFS('ON Data'!U:U,'ON Data'!$D:$D,$A$4,'ON Data'!$E:$E,3),SUMIFS('ON Data'!U:U,'ON Data'!$E:$E,3))</f>
        <v>0</v>
      </c>
      <c r="Q12" s="232">
        <f xml:space="preserve">
IF($A$4&lt;=12,SUMIFS('ON Data'!V:V,'ON Data'!$D:$D,$A$4,'ON Data'!$E:$E,3),SUMIFS('ON Data'!V:V,'ON Data'!$E:$E,3))</f>
        <v>0</v>
      </c>
      <c r="R12" s="232">
        <f xml:space="preserve">
IF($A$4&lt;=12,SUMIFS('ON Data'!W:W,'ON Data'!$D:$D,$A$4,'ON Data'!$E:$E,3),SUMIFS('ON Data'!W:W,'ON Data'!$E:$E,3))</f>
        <v>0</v>
      </c>
      <c r="S12" s="232">
        <f xml:space="preserve">
IF($A$4&lt;=12,SUMIFS('ON Data'!X:X,'ON Data'!$D:$D,$A$4,'ON Data'!$E:$E,3),SUMIFS('ON Data'!X:X,'ON Data'!$E:$E,3))</f>
        <v>0</v>
      </c>
      <c r="T12" s="232">
        <f xml:space="preserve">
IF($A$4&lt;=12,SUMIFS('ON Data'!Y:Y,'ON Data'!$D:$D,$A$4,'ON Data'!$E:$E,3),SUMIFS('ON Data'!Y:Y,'ON Data'!$E:$E,3))</f>
        <v>0</v>
      </c>
      <c r="U12" s="232">
        <f xml:space="preserve">
IF($A$4&lt;=12,SUMIFS('ON Data'!Z:Z,'ON Data'!$D:$D,$A$4,'ON Data'!$E:$E,3),SUMIFS('ON Data'!Z:Z,'ON Data'!$E:$E,3))</f>
        <v>64</v>
      </c>
      <c r="V12" s="232">
        <f xml:space="preserve">
IF($A$4&lt;=12,SUMIFS('ON Data'!AA:AA,'ON Data'!$D:$D,$A$4,'ON Data'!$E:$E,3),SUMIFS('ON Data'!AA:AA,'ON Data'!$E:$E,3))</f>
        <v>0</v>
      </c>
      <c r="W12" s="232">
        <f xml:space="preserve">
IF($A$4&lt;=12,SUMIFS('ON Data'!AB:AB,'ON Data'!$D:$D,$A$4,'ON Data'!$E:$E,3),SUMIFS('ON Data'!AB:AB,'ON Data'!$E:$E,3))</f>
        <v>0</v>
      </c>
      <c r="X12" s="232">
        <f xml:space="preserve">
IF($A$4&lt;=12,SUMIFS('ON Data'!AC:AC,'ON Data'!$D:$D,$A$4,'ON Data'!$E:$E,3),SUMIFS('ON Data'!AC:AC,'ON Data'!$E:$E,3))</f>
        <v>0</v>
      </c>
      <c r="Y12" s="232">
        <f xml:space="preserve">
IF($A$4&lt;=12,SUMIFS('ON Data'!AD:AD,'ON Data'!$D:$D,$A$4,'ON Data'!$E:$E,3),SUMIFS('ON Data'!AD:AD,'ON Data'!$E:$E,3))</f>
        <v>0</v>
      </c>
      <c r="Z12" s="232">
        <f xml:space="preserve">
IF($A$4&lt;=12,SUMIFS('ON Data'!AE:AE,'ON Data'!$D:$D,$A$4,'ON Data'!$E:$E,3),SUMIFS('ON Data'!AE:AE,'ON Data'!$E:$E,3))</f>
        <v>0</v>
      </c>
      <c r="AA12" s="232">
        <f xml:space="preserve">
IF($A$4&lt;=12,SUMIFS('ON Data'!AF:AF,'ON Data'!$D:$D,$A$4,'ON Data'!$E:$E,3),SUMIFS('ON Data'!AF:AF,'ON Data'!$E:$E,3))</f>
        <v>0</v>
      </c>
      <c r="AB12" s="232">
        <f xml:space="preserve">
IF($A$4&lt;=12,SUMIFS('ON Data'!AG:AG,'ON Data'!$D:$D,$A$4,'ON Data'!$E:$E,3),SUMIFS('ON Data'!AG:AG,'ON Data'!$E:$E,3))</f>
        <v>0</v>
      </c>
      <c r="AC12" s="232">
        <f xml:space="preserve">
IF($A$4&lt;=12,SUMIFS('ON Data'!AH:AH,'ON Data'!$D:$D,$A$4,'ON Data'!$E:$E,3),SUMIFS('ON Data'!AH:AH,'ON Data'!$E:$E,3))</f>
        <v>0</v>
      </c>
      <c r="AD12" s="232">
        <f xml:space="preserve">
IF($A$4&lt;=12,SUMIFS('ON Data'!AI:AI,'ON Data'!$D:$D,$A$4,'ON Data'!$E:$E,3),SUMIFS('ON Data'!AI:AI,'ON Data'!$E:$E,3))</f>
        <v>0</v>
      </c>
      <c r="AE12" s="232">
        <f xml:space="preserve">
IF($A$4&lt;=12,SUMIFS('ON Data'!AJ:AJ,'ON Data'!$D:$D,$A$4,'ON Data'!$E:$E,3),SUMIFS('ON Data'!AJ:AJ,'ON Data'!$E:$E,3))</f>
        <v>0</v>
      </c>
      <c r="AF12" s="232">
        <f xml:space="preserve">
IF($A$4&lt;=12,SUMIFS('ON Data'!AK:AK,'ON Data'!$D:$D,$A$4,'ON Data'!$E:$E,3),SUMIFS('ON Data'!AK:AK,'ON Data'!$E:$E,3))</f>
        <v>0</v>
      </c>
      <c r="AG12" s="451">
        <f xml:space="preserve">
IF($A$4&lt;=12,SUMIFS('ON Data'!AM:AM,'ON Data'!$D:$D,$A$4,'ON Data'!$E:$E,3),SUMIFS('ON Data'!AM:AM,'ON Data'!$E:$E,3))</f>
        <v>0</v>
      </c>
      <c r="AH12" s="461"/>
    </row>
    <row r="13" spans="1:34" x14ac:dyDescent="0.3">
      <c r="A13" s="213" t="s">
        <v>166</v>
      </c>
      <c r="B13" s="230">
        <f xml:space="preserve">
IF($A$4&lt;=12,SUMIFS('ON Data'!F:F,'ON Data'!$D:$D,$A$4,'ON Data'!$E:$E,4),SUMIFS('ON Data'!F:F,'ON Data'!$E:$E,4))</f>
        <v>122.5</v>
      </c>
      <c r="C13" s="231">
        <f xml:space="preserve">
IF($A$4&lt;=12,SUMIFS('ON Data'!G:G,'ON Data'!$D:$D,$A$4,'ON Data'!$E:$E,4),SUMIFS('ON Data'!G:G,'ON Data'!$E:$E,4))</f>
        <v>0</v>
      </c>
      <c r="D13" s="232">
        <f xml:space="preserve">
IF($A$4&lt;=12,SUMIFS('ON Data'!H:H,'ON Data'!$D:$D,$A$4,'ON Data'!$E:$E,4),SUMIFS('ON Data'!H:H,'ON Data'!$E:$E,4))</f>
        <v>17</v>
      </c>
      <c r="E13" s="232">
        <f xml:space="preserve">
IF($A$4&lt;=12,SUMIFS('ON Data'!I:I,'ON Data'!$D:$D,$A$4,'ON Data'!$E:$E,4),SUMIFS('ON Data'!I:I,'ON Data'!$E:$E,4))</f>
        <v>0</v>
      </c>
      <c r="F13" s="232">
        <f xml:space="preserve">
IF($A$4&lt;=12,SUMIFS('ON Data'!K:K,'ON Data'!$D:$D,$A$4,'ON Data'!$E:$E,4),SUMIFS('ON Data'!K:K,'ON Data'!$E:$E,4))</f>
        <v>0</v>
      </c>
      <c r="G13" s="232">
        <f xml:space="preserve">
IF($A$4&lt;=12,SUMIFS('ON Data'!L:L,'ON Data'!$D:$D,$A$4,'ON Data'!$E:$E,4),SUMIFS('ON Data'!L:L,'ON Data'!$E:$E,4))</f>
        <v>0</v>
      </c>
      <c r="H13" s="232">
        <f xml:space="preserve">
IF($A$4&lt;=12,SUMIFS('ON Data'!M:M,'ON Data'!$D:$D,$A$4,'ON Data'!$E:$E,4),SUMIFS('ON Data'!M:M,'ON Data'!$E:$E,4))</f>
        <v>0</v>
      </c>
      <c r="I13" s="232">
        <f xml:space="preserve">
IF($A$4&lt;=12,SUMIFS('ON Data'!N:N,'ON Data'!$D:$D,$A$4,'ON Data'!$E:$E,4),SUMIFS('ON Data'!N:N,'ON Data'!$E:$E,4))</f>
        <v>105.5</v>
      </c>
      <c r="J13" s="232">
        <f xml:space="preserve">
IF($A$4&lt;=12,SUMIFS('ON Data'!O:O,'ON Data'!$D:$D,$A$4,'ON Data'!$E:$E,4),SUMIFS('ON Data'!O:O,'ON Data'!$E:$E,4))</f>
        <v>0</v>
      </c>
      <c r="K13" s="232">
        <f xml:space="preserve">
IF($A$4&lt;=12,SUMIFS('ON Data'!P:P,'ON Data'!$D:$D,$A$4,'ON Data'!$E:$E,4),SUMIFS('ON Data'!P:P,'ON Data'!$E:$E,4))</f>
        <v>0</v>
      </c>
      <c r="L13" s="232">
        <f xml:space="preserve">
IF($A$4&lt;=12,SUMIFS('ON Data'!Q:Q,'ON Data'!$D:$D,$A$4,'ON Data'!$E:$E,4),SUMIFS('ON Data'!Q:Q,'ON Data'!$E:$E,4))</f>
        <v>0</v>
      </c>
      <c r="M13" s="232">
        <f xml:space="preserve">
IF($A$4&lt;=12,SUMIFS('ON Data'!R:R,'ON Data'!$D:$D,$A$4,'ON Data'!$E:$E,4),SUMIFS('ON Data'!R:R,'ON Data'!$E:$E,4))</f>
        <v>0</v>
      </c>
      <c r="N13" s="232">
        <f xml:space="preserve">
IF($A$4&lt;=12,SUMIFS('ON Data'!S:S,'ON Data'!$D:$D,$A$4,'ON Data'!$E:$E,4),SUMIFS('ON Data'!S:S,'ON Data'!$E:$E,4))</f>
        <v>0</v>
      </c>
      <c r="O13" s="232">
        <f xml:space="preserve">
IF($A$4&lt;=12,SUMIFS('ON Data'!T:T,'ON Data'!$D:$D,$A$4,'ON Data'!$E:$E,4),SUMIFS('ON Data'!T:T,'ON Data'!$E:$E,4))</f>
        <v>0</v>
      </c>
      <c r="P13" s="232">
        <f xml:space="preserve">
IF($A$4&lt;=12,SUMIFS('ON Data'!U:U,'ON Data'!$D:$D,$A$4,'ON Data'!$E:$E,4),SUMIFS('ON Data'!U:U,'ON Data'!$E:$E,4))</f>
        <v>0</v>
      </c>
      <c r="Q13" s="232">
        <f xml:space="preserve">
IF($A$4&lt;=12,SUMIFS('ON Data'!V:V,'ON Data'!$D:$D,$A$4,'ON Data'!$E:$E,4),SUMIFS('ON Data'!V:V,'ON Data'!$E:$E,4))</f>
        <v>0</v>
      </c>
      <c r="R13" s="232">
        <f xml:space="preserve">
IF($A$4&lt;=12,SUMIFS('ON Data'!W:W,'ON Data'!$D:$D,$A$4,'ON Data'!$E:$E,4),SUMIFS('ON Data'!W:W,'ON Data'!$E:$E,4))</f>
        <v>0</v>
      </c>
      <c r="S13" s="232">
        <f xml:space="preserve">
IF($A$4&lt;=12,SUMIFS('ON Data'!X:X,'ON Data'!$D:$D,$A$4,'ON Data'!$E:$E,4),SUMIFS('ON Data'!X:X,'ON Data'!$E:$E,4))</f>
        <v>0</v>
      </c>
      <c r="T13" s="232">
        <f xml:space="preserve">
IF($A$4&lt;=12,SUMIFS('ON Data'!Y:Y,'ON Data'!$D:$D,$A$4,'ON Data'!$E:$E,4),SUMIFS('ON Data'!Y:Y,'ON Data'!$E:$E,4))</f>
        <v>0</v>
      </c>
      <c r="U13" s="232">
        <f xml:space="preserve">
IF($A$4&lt;=12,SUMIFS('ON Data'!Z:Z,'ON Data'!$D:$D,$A$4,'ON Data'!$E:$E,4),SUMIFS('ON Data'!Z:Z,'ON Data'!$E:$E,4))</f>
        <v>0</v>
      </c>
      <c r="V13" s="232">
        <f xml:space="preserve">
IF($A$4&lt;=12,SUMIFS('ON Data'!AA:AA,'ON Data'!$D:$D,$A$4,'ON Data'!$E:$E,4),SUMIFS('ON Data'!AA:AA,'ON Data'!$E:$E,4))</f>
        <v>0</v>
      </c>
      <c r="W13" s="232">
        <f xml:space="preserve">
IF($A$4&lt;=12,SUMIFS('ON Data'!AB:AB,'ON Data'!$D:$D,$A$4,'ON Data'!$E:$E,4),SUMIFS('ON Data'!AB:AB,'ON Data'!$E:$E,4))</f>
        <v>0</v>
      </c>
      <c r="X13" s="232">
        <f xml:space="preserve">
IF($A$4&lt;=12,SUMIFS('ON Data'!AC:AC,'ON Data'!$D:$D,$A$4,'ON Data'!$E:$E,4),SUMIFS('ON Data'!AC:AC,'ON Data'!$E:$E,4))</f>
        <v>0</v>
      </c>
      <c r="Y13" s="232">
        <f xml:space="preserve">
IF($A$4&lt;=12,SUMIFS('ON Data'!AD:AD,'ON Data'!$D:$D,$A$4,'ON Data'!$E:$E,4),SUMIFS('ON Data'!AD:AD,'ON Data'!$E:$E,4))</f>
        <v>0</v>
      </c>
      <c r="Z13" s="232">
        <f xml:space="preserve">
IF($A$4&lt;=12,SUMIFS('ON Data'!AE:AE,'ON Data'!$D:$D,$A$4,'ON Data'!$E:$E,4),SUMIFS('ON Data'!AE:AE,'ON Data'!$E:$E,4))</f>
        <v>0</v>
      </c>
      <c r="AA13" s="232">
        <f xml:space="preserve">
IF($A$4&lt;=12,SUMIFS('ON Data'!AF:AF,'ON Data'!$D:$D,$A$4,'ON Data'!$E:$E,4),SUMIFS('ON Data'!AF:AF,'ON Data'!$E:$E,4))</f>
        <v>0</v>
      </c>
      <c r="AB13" s="232">
        <f xml:space="preserve">
IF($A$4&lt;=12,SUMIFS('ON Data'!AG:AG,'ON Data'!$D:$D,$A$4,'ON Data'!$E:$E,4),SUMIFS('ON Data'!AG:AG,'ON Data'!$E:$E,4))</f>
        <v>0</v>
      </c>
      <c r="AC13" s="232">
        <f xml:space="preserve">
IF($A$4&lt;=12,SUMIFS('ON Data'!AH:AH,'ON Data'!$D:$D,$A$4,'ON Data'!$E:$E,4),SUMIFS('ON Data'!AH:AH,'ON Data'!$E:$E,4))</f>
        <v>0</v>
      </c>
      <c r="AD13" s="232">
        <f xml:space="preserve">
IF($A$4&lt;=12,SUMIFS('ON Data'!AI:AI,'ON Data'!$D:$D,$A$4,'ON Data'!$E:$E,4),SUMIFS('ON Data'!AI:AI,'ON Data'!$E:$E,4))</f>
        <v>0</v>
      </c>
      <c r="AE13" s="232">
        <f xml:space="preserve">
IF($A$4&lt;=12,SUMIFS('ON Data'!AJ:AJ,'ON Data'!$D:$D,$A$4,'ON Data'!$E:$E,4),SUMIFS('ON Data'!AJ:AJ,'ON Data'!$E:$E,4))</f>
        <v>0</v>
      </c>
      <c r="AF13" s="232">
        <f xml:space="preserve">
IF($A$4&lt;=12,SUMIFS('ON Data'!AK:AK,'ON Data'!$D:$D,$A$4,'ON Data'!$E:$E,4),SUMIFS('ON Data'!AK:AK,'ON Data'!$E:$E,4))</f>
        <v>0</v>
      </c>
      <c r="AG13" s="451">
        <f xml:space="preserve">
IF($A$4&lt;=12,SUMIFS('ON Data'!AM:AM,'ON Data'!$D:$D,$A$4,'ON Data'!$E:$E,4),SUMIFS('ON Data'!AM:AM,'ON Data'!$E:$E,4))</f>
        <v>0</v>
      </c>
      <c r="AH13" s="461"/>
    </row>
    <row r="14" spans="1:34" ht="15" thickBot="1" x14ac:dyDescent="0.35">
      <c r="A14" s="214" t="s">
        <v>160</v>
      </c>
      <c r="B14" s="233">
        <f xml:space="preserve">
IF($A$4&lt;=12,SUMIFS('ON Data'!F:F,'ON Data'!$D:$D,$A$4,'ON Data'!$E:$E,5),SUMIFS('ON Data'!F:F,'ON Data'!$E:$E,5))</f>
        <v>0</v>
      </c>
      <c r="C14" s="234">
        <f xml:space="preserve">
IF($A$4&lt;=12,SUMIFS('ON Data'!G:G,'ON Data'!$D:$D,$A$4,'ON Data'!$E:$E,5),SUMIFS('ON Data'!G:G,'ON Data'!$E:$E,5))</f>
        <v>0</v>
      </c>
      <c r="D14" s="235">
        <f xml:space="preserve">
IF($A$4&lt;=12,SUMIFS('ON Data'!H:H,'ON Data'!$D:$D,$A$4,'ON Data'!$E:$E,5),SUMIFS('ON Data'!H:H,'ON Data'!$E:$E,5))</f>
        <v>0</v>
      </c>
      <c r="E14" s="235">
        <f xml:space="preserve">
IF($A$4&lt;=12,SUMIFS('ON Data'!I:I,'ON Data'!$D:$D,$A$4,'ON Data'!$E:$E,5),SUMIFS('ON Data'!I:I,'ON Data'!$E:$E,5))</f>
        <v>0</v>
      </c>
      <c r="F14" s="235">
        <f xml:space="preserve">
IF($A$4&lt;=12,SUMIFS('ON Data'!K:K,'ON Data'!$D:$D,$A$4,'ON Data'!$E:$E,5),SUMIFS('ON Data'!K:K,'ON Data'!$E:$E,5))</f>
        <v>0</v>
      </c>
      <c r="G14" s="235">
        <f xml:space="preserve">
IF($A$4&lt;=12,SUMIFS('ON Data'!L:L,'ON Data'!$D:$D,$A$4,'ON Data'!$E:$E,5),SUMIFS('ON Data'!L:L,'ON Data'!$E:$E,5))</f>
        <v>0</v>
      </c>
      <c r="H14" s="235">
        <f xml:space="preserve">
IF($A$4&lt;=12,SUMIFS('ON Data'!M:M,'ON Data'!$D:$D,$A$4,'ON Data'!$E:$E,5),SUMIFS('ON Data'!M:M,'ON Data'!$E:$E,5))</f>
        <v>0</v>
      </c>
      <c r="I14" s="235">
        <f xml:space="preserve">
IF($A$4&lt;=12,SUMIFS('ON Data'!N:N,'ON Data'!$D:$D,$A$4,'ON Data'!$E:$E,5),SUMIFS('ON Data'!N:N,'ON Data'!$E:$E,5))</f>
        <v>0</v>
      </c>
      <c r="J14" s="235">
        <f xml:space="preserve">
IF($A$4&lt;=12,SUMIFS('ON Data'!O:O,'ON Data'!$D:$D,$A$4,'ON Data'!$E:$E,5),SUMIFS('ON Data'!O:O,'ON Data'!$E:$E,5))</f>
        <v>0</v>
      </c>
      <c r="K14" s="235">
        <f xml:space="preserve">
IF($A$4&lt;=12,SUMIFS('ON Data'!P:P,'ON Data'!$D:$D,$A$4,'ON Data'!$E:$E,5),SUMIFS('ON Data'!P:P,'ON Data'!$E:$E,5))</f>
        <v>0</v>
      </c>
      <c r="L14" s="235">
        <f xml:space="preserve">
IF($A$4&lt;=12,SUMIFS('ON Data'!Q:Q,'ON Data'!$D:$D,$A$4,'ON Data'!$E:$E,5),SUMIFS('ON Data'!Q:Q,'ON Data'!$E:$E,5))</f>
        <v>0</v>
      </c>
      <c r="M14" s="235">
        <f xml:space="preserve">
IF($A$4&lt;=12,SUMIFS('ON Data'!R:R,'ON Data'!$D:$D,$A$4,'ON Data'!$E:$E,5),SUMIFS('ON Data'!R:R,'ON Data'!$E:$E,5))</f>
        <v>0</v>
      </c>
      <c r="N14" s="235">
        <f xml:space="preserve">
IF($A$4&lt;=12,SUMIFS('ON Data'!S:S,'ON Data'!$D:$D,$A$4,'ON Data'!$E:$E,5),SUMIFS('ON Data'!S:S,'ON Data'!$E:$E,5))</f>
        <v>0</v>
      </c>
      <c r="O14" s="235">
        <f xml:space="preserve">
IF($A$4&lt;=12,SUMIFS('ON Data'!T:T,'ON Data'!$D:$D,$A$4,'ON Data'!$E:$E,5),SUMIFS('ON Data'!T:T,'ON Data'!$E:$E,5))</f>
        <v>0</v>
      </c>
      <c r="P14" s="235">
        <f xml:space="preserve">
IF($A$4&lt;=12,SUMIFS('ON Data'!U:U,'ON Data'!$D:$D,$A$4,'ON Data'!$E:$E,5),SUMIFS('ON Data'!U:U,'ON Data'!$E:$E,5))</f>
        <v>0</v>
      </c>
      <c r="Q14" s="235">
        <f xml:space="preserve">
IF($A$4&lt;=12,SUMIFS('ON Data'!V:V,'ON Data'!$D:$D,$A$4,'ON Data'!$E:$E,5),SUMIFS('ON Data'!V:V,'ON Data'!$E:$E,5))</f>
        <v>0</v>
      </c>
      <c r="R14" s="235">
        <f xml:space="preserve">
IF($A$4&lt;=12,SUMIFS('ON Data'!W:W,'ON Data'!$D:$D,$A$4,'ON Data'!$E:$E,5),SUMIFS('ON Data'!W:W,'ON Data'!$E:$E,5))</f>
        <v>0</v>
      </c>
      <c r="S14" s="235">
        <f xml:space="preserve">
IF($A$4&lt;=12,SUMIFS('ON Data'!X:X,'ON Data'!$D:$D,$A$4,'ON Data'!$E:$E,5),SUMIFS('ON Data'!X:X,'ON Data'!$E:$E,5))</f>
        <v>0</v>
      </c>
      <c r="T14" s="235">
        <f xml:space="preserve">
IF($A$4&lt;=12,SUMIFS('ON Data'!Y:Y,'ON Data'!$D:$D,$A$4,'ON Data'!$E:$E,5),SUMIFS('ON Data'!Y:Y,'ON Data'!$E:$E,5))</f>
        <v>0</v>
      </c>
      <c r="U14" s="235">
        <f xml:space="preserve">
IF($A$4&lt;=12,SUMIFS('ON Data'!Z:Z,'ON Data'!$D:$D,$A$4,'ON Data'!$E:$E,5),SUMIFS('ON Data'!Z:Z,'ON Data'!$E:$E,5))</f>
        <v>0</v>
      </c>
      <c r="V14" s="235">
        <f xml:space="preserve">
IF($A$4&lt;=12,SUMIFS('ON Data'!AA:AA,'ON Data'!$D:$D,$A$4,'ON Data'!$E:$E,5),SUMIFS('ON Data'!AA:AA,'ON Data'!$E:$E,5))</f>
        <v>0</v>
      </c>
      <c r="W14" s="235">
        <f xml:space="preserve">
IF($A$4&lt;=12,SUMIFS('ON Data'!AB:AB,'ON Data'!$D:$D,$A$4,'ON Data'!$E:$E,5),SUMIFS('ON Data'!AB:AB,'ON Data'!$E:$E,5))</f>
        <v>0</v>
      </c>
      <c r="X14" s="235">
        <f xml:space="preserve">
IF($A$4&lt;=12,SUMIFS('ON Data'!AC:AC,'ON Data'!$D:$D,$A$4,'ON Data'!$E:$E,5),SUMIFS('ON Data'!AC:AC,'ON Data'!$E:$E,5))</f>
        <v>0</v>
      </c>
      <c r="Y14" s="235">
        <f xml:space="preserve">
IF($A$4&lt;=12,SUMIFS('ON Data'!AD:AD,'ON Data'!$D:$D,$A$4,'ON Data'!$E:$E,5),SUMIFS('ON Data'!AD:AD,'ON Data'!$E:$E,5))</f>
        <v>0</v>
      </c>
      <c r="Z14" s="235">
        <f xml:space="preserve">
IF($A$4&lt;=12,SUMIFS('ON Data'!AE:AE,'ON Data'!$D:$D,$A$4,'ON Data'!$E:$E,5),SUMIFS('ON Data'!AE:AE,'ON Data'!$E:$E,5))</f>
        <v>0</v>
      </c>
      <c r="AA14" s="235">
        <f xml:space="preserve">
IF($A$4&lt;=12,SUMIFS('ON Data'!AF:AF,'ON Data'!$D:$D,$A$4,'ON Data'!$E:$E,5),SUMIFS('ON Data'!AF:AF,'ON Data'!$E:$E,5))</f>
        <v>0</v>
      </c>
      <c r="AB14" s="235">
        <f xml:space="preserve">
IF($A$4&lt;=12,SUMIFS('ON Data'!AG:AG,'ON Data'!$D:$D,$A$4,'ON Data'!$E:$E,5),SUMIFS('ON Data'!AG:AG,'ON Data'!$E:$E,5))</f>
        <v>0</v>
      </c>
      <c r="AC14" s="235">
        <f xml:space="preserve">
IF($A$4&lt;=12,SUMIFS('ON Data'!AH:AH,'ON Data'!$D:$D,$A$4,'ON Data'!$E:$E,5),SUMIFS('ON Data'!AH:AH,'ON Data'!$E:$E,5))</f>
        <v>0</v>
      </c>
      <c r="AD14" s="235">
        <f xml:space="preserve">
IF($A$4&lt;=12,SUMIFS('ON Data'!AI:AI,'ON Data'!$D:$D,$A$4,'ON Data'!$E:$E,5),SUMIFS('ON Data'!AI:AI,'ON Data'!$E:$E,5))</f>
        <v>0</v>
      </c>
      <c r="AE14" s="235">
        <f xml:space="preserve">
IF($A$4&lt;=12,SUMIFS('ON Data'!AJ:AJ,'ON Data'!$D:$D,$A$4,'ON Data'!$E:$E,5),SUMIFS('ON Data'!AJ:AJ,'ON Data'!$E:$E,5))</f>
        <v>0</v>
      </c>
      <c r="AF14" s="235">
        <f xml:space="preserve">
IF($A$4&lt;=12,SUMIFS('ON Data'!AK:AK,'ON Data'!$D:$D,$A$4,'ON Data'!$E:$E,5),SUMIFS('ON Data'!AK:AK,'ON Data'!$E:$E,5))</f>
        <v>0</v>
      </c>
      <c r="AG14" s="452">
        <f xml:space="preserve">
IF($A$4&lt;=12,SUMIFS('ON Data'!AM:AM,'ON Data'!$D:$D,$A$4,'ON Data'!$E:$E,5),SUMIFS('ON Data'!AM:AM,'ON Data'!$E:$E,5))</f>
        <v>0</v>
      </c>
      <c r="AH14" s="461"/>
    </row>
    <row r="15" spans="1:34" x14ac:dyDescent="0.3">
      <c r="A15" s="136" t="s">
        <v>170</v>
      </c>
      <c r="B15" s="236"/>
      <c r="C15" s="237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453"/>
      <c r="AH15" s="461"/>
    </row>
    <row r="16" spans="1:34" x14ac:dyDescent="0.3">
      <c r="A16" s="215" t="s">
        <v>161</v>
      </c>
      <c r="B16" s="230">
        <f xml:space="preserve">
IF($A$4&lt;=12,SUMIFS('ON Data'!F:F,'ON Data'!$D:$D,$A$4,'ON Data'!$E:$E,7),SUMIFS('ON Data'!F:F,'ON Data'!$E:$E,7))</f>
        <v>0</v>
      </c>
      <c r="C16" s="231">
        <f xml:space="preserve">
IF($A$4&lt;=12,SUMIFS('ON Data'!G:G,'ON Data'!$D:$D,$A$4,'ON Data'!$E:$E,7),SUMIFS('ON Data'!G:G,'ON Data'!$E:$E,7))</f>
        <v>0</v>
      </c>
      <c r="D16" s="232">
        <f xml:space="preserve">
IF($A$4&lt;=12,SUMIFS('ON Data'!H:H,'ON Data'!$D:$D,$A$4,'ON Data'!$E:$E,7),SUMIFS('ON Data'!H:H,'ON Data'!$E:$E,7))</f>
        <v>0</v>
      </c>
      <c r="E16" s="232">
        <f xml:space="preserve">
IF($A$4&lt;=12,SUMIFS('ON Data'!I:I,'ON Data'!$D:$D,$A$4,'ON Data'!$E:$E,7),SUMIFS('ON Data'!I:I,'ON Data'!$E:$E,7))</f>
        <v>0</v>
      </c>
      <c r="F16" s="232">
        <f xml:space="preserve">
IF($A$4&lt;=12,SUMIFS('ON Data'!K:K,'ON Data'!$D:$D,$A$4,'ON Data'!$E:$E,7),SUMIFS('ON Data'!K:K,'ON Data'!$E:$E,7))</f>
        <v>0</v>
      </c>
      <c r="G16" s="232">
        <f xml:space="preserve">
IF($A$4&lt;=12,SUMIFS('ON Data'!L:L,'ON Data'!$D:$D,$A$4,'ON Data'!$E:$E,7),SUMIFS('ON Data'!L:L,'ON Data'!$E:$E,7))</f>
        <v>0</v>
      </c>
      <c r="H16" s="232">
        <f xml:space="preserve">
IF($A$4&lt;=12,SUMIFS('ON Data'!M:M,'ON Data'!$D:$D,$A$4,'ON Data'!$E:$E,7),SUMIFS('ON Data'!M:M,'ON Data'!$E:$E,7))</f>
        <v>0</v>
      </c>
      <c r="I16" s="232">
        <f xml:space="preserve">
IF($A$4&lt;=12,SUMIFS('ON Data'!N:N,'ON Data'!$D:$D,$A$4,'ON Data'!$E:$E,7),SUMIFS('ON Data'!N:N,'ON Data'!$E:$E,7))</f>
        <v>0</v>
      </c>
      <c r="J16" s="232">
        <f xml:space="preserve">
IF($A$4&lt;=12,SUMIFS('ON Data'!O:O,'ON Data'!$D:$D,$A$4,'ON Data'!$E:$E,7),SUMIFS('ON Data'!O:O,'ON Data'!$E:$E,7))</f>
        <v>0</v>
      </c>
      <c r="K16" s="232">
        <f xml:space="preserve">
IF($A$4&lt;=12,SUMIFS('ON Data'!P:P,'ON Data'!$D:$D,$A$4,'ON Data'!$E:$E,7),SUMIFS('ON Data'!P:P,'ON Data'!$E:$E,7))</f>
        <v>0</v>
      </c>
      <c r="L16" s="232">
        <f xml:space="preserve">
IF($A$4&lt;=12,SUMIFS('ON Data'!Q:Q,'ON Data'!$D:$D,$A$4,'ON Data'!$E:$E,7),SUMIFS('ON Data'!Q:Q,'ON Data'!$E:$E,7))</f>
        <v>0</v>
      </c>
      <c r="M16" s="232">
        <f xml:space="preserve">
IF($A$4&lt;=12,SUMIFS('ON Data'!R:R,'ON Data'!$D:$D,$A$4,'ON Data'!$E:$E,7),SUMIFS('ON Data'!R:R,'ON Data'!$E:$E,7))</f>
        <v>0</v>
      </c>
      <c r="N16" s="232">
        <f xml:space="preserve">
IF($A$4&lt;=12,SUMIFS('ON Data'!S:S,'ON Data'!$D:$D,$A$4,'ON Data'!$E:$E,7),SUMIFS('ON Data'!S:S,'ON Data'!$E:$E,7))</f>
        <v>0</v>
      </c>
      <c r="O16" s="232">
        <f xml:space="preserve">
IF($A$4&lt;=12,SUMIFS('ON Data'!T:T,'ON Data'!$D:$D,$A$4,'ON Data'!$E:$E,7),SUMIFS('ON Data'!T:T,'ON Data'!$E:$E,7))</f>
        <v>0</v>
      </c>
      <c r="P16" s="232">
        <f xml:space="preserve">
IF($A$4&lt;=12,SUMIFS('ON Data'!U:U,'ON Data'!$D:$D,$A$4,'ON Data'!$E:$E,7),SUMIFS('ON Data'!U:U,'ON Data'!$E:$E,7))</f>
        <v>0</v>
      </c>
      <c r="Q16" s="232">
        <f xml:space="preserve">
IF($A$4&lt;=12,SUMIFS('ON Data'!V:V,'ON Data'!$D:$D,$A$4,'ON Data'!$E:$E,7),SUMIFS('ON Data'!V:V,'ON Data'!$E:$E,7))</f>
        <v>0</v>
      </c>
      <c r="R16" s="232">
        <f xml:space="preserve">
IF($A$4&lt;=12,SUMIFS('ON Data'!W:W,'ON Data'!$D:$D,$A$4,'ON Data'!$E:$E,7),SUMIFS('ON Data'!W:W,'ON Data'!$E:$E,7))</f>
        <v>0</v>
      </c>
      <c r="S16" s="232">
        <f xml:space="preserve">
IF($A$4&lt;=12,SUMIFS('ON Data'!X:X,'ON Data'!$D:$D,$A$4,'ON Data'!$E:$E,7),SUMIFS('ON Data'!X:X,'ON Data'!$E:$E,7))</f>
        <v>0</v>
      </c>
      <c r="T16" s="232">
        <f xml:space="preserve">
IF($A$4&lt;=12,SUMIFS('ON Data'!Y:Y,'ON Data'!$D:$D,$A$4,'ON Data'!$E:$E,7),SUMIFS('ON Data'!Y:Y,'ON Data'!$E:$E,7))</f>
        <v>0</v>
      </c>
      <c r="U16" s="232">
        <f xml:space="preserve">
IF($A$4&lt;=12,SUMIFS('ON Data'!Z:Z,'ON Data'!$D:$D,$A$4,'ON Data'!$E:$E,7),SUMIFS('ON Data'!Z:Z,'ON Data'!$E:$E,7))</f>
        <v>0</v>
      </c>
      <c r="V16" s="232">
        <f xml:space="preserve">
IF($A$4&lt;=12,SUMIFS('ON Data'!AA:AA,'ON Data'!$D:$D,$A$4,'ON Data'!$E:$E,7),SUMIFS('ON Data'!AA:AA,'ON Data'!$E:$E,7))</f>
        <v>0</v>
      </c>
      <c r="W16" s="232">
        <f xml:space="preserve">
IF($A$4&lt;=12,SUMIFS('ON Data'!AB:AB,'ON Data'!$D:$D,$A$4,'ON Data'!$E:$E,7),SUMIFS('ON Data'!AB:AB,'ON Data'!$E:$E,7))</f>
        <v>0</v>
      </c>
      <c r="X16" s="232">
        <f xml:space="preserve">
IF($A$4&lt;=12,SUMIFS('ON Data'!AC:AC,'ON Data'!$D:$D,$A$4,'ON Data'!$E:$E,7),SUMIFS('ON Data'!AC:AC,'ON Data'!$E:$E,7))</f>
        <v>0</v>
      </c>
      <c r="Y16" s="232">
        <f xml:space="preserve">
IF($A$4&lt;=12,SUMIFS('ON Data'!AD:AD,'ON Data'!$D:$D,$A$4,'ON Data'!$E:$E,7),SUMIFS('ON Data'!AD:AD,'ON Data'!$E:$E,7))</f>
        <v>0</v>
      </c>
      <c r="Z16" s="232">
        <f xml:space="preserve">
IF($A$4&lt;=12,SUMIFS('ON Data'!AE:AE,'ON Data'!$D:$D,$A$4,'ON Data'!$E:$E,7),SUMIFS('ON Data'!AE:AE,'ON Data'!$E:$E,7))</f>
        <v>0</v>
      </c>
      <c r="AA16" s="232">
        <f xml:space="preserve">
IF($A$4&lt;=12,SUMIFS('ON Data'!AF:AF,'ON Data'!$D:$D,$A$4,'ON Data'!$E:$E,7),SUMIFS('ON Data'!AF:AF,'ON Data'!$E:$E,7))</f>
        <v>0</v>
      </c>
      <c r="AB16" s="232">
        <f xml:space="preserve">
IF($A$4&lt;=12,SUMIFS('ON Data'!AG:AG,'ON Data'!$D:$D,$A$4,'ON Data'!$E:$E,7),SUMIFS('ON Data'!AG:AG,'ON Data'!$E:$E,7))</f>
        <v>0</v>
      </c>
      <c r="AC16" s="232">
        <f xml:space="preserve">
IF($A$4&lt;=12,SUMIFS('ON Data'!AH:AH,'ON Data'!$D:$D,$A$4,'ON Data'!$E:$E,7),SUMIFS('ON Data'!AH:AH,'ON Data'!$E:$E,7))</f>
        <v>0</v>
      </c>
      <c r="AD16" s="232">
        <f xml:space="preserve">
IF($A$4&lt;=12,SUMIFS('ON Data'!AI:AI,'ON Data'!$D:$D,$A$4,'ON Data'!$E:$E,7),SUMIFS('ON Data'!AI:AI,'ON Data'!$E:$E,7))</f>
        <v>0</v>
      </c>
      <c r="AE16" s="232">
        <f xml:space="preserve">
IF($A$4&lt;=12,SUMIFS('ON Data'!AJ:AJ,'ON Data'!$D:$D,$A$4,'ON Data'!$E:$E,7),SUMIFS('ON Data'!AJ:AJ,'ON Data'!$E:$E,7))</f>
        <v>0</v>
      </c>
      <c r="AF16" s="232">
        <f xml:space="preserve">
IF($A$4&lt;=12,SUMIFS('ON Data'!AK:AK,'ON Data'!$D:$D,$A$4,'ON Data'!$E:$E,7),SUMIFS('ON Data'!AK:AK,'ON Data'!$E:$E,7))</f>
        <v>0</v>
      </c>
      <c r="AG16" s="451">
        <f xml:space="preserve">
IF($A$4&lt;=12,SUMIFS('ON Data'!AM:AM,'ON Data'!$D:$D,$A$4,'ON Data'!$E:$E,7),SUMIFS('ON Data'!AM:AM,'ON Data'!$E:$E,7))</f>
        <v>0</v>
      </c>
      <c r="AH16" s="461"/>
    </row>
    <row r="17" spans="1:34" x14ac:dyDescent="0.3">
      <c r="A17" s="215" t="s">
        <v>162</v>
      </c>
      <c r="B17" s="230">
        <f xml:space="preserve">
IF($A$4&lt;=12,SUMIFS('ON Data'!F:F,'ON Data'!$D:$D,$A$4,'ON Data'!$E:$E,8),SUMIFS('ON Data'!F:F,'ON Data'!$E:$E,8))</f>
        <v>0</v>
      </c>
      <c r="C17" s="231">
        <f xml:space="preserve">
IF($A$4&lt;=12,SUMIFS('ON Data'!G:G,'ON Data'!$D:$D,$A$4,'ON Data'!$E:$E,8),SUMIFS('ON Data'!G:G,'ON Data'!$E:$E,8))</f>
        <v>0</v>
      </c>
      <c r="D17" s="232">
        <f xml:space="preserve">
IF($A$4&lt;=12,SUMIFS('ON Data'!H:H,'ON Data'!$D:$D,$A$4,'ON Data'!$E:$E,8),SUMIFS('ON Data'!H:H,'ON Data'!$E:$E,8))</f>
        <v>0</v>
      </c>
      <c r="E17" s="232">
        <f xml:space="preserve">
IF($A$4&lt;=12,SUMIFS('ON Data'!I:I,'ON Data'!$D:$D,$A$4,'ON Data'!$E:$E,8),SUMIFS('ON Data'!I:I,'ON Data'!$E:$E,8))</f>
        <v>0</v>
      </c>
      <c r="F17" s="232">
        <f xml:space="preserve">
IF($A$4&lt;=12,SUMIFS('ON Data'!K:K,'ON Data'!$D:$D,$A$4,'ON Data'!$E:$E,8),SUMIFS('ON Data'!K:K,'ON Data'!$E:$E,8))</f>
        <v>0</v>
      </c>
      <c r="G17" s="232">
        <f xml:space="preserve">
IF($A$4&lt;=12,SUMIFS('ON Data'!L:L,'ON Data'!$D:$D,$A$4,'ON Data'!$E:$E,8),SUMIFS('ON Data'!L:L,'ON Data'!$E:$E,8))</f>
        <v>0</v>
      </c>
      <c r="H17" s="232">
        <f xml:space="preserve">
IF($A$4&lt;=12,SUMIFS('ON Data'!M:M,'ON Data'!$D:$D,$A$4,'ON Data'!$E:$E,8),SUMIFS('ON Data'!M:M,'ON Data'!$E:$E,8))</f>
        <v>0</v>
      </c>
      <c r="I17" s="232">
        <f xml:space="preserve">
IF($A$4&lt;=12,SUMIFS('ON Data'!N:N,'ON Data'!$D:$D,$A$4,'ON Data'!$E:$E,8),SUMIFS('ON Data'!N:N,'ON Data'!$E:$E,8))</f>
        <v>0</v>
      </c>
      <c r="J17" s="232">
        <f xml:space="preserve">
IF($A$4&lt;=12,SUMIFS('ON Data'!O:O,'ON Data'!$D:$D,$A$4,'ON Data'!$E:$E,8),SUMIFS('ON Data'!O:O,'ON Data'!$E:$E,8))</f>
        <v>0</v>
      </c>
      <c r="K17" s="232">
        <f xml:space="preserve">
IF($A$4&lt;=12,SUMIFS('ON Data'!P:P,'ON Data'!$D:$D,$A$4,'ON Data'!$E:$E,8),SUMIFS('ON Data'!P:P,'ON Data'!$E:$E,8))</f>
        <v>0</v>
      </c>
      <c r="L17" s="232">
        <f xml:space="preserve">
IF($A$4&lt;=12,SUMIFS('ON Data'!Q:Q,'ON Data'!$D:$D,$A$4,'ON Data'!$E:$E,8),SUMIFS('ON Data'!Q:Q,'ON Data'!$E:$E,8))</f>
        <v>0</v>
      </c>
      <c r="M17" s="232">
        <f xml:space="preserve">
IF($A$4&lt;=12,SUMIFS('ON Data'!R:R,'ON Data'!$D:$D,$A$4,'ON Data'!$E:$E,8),SUMIFS('ON Data'!R:R,'ON Data'!$E:$E,8))</f>
        <v>0</v>
      </c>
      <c r="N17" s="232">
        <f xml:space="preserve">
IF($A$4&lt;=12,SUMIFS('ON Data'!S:S,'ON Data'!$D:$D,$A$4,'ON Data'!$E:$E,8),SUMIFS('ON Data'!S:S,'ON Data'!$E:$E,8))</f>
        <v>0</v>
      </c>
      <c r="O17" s="232">
        <f xml:space="preserve">
IF($A$4&lt;=12,SUMIFS('ON Data'!T:T,'ON Data'!$D:$D,$A$4,'ON Data'!$E:$E,8),SUMIFS('ON Data'!T:T,'ON Data'!$E:$E,8))</f>
        <v>0</v>
      </c>
      <c r="P17" s="232">
        <f xml:space="preserve">
IF($A$4&lt;=12,SUMIFS('ON Data'!U:U,'ON Data'!$D:$D,$A$4,'ON Data'!$E:$E,8),SUMIFS('ON Data'!U:U,'ON Data'!$E:$E,8))</f>
        <v>0</v>
      </c>
      <c r="Q17" s="232">
        <f xml:space="preserve">
IF($A$4&lt;=12,SUMIFS('ON Data'!V:V,'ON Data'!$D:$D,$A$4,'ON Data'!$E:$E,8),SUMIFS('ON Data'!V:V,'ON Data'!$E:$E,8))</f>
        <v>0</v>
      </c>
      <c r="R17" s="232">
        <f xml:space="preserve">
IF($A$4&lt;=12,SUMIFS('ON Data'!W:W,'ON Data'!$D:$D,$A$4,'ON Data'!$E:$E,8),SUMIFS('ON Data'!W:W,'ON Data'!$E:$E,8))</f>
        <v>0</v>
      </c>
      <c r="S17" s="232">
        <f xml:space="preserve">
IF($A$4&lt;=12,SUMIFS('ON Data'!X:X,'ON Data'!$D:$D,$A$4,'ON Data'!$E:$E,8),SUMIFS('ON Data'!X:X,'ON Data'!$E:$E,8))</f>
        <v>0</v>
      </c>
      <c r="T17" s="232">
        <f xml:space="preserve">
IF($A$4&lt;=12,SUMIFS('ON Data'!Y:Y,'ON Data'!$D:$D,$A$4,'ON Data'!$E:$E,8),SUMIFS('ON Data'!Y:Y,'ON Data'!$E:$E,8))</f>
        <v>0</v>
      </c>
      <c r="U17" s="232">
        <f xml:space="preserve">
IF($A$4&lt;=12,SUMIFS('ON Data'!Z:Z,'ON Data'!$D:$D,$A$4,'ON Data'!$E:$E,8),SUMIFS('ON Data'!Z:Z,'ON Data'!$E:$E,8))</f>
        <v>0</v>
      </c>
      <c r="V17" s="232">
        <f xml:space="preserve">
IF($A$4&lt;=12,SUMIFS('ON Data'!AA:AA,'ON Data'!$D:$D,$A$4,'ON Data'!$E:$E,8),SUMIFS('ON Data'!AA:AA,'ON Data'!$E:$E,8))</f>
        <v>0</v>
      </c>
      <c r="W17" s="232">
        <f xml:space="preserve">
IF($A$4&lt;=12,SUMIFS('ON Data'!AB:AB,'ON Data'!$D:$D,$A$4,'ON Data'!$E:$E,8),SUMIFS('ON Data'!AB:AB,'ON Data'!$E:$E,8))</f>
        <v>0</v>
      </c>
      <c r="X17" s="232">
        <f xml:space="preserve">
IF($A$4&lt;=12,SUMIFS('ON Data'!AC:AC,'ON Data'!$D:$D,$A$4,'ON Data'!$E:$E,8),SUMIFS('ON Data'!AC:AC,'ON Data'!$E:$E,8))</f>
        <v>0</v>
      </c>
      <c r="Y17" s="232">
        <f xml:space="preserve">
IF($A$4&lt;=12,SUMIFS('ON Data'!AD:AD,'ON Data'!$D:$D,$A$4,'ON Data'!$E:$E,8),SUMIFS('ON Data'!AD:AD,'ON Data'!$E:$E,8))</f>
        <v>0</v>
      </c>
      <c r="Z17" s="232">
        <f xml:space="preserve">
IF($A$4&lt;=12,SUMIFS('ON Data'!AE:AE,'ON Data'!$D:$D,$A$4,'ON Data'!$E:$E,8),SUMIFS('ON Data'!AE:AE,'ON Data'!$E:$E,8))</f>
        <v>0</v>
      </c>
      <c r="AA17" s="232">
        <f xml:space="preserve">
IF($A$4&lt;=12,SUMIFS('ON Data'!AF:AF,'ON Data'!$D:$D,$A$4,'ON Data'!$E:$E,8),SUMIFS('ON Data'!AF:AF,'ON Data'!$E:$E,8))</f>
        <v>0</v>
      </c>
      <c r="AB17" s="232">
        <f xml:space="preserve">
IF($A$4&lt;=12,SUMIFS('ON Data'!AG:AG,'ON Data'!$D:$D,$A$4,'ON Data'!$E:$E,8),SUMIFS('ON Data'!AG:AG,'ON Data'!$E:$E,8))</f>
        <v>0</v>
      </c>
      <c r="AC17" s="232">
        <f xml:space="preserve">
IF($A$4&lt;=12,SUMIFS('ON Data'!AH:AH,'ON Data'!$D:$D,$A$4,'ON Data'!$E:$E,8),SUMIFS('ON Data'!AH:AH,'ON Data'!$E:$E,8))</f>
        <v>0</v>
      </c>
      <c r="AD17" s="232">
        <f xml:space="preserve">
IF($A$4&lt;=12,SUMIFS('ON Data'!AI:AI,'ON Data'!$D:$D,$A$4,'ON Data'!$E:$E,8),SUMIFS('ON Data'!AI:AI,'ON Data'!$E:$E,8))</f>
        <v>0</v>
      </c>
      <c r="AE17" s="232">
        <f xml:space="preserve">
IF($A$4&lt;=12,SUMIFS('ON Data'!AJ:AJ,'ON Data'!$D:$D,$A$4,'ON Data'!$E:$E,8),SUMIFS('ON Data'!AJ:AJ,'ON Data'!$E:$E,8))</f>
        <v>0</v>
      </c>
      <c r="AF17" s="232">
        <f xml:space="preserve">
IF($A$4&lt;=12,SUMIFS('ON Data'!AK:AK,'ON Data'!$D:$D,$A$4,'ON Data'!$E:$E,8),SUMIFS('ON Data'!AK:AK,'ON Data'!$E:$E,8))</f>
        <v>0</v>
      </c>
      <c r="AG17" s="451">
        <f xml:space="preserve">
IF($A$4&lt;=12,SUMIFS('ON Data'!AM:AM,'ON Data'!$D:$D,$A$4,'ON Data'!$E:$E,8),SUMIFS('ON Data'!AM:AM,'ON Data'!$E:$E,8))</f>
        <v>0</v>
      </c>
      <c r="AH17" s="461"/>
    </row>
    <row r="18" spans="1:34" x14ac:dyDescent="0.3">
      <c r="A18" s="215" t="s">
        <v>163</v>
      </c>
      <c r="B18" s="230">
        <f xml:space="preserve">
B19-B16-B17</f>
        <v>0</v>
      </c>
      <c r="C18" s="231">
        <f t="shared" ref="C18" si="0" xml:space="preserve">
C19-C16-C17</f>
        <v>0</v>
      </c>
      <c r="D18" s="232">
        <f t="shared" ref="D18:AG18" si="1" xml:space="preserve">
D19-D16-D17</f>
        <v>0</v>
      </c>
      <c r="E18" s="232">
        <f t="shared" si="1"/>
        <v>0</v>
      </c>
      <c r="F18" s="232">
        <f t="shared" si="1"/>
        <v>0</v>
      </c>
      <c r="G18" s="232">
        <f t="shared" si="1"/>
        <v>0</v>
      </c>
      <c r="H18" s="232">
        <f t="shared" si="1"/>
        <v>0</v>
      </c>
      <c r="I18" s="232">
        <f t="shared" si="1"/>
        <v>0</v>
      </c>
      <c r="J18" s="232">
        <f t="shared" si="1"/>
        <v>0</v>
      </c>
      <c r="K18" s="232">
        <f t="shared" si="1"/>
        <v>0</v>
      </c>
      <c r="L18" s="232">
        <f t="shared" si="1"/>
        <v>0</v>
      </c>
      <c r="M18" s="232">
        <f t="shared" si="1"/>
        <v>0</v>
      </c>
      <c r="N18" s="232">
        <f t="shared" si="1"/>
        <v>0</v>
      </c>
      <c r="O18" s="232">
        <f t="shared" si="1"/>
        <v>0</v>
      </c>
      <c r="P18" s="232">
        <f t="shared" si="1"/>
        <v>0</v>
      </c>
      <c r="Q18" s="232">
        <f t="shared" si="1"/>
        <v>0</v>
      </c>
      <c r="R18" s="232">
        <f t="shared" si="1"/>
        <v>0</v>
      </c>
      <c r="S18" s="232">
        <f t="shared" si="1"/>
        <v>0</v>
      </c>
      <c r="T18" s="232">
        <f t="shared" si="1"/>
        <v>0</v>
      </c>
      <c r="U18" s="232">
        <f t="shared" si="1"/>
        <v>0</v>
      </c>
      <c r="V18" s="232">
        <f t="shared" si="1"/>
        <v>0</v>
      </c>
      <c r="W18" s="232">
        <f t="shared" si="1"/>
        <v>0</v>
      </c>
      <c r="X18" s="232">
        <f t="shared" si="1"/>
        <v>0</v>
      </c>
      <c r="Y18" s="232">
        <f t="shared" si="1"/>
        <v>0</v>
      </c>
      <c r="Z18" s="232">
        <f t="shared" si="1"/>
        <v>0</v>
      </c>
      <c r="AA18" s="232">
        <f t="shared" si="1"/>
        <v>0</v>
      </c>
      <c r="AB18" s="232">
        <f t="shared" si="1"/>
        <v>0</v>
      </c>
      <c r="AC18" s="232">
        <f t="shared" si="1"/>
        <v>0</v>
      </c>
      <c r="AD18" s="232">
        <f t="shared" si="1"/>
        <v>0</v>
      </c>
      <c r="AE18" s="232">
        <f t="shared" si="1"/>
        <v>0</v>
      </c>
      <c r="AF18" s="232">
        <f t="shared" si="1"/>
        <v>0</v>
      </c>
      <c r="AG18" s="451">
        <f t="shared" si="1"/>
        <v>0</v>
      </c>
      <c r="AH18" s="461"/>
    </row>
    <row r="19" spans="1:34" ht="15" thickBot="1" x14ac:dyDescent="0.35">
      <c r="A19" s="216" t="s">
        <v>164</v>
      </c>
      <c r="B19" s="239">
        <f xml:space="preserve">
IF($A$4&lt;=12,SUMIFS('ON Data'!F:F,'ON Data'!$D:$D,$A$4,'ON Data'!$E:$E,9),SUMIFS('ON Data'!F:F,'ON Data'!$E:$E,9))</f>
        <v>0</v>
      </c>
      <c r="C19" s="240">
        <f xml:space="preserve">
IF($A$4&lt;=12,SUMIFS('ON Data'!G:G,'ON Data'!$D:$D,$A$4,'ON Data'!$E:$E,9),SUMIFS('ON Data'!G:G,'ON Data'!$E:$E,9))</f>
        <v>0</v>
      </c>
      <c r="D19" s="241">
        <f xml:space="preserve">
IF($A$4&lt;=12,SUMIFS('ON Data'!H:H,'ON Data'!$D:$D,$A$4,'ON Data'!$E:$E,9),SUMIFS('ON Data'!H:H,'ON Data'!$E:$E,9))</f>
        <v>0</v>
      </c>
      <c r="E19" s="241">
        <f xml:space="preserve">
IF($A$4&lt;=12,SUMIFS('ON Data'!I:I,'ON Data'!$D:$D,$A$4,'ON Data'!$E:$E,9),SUMIFS('ON Data'!I:I,'ON Data'!$E:$E,9))</f>
        <v>0</v>
      </c>
      <c r="F19" s="241">
        <f xml:space="preserve">
IF($A$4&lt;=12,SUMIFS('ON Data'!K:K,'ON Data'!$D:$D,$A$4,'ON Data'!$E:$E,9),SUMIFS('ON Data'!K:K,'ON Data'!$E:$E,9))</f>
        <v>0</v>
      </c>
      <c r="G19" s="241">
        <f xml:space="preserve">
IF($A$4&lt;=12,SUMIFS('ON Data'!L:L,'ON Data'!$D:$D,$A$4,'ON Data'!$E:$E,9),SUMIFS('ON Data'!L:L,'ON Data'!$E:$E,9))</f>
        <v>0</v>
      </c>
      <c r="H19" s="241">
        <f xml:space="preserve">
IF($A$4&lt;=12,SUMIFS('ON Data'!M:M,'ON Data'!$D:$D,$A$4,'ON Data'!$E:$E,9),SUMIFS('ON Data'!M:M,'ON Data'!$E:$E,9))</f>
        <v>0</v>
      </c>
      <c r="I19" s="241">
        <f xml:space="preserve">
IF($A$4&lt;=12,SUMIFS('ON Data'!N:N,'ON Data'!$D:$D,$A$4,'ON Data'!$E:$E,9),SUMIFS('ON Data'!N:N,'ON Data'!$E:$E,9))</f>
        <v>0</v>
      </c>
      <c r="J19" s="241">
        <f xml:space="preserve">
IF($A$4&lt;=12,SUMIFS('ON Data'!O:O,'ON Data'!$D:$D,$A$4,'ON Data'!$E:$E,9),SUMIFS('ON Data'!O:O,'ON Data'!$E:$E,9))</f>
        <v>0</v>
      </c>
      <c r="K19" s="241">
        <f xml:space="preserve">
IF($A$4&lt;=12,SUMIFS('ON Data'!P:P,'ON Data'!$D:$D,$A$4,'ON Data'!$E:$E,9),SUMIFS('ON Data'!P:P,'ON Data'!$E:$E,9))</f>
        <v>0</v>
      </c>
      <c r="L19" s="241">
        <f xml:space="preserve">
IF($A$4&lt;=12,SUMIFS('ON Data'!Q:Q,'ON Data'!$D:$D,$A$4,'ON Data'!$E:$E,9),SUMIFS('ON Data'!Q:Q,'ON Data'!$E:$E,9))</f>
        <v>0</v>
      </c>
      <c r="M19" s="241">
        <f xml:space="preserve">
IF($A$4&lt;=12,SUMIFS('ON Data'!R:R,'ON Data'!$D:$D,$A$4,'ON Data'!$E:$E,9),SUMIFS('ON Data'!R:R,'ON Data'!$E:$E,9))</f>
        <v>0</v>
      </c>
      <c r="N19" s="241">
        <f xml:space="preserve">
IF($A$4&lt;=12,SUMIFS('ON Data'!S:S,'ON Data'!$D:$D,$A$4,'ON Data'!$E:$E,9),SUMIFS('ON Data'!S:S,'ON Data'!$E:$E,9))</f>
        <v>0</v>
      </c>
      <c r="O19" s="241">
        <f xml:space="preserve">
IF($A$4&lt;=12,SUMIFS('ON Data'!T:T,'ON Data'!$D:$D,$A$4,'ON Data'!$E:$E,9),SUMIFS('ON Data'!T:T,'ON Data'!$E:$E,9))</f>
        <v>0</v>
      </c>
      <c r="P19" s="241">
        <f xml:space="preserve">
IF($A$4&lt;=12,SUMIFS('ON Data'!U:U,'ON Data'!$D:$D,$A$4,'ON Data'!$E:$E,9),SUMIFS('ON Data'!U:U,'ON Data'!$E:$E,9))</f>
        <v>0</v>
      </c>
      <c r="Q19" s="241">
        <f xml:space="preserve">
IF($A$4&lt;=12,SUMIFS('ON Data'!V:V,'ON Data'!$D:$D,$A$4,'ON Data'!$E:$E,9),SUMIFS('ON Data'!V:V,'ON Data'!$E:$E,9))</f>
        <v>0</v>
      </c>
      <c r="R19" s="241">
        <f xml:space="preserve">
IF($A$4&lt;=12,SUMIFS('ON Data'!W:W,'ON Data'!$D:$D,$A$4,'ON Data'!$E:$E,9),SUMIFS('ON Data'!W:W,'ON Data'!$E:$E,9))</f>
        <v>0</v>
      </c>
      <c r="S19" s="241">
        <f xml:space="preserve">
IF($A$4&lt;=12,SUMIFS('ON Data'!X:X,'ON Data'!$D:$D,$A$4,'ON Data'!$E:$E,9),SUMIFS('ON Data'!X:X,'ON Data'!$E:$E,9))</f>
        <v>0</v>
      </c>
      <c r="T19" s="241">
        <f xml:space="preserve">
IF($A$4&lt;=12,SUMIFS('ON Data'!Y:Y,'ON Data'!$D:$D,$A$4,'ON Data'!$E:$E,9),SUMIFS('ON Data'!Y:Y,'ON Data'!$E:$E,9))</f>
        <v>0</v>
      </c>
      <c r="U19" s="241">
        <f xml:space="preserve">
IF($A$4&lt;=12,SUMIFS('ON Data'!Z:Z,'ON Data'!$D:$D,$A$4,'ON Data'!$E:$E,9),SUMIFS('ON Data'!Z:Z,'ON Data'!$E:$E,9))</f>
        <v>0</v>
      </c>
      <c r="V19" s="241">
        <f xml:space="preserve">
IF($A$4&lt;=12,SUMIFS('ON Data'!AA:AA,'ON Data'!$D:$D,$A$4,'ON Data'!$E:$E,9),SUMIFS('ON Data'!AA:AA,'ON Data'!$E:$E,9))</f>
        <v>0</v>
      </c>
      <c r="W19" s="241">
        <f xml:space="preserve">
IF($A$4&lt;=12,SUMIFS('ON Data'!AB:AB,'ON Data'!$D:$D,$A$4,'ON Data'!$E:$E,9),SUMIFS('ON Data'!AB:AB,'ON Data'!$E:$E,9))</f>
        <v>0</v>
      </c>
      <c r="X19" s="241">
        <f xml:space="preserve">
IF($A$4&lt;=12,SUMIFS('ON Data'!AC:AC,'ON Data'!$D:$D,$A$4,'ON Data'!$E:$E,9),SUMIFS('ON Data'!AC:AC,'ON Data'!$E:$E,9))</f>
        <v>0</v>
      </c>
      <c r="Y19" s="241">
        <f xml:space="preserve">
IF($A$4&lt;=12,SUMIFS('ON Data'!AD:AD,'ON Data'!$D:$D,$A$4,'ON Data'!$E:$E,9),SUMIFS('ON Data'!AD:AD,'ON Data'!$E:$E,9))</f>
        <v>0</v>
      </c>
      <c r="Z19" s="241">
        <f xml:space="preserve">
IF($A$4&lt;=12,SUMIFS('ON Data'!AE:AE,'ON Data'!$D:$D,$A$4,'ON Data'!$E:$E,9),SUMIFS('ON Data'!AE:AE,'ON Data'!$E:$E,9))</f>
        <v>0</v>
      </c>
      <c r="AA19" s="241">
        <f xml:space="preserve">
IF($A$4&lt;=12,SUMIFS('ON Data'!AF:AF,'ON Data'!$D:$D,$A$4,'ON Data'!$E:$E,9),SUMIFS('ON Data'!AF:AF,'ON Data'!$E:$E,9))</f>
        <v>0</v>
      </c>
      <c r="AB19" s="241">
        <f xml:space="preserve">
IF($A$4&lt;=12,SUMIFS('ON Data'!AG:AG,'ON Data'!$D:$D,$A$4,'ON Data'!$E:$E,9),SUMIFS('ON Data'!AG:AG,'ON Data'!$E:$E,9))</f>
        <v>0</v>
      </c>
      <c r="AC19" s="241">
        <f xml:space="preserve">
IF($A$4&lt;=12,SUMIFS('ON Data'!AH:AH,'ON Data'!$D:$D,$A$4,'ON Data'!$E:$E,9),SUMIFS('ON Data'!AH:AH,'ON Data'!$E:$E,9))</f>
        <v>0</v>
      </c>
      <c r="AD19" s="241">
        <f xml:space="preserve">
IF($A$4&lt;=12,SUMIFS('ON Data'!AI:AI,'ON Data'!$D:$D,$A$4,'ON Data'!$E:$E,9),SUMIFS('ON Data'!AI:AI,'ON Data'!$E:$E,9))</f>
        <v>0</v>
      </c>
      <c r="AE19" s="241">
        <f xml:space="preserve">
IF($A$4&lt;=12,SUMIFS('ON Data'!AJ:AJ,'ON Data'!$D:$D,$A$4,'ON Data'!$E:$E,9),SUMIFS('ON Data'!AJ:AJ,'ON Data'!$E:$E,9))</f>
        <v>0</v>
      </c>
      <c r="AF19" s="241">
        <f xml:space="preserve">
IF($A$4&lt;=12,SUMIFS('ON Data'!AK:AK,'ON Data'!$D:$D,$A$4,'ON Data'!$E:$E,9),SUMIFS('ON Data'!AK:AK,'ON Data'!$E:$E,9))</f>
        <v>0</v>
      </c>
      <c r="AG19" s="454">
        <f xml:space="preserve">
IF($A$4&lt;=12,SUMIFS('ON Data'!AM:AM,'ON Data'!$D:$D,$A$4,'ON Data'!$E:$E,9),SUMIFS('ON Data'!AM:AM,'ON Data'!$E:$E,9))</f>
        <v>0</v>
      </c>
      <c r="AH19" s="461"/>
    </row>
    <row r="20" spans="1:34" ht="15" collapsed="1" thickBot="1" x14ac:dyDescent="0.35">
      <c r="A20" s="217" t="s">
        <v>59</v>
      </c>
      <c r="B20" s="242">
        <f xml:space="preserve">
IF($A$4&lt;=12,SUMIFS('ON Data'!F:F,'ON Data'!$D:$D,$A$4,'ON Data'!$E:$E,6),SUMIFS('ON Data'!F:F,'ON Data'!$E:$E,6))</f>
        <v>1767444</v>
      </c>
      <c r="C20" s="243">
        <f xml:space="preserve">
IF($A$4&lt;=12,SUMIFS('ON Data'!G:G,'ON Data'!$D:$D,$A$4,'ON Data'!$E:$E,6),SUMIFS('ON Data'!G:G,'ON Data'!$E:$E,6))</f>
        <v>0</v>
      </c>
      <c r="D20" s="244">
        <f xml:space="preserve">
IF($A$4&lt;=12,SUMIFS('ON Data'!H:H,'ON Data'!$D:$D,$A$4,'ON Data'!$E:$E,6),SUMIFS('ON Data'!H:H,'ON Data'!$E:$E,6))</f>
        <v>382782</v>
      </c>
      <c r="E20" s="244">
        <f xml:space="preserve">
IF($A$4&lt;=12,SUMIFS('ON Data'!I:I,'ON Data'!$D:$D,$A$4,'ON Data'!$E:$E,6),SUMIFS('ON Data'!I:I,'ON Data'!$E:$E,6))</f>
        <v>0</v>
      </c>
      <c r="F20" s="244">
        <f xml:space="preserve">
IF($A$4&lt;=12,SUMIFS('ON Data'!K:K,'ON Data'!$D:$D,$A$4,'ON Data'!$E:$E,6),SUMIFS('ON Data'!K:K,'ON Data'!$E:$E,6))</f>
        <v>54218</v>
      </c>
      <c r="G20" s="244">
        <f xml:space="preserve">
IF($A$4&lt;=12,SUMIFS('ON Data'!L:L,'ON Data'!$D:$D,$A$4,'ON Data'!$E:$E,6),SUMIFS('ON Data'!L:L,'ON Data'!$E:$E,6))</f>
        <v>0</v>
      </c>
      <c r="H20" s="244">
        <f xml:space="preserve">
IF($A$4&lt;=12,SUMIFS('ON Data'!M:M,'ON Data'!$D:$D,$A$4,'ON Data'!$E:$E,6),SUMIFS('ON Data'!M:M,'ON Data'!$E:$E,6))</f>
        <v>0</v>
      </c>
      <c r="I20" s="244">
        <f xml:space="preserve">
IF($A$4&lt;=12,SUMIFS('ON Data'!N:N,'ON Data'!$D:$D,$A$4,'ON Data'!$E:$E,6),SUMIFS('ON Data'!N:N,'ON Data'!$E:$E,6))</f>
        <v>629223</v>
      </c>
      <c r="J20" s="244">
        <f xml:space="preserve">
IF($A$4&lt;=12,SUMIFS('ON Data'!O:O,'ON Data'!$D:$D,$A$4,'ON Data'!$E:$E,6),SUMIFS('ON Data'!O:O,'ON Data'!$E:$E,6))</f>
        <v>0</v>
      </c>
      <c r="K20" s="244">
        <f xml:space="preserve">
IF($A$4&lt;=12,SUMIFS('ON Data'!P:P,'ON Data'!$D:$D,$A$4,'ON Data'!$E:$E,6),SUMIFS('ON Data'!P:P,'ON Data'!$E:$E,6))</f>
        <v>0</v>
      </c>
      <c r="L20" s="244">
        <f xml:space="preserve">
IF($A$4&lt;=12,SUMIFS('ON Data'!Q:Q,'ON Data'!$D:$D,$A$4,'ON Data'!$E:$E,6),SUMIFS('ON Data'!Q:Q,'ON Data'!$E:$E,6))</f>
        <v>0</v>
      </c>
      <c r="M20" s="244">
        <f xml:space="preserve">
IF($A$4&lt;=12,SUMIFS('ON Data'!R:R,'ON Data'!$D:$D,$A$4,'ON Data'!$E:$E,6),SUMIFS('ON Data'!R:R,'ON Data'!$E:$E,6))</f>
        <v>0</v>
      </c>
      <c r="N20" s="244">
        <f xml:space="preserve">
IF($A$4&lt;=12,SUMIFS('ON Data'!S:S,'ON Data'!$D:$D,$A$4,'ON Data'!$E:$E,6),SUMIFS('ON Data'!S:S,'ON Data'!$E:$E,6))</f>
        <v>0</v>
      </c>
      <c r="O20" s="244">
        <f xml:space="preserve">
IF($A$4&lt;=12,SUMIFS('ON Data'!T:T,'ON Data'!$D:$D,$A$4,'ON Data'!$E:$E,6),SUMIFS('ON Data'!T:T,'ON Data'!$E:$E,6))</f>
        <v>0</v>
      </c>
      <c r="P20" s="244">
        <f xml:space="preserve">
IF($A$4&lt;=12,SUMIFS('ON Data'!U:U,'ON Data'!$D:$D,$A$4,'ON Data'!$E:$E,6),SUMIFS('ON Data'!U:U,'ON Data'!$E:$E,6))</f>
        <v>0</v>
      </c>
      <c r="Q20" s="244">
        <f xml:space="preserve">
IF($A$4&lt;=12,SUMIFS('ON Data'!V:V,'ON Data'!$D:$D,$A$4,'ON Data'!$E:$E,6),SUMIFS('ON Data'!V:V,'ON Data'!$E:$E,6))</f>
        <v>0</v>
      </c>
      <c r="R20" s="244">
        <f xml:space="preserve">
IF($A$4&lt;=12,SUMIFS('ON Data'!W:W,'ON Data'!$D:$D,$A$4,'ON Data'!$E:$E,6),SUMIFS('ON Data'!W:W,'ON Data'!$E:$E,6))</f>
        <v>0</v>
      </c>
      <c r="S20" s="244">
        <f xml:space="preserve">
IF($A$4&lt;=12,SUMIFS('ON Data'!X:X,'ON Data'!$D:$D,$A$4,'ON Data'!$E:$E,6),SUMIFS('ON Data'!X:X,'ON Data'!$E:$E,6))</f>
        <v>0</v>
      </c>
      <c r="T20" s="244">
        <f xml:space="preserve">
IF($A$4&lt;=12,SUMIFS('ON Data'!Y:Y,'ON Data'!$D:$D,$A$4,'ON Data'!$E:$E,6),SUMIFS('ON Data'!Y:Y,'ON Data'!$E:$E,6))</f>
        <v>0</v>
      </c>
      <c r="U20" s="244">
        <f xml:space="preserve">
IF($A$4&lt;=12,SUMIFS('ON Data'!Z:Z,'ON Data'!$D:$D,$A$4,'ON Data'!$E:$E,6),SUMIFS('ON Data'!Z:Z,'ON Data'!$E:$E,6))</f>
        <v>542867</v>
      </c>
      <c r="V20" s="244">
        <f xml:space="preserve">
IF($A$4&lt;=12,SUMIFS('ON Data'!AA:AA,'ON Data'!$D:$D,$A$4,'ON Data'!$E:$E,6),SUMIFS('ON Data'!AA:AA,'ON Data'!$E:$E,6))</f>
        <v>0</v>
      </c>
      <c r="W20" s="244">
        <f xml:space="preserve">
IF($A$4&lt;=12,SUMIFS('ON Data'!AB:AB,'ON Data'!$D:$D,$A$4,'ON Data'!$E:$E,6),SUMIFS('ON Data'!AB:AB,'ON Data'!$E:$E,6))</f>
        <v>0</v>
      </c>
      <c r="X20" s="244">
        <f xml:space="preserve">
IF($A$4&lt;=12,SUMIFS('ON Data'!AC:AC,'ON Data'!$D:$D,$A$4,'ON Data'!$E:$E,6),SUMIFS('ON Data'!AC:AC,'ON Data'!$E:$E,6))</f>
        <v>0</v>
      </c>
      <c r="Y20" s="244">
        <f xml:space="preserve">
IF($A$4&lt;=12,SUMIFS('ON Data'!AD:AD,'ON Data'!$D:$D,$A$4,'ON Data'!$E:$E,6),SUMIFS('ON Data'!AD:AD,'ON Data'!$E:$E,6))</f>
        <v>58006</v>
      </c>
      <c r="Z20" s="244">
        <f xml:space="preserve">
IF($A$4&lt;=12,SUMIFS('ON Data'!AE:AE,'ON Data'!$D:$D,$A$4,'ON Data'!$E:$E,6),SUMIFS('ON Data'!AE:AE,'ON Data'!$E:$E,6))</f>
        <v>0</v>
      </c>
      <c r="AA20" s="244">
        <f xml:space="preserve">
IF($A$4&lt;=12,SUMIFS('ON Data'!AF:AF,'ON Data'!$D:$D,$A$4,'ON Data'!$E:$E,6),SUMIFS('ON Data'!AF:AF,'ON Data'!$E:$E,6))</f>
        <v>0</v>
      </c>
      <c r="AB20" s="244">
        <f xml:space="preserve">
IF($A$4&lt;=12,SUMIFS('ON Data'!AG:AG,'ON Data'!$D:$D,$A$4,'ON Data'!$E:$E,6),SUMIFS('ON Data'!AG:AG,'ON Data'!$E:$E,6))</f>
        <v>0</v>
      </c>
      <c r="AC20" s="244">
        <f xml:space="preserve">
IF($A$4&lt;=12,SUMIFS('ON Data'!AH:AH,'ON Data'!$D:$D,$A$4,'ON Data'!$E:$E,6),SUMIFS('ON Data'!AH:AH,'ON Data'!$E:$E,6))</f>
        <v>62524</v>
      </c>
      <c r="AD20" s="244">
        <f xml:space="preserve">
IF($A$4&lt;=12,SUMIFS('ON Data'!AI:AI,'ON Data'!$D:$D,$A$4,'ON Data'!$E:$E,6),SUMIFS('ON Data'!AI:AI,'ON Data'!$E:$E,6))</f>
        <v>0</v>
      </c>
      <c r="AE20" s="244">
        <f xml:space="preserve">
IF($A$4&lt;=12,SUMIFS('ON Data'!AJ:AJ,'ON Data'!$D:$D,$A$4,'ON Data'!$E:$E,6),SUMIFS('ON Data'!AJ:AJ,'ON Data'!$E:$E,6))</f>
        <v>0</v>
      </c>
      <c r="AF20" s="244">
        <f xml:space="preserve">
IF($A$4&lt;=12,SUMIFS('ON Data'!AK:AK,'ON Data'!$D:$D,$A$4,'ON Data'!$E:$E,6),SUMIFS('ON Data'!AK:AK,'ON Data'!$E:$E,6))</f>
        <v>37824</v>
      </c>
      <c r="AG20" s="455">
        <f xml:space="preserve">
IF($A$4&lt;=12,SUMIFS('ON Data'!AM:AM,'ON Data'!$D:$D,$A$4,'ON Data'!$E:$E,6),SUMIFS('ON Data'!AM:AM,'ON Data'!$E:$E,6))</f>
        <v>0</v>
      </c>
      <c r="AH20" s="461"/>
    </row>
    <row r="21" spans="1:34" ht="15" hidden="1" outlineLevel="1" thickBot="1" x14ac:dyDescent="0.35">
      <c r="A21" s="210" t="s">
        <v>94</v>
      </c>
      <c r="B21" s="230">
        <f xml:space="preserve">
IF($A$4&lt;=12,SUMIFS('ON Data'!F:F,'ON Data'!$D:$D,$A$4,'ON Data'!$E:$E,12),SUMIFS('ON Data'!F:F,'ON Data'!$E:$E,12))</f>
        <v>0</v>
      </c>
      <c r="C21" s="231">
        <f xml:space="preserve">
IF($A$4&lt;=12,SUMIFS('ON Data'!G:G,'ON Data'!$D:$D,$A$4,'ON Data'!$E:$E,12),SUMIFS('ON Data'!G:G,'ON Data'!$E:$E,12))</f>
        <v>0</v>
      </c>
      <c r="D21" s="232">
        <f xml:space="preserve">
IF($A$4&lt;=12,SUMIFS('ON Data'!H:H,'ON Data'!$D:$D,$A$4,'ON Data'!$E:$E,12),SUMIFS('ON Data'!H:H,'ON Data'!$E:$E,12))</f>
        <v>0</v>
      </c>
      <c r="E21" s="232">
        <f xml:space="preserve">
IF($A$4&lt;=12,SUMIFS('ON Data'!I:I,'ON Data'!$D:$D,$A$4,'ON Data'!$E:$E,12),SUMIFS('ON Data'!I:I,'ON Data'!$E:$E,12))</f>
        <v>0</v>
      </c>
      <c r="F21" s="232">
        <f xml:space="preserve">
IF($A$4&lt;=12,SUMIFS('ON Data'!K:K,'ON Data'!$D:$D,$A$4,'ON Data'!$E:$E,12),SUMIFS('ON Data'!K:K,'ON Data'!$E:$E,12))</f>
        <v>0</v>
      </c>
      <c r="G21" s="232">
        <f xml:space="preserve">
IF($A$4&lt;=12,SUMIFS('ON Data'!L:L,'ON Data'!$D:$D,$A$4,'ON Data'!$E:$E,12),SUMIFS('ON Data'!L:L,'ON Data'!$E:$E,12))</f>
        <v>0</v>
      </c>
      <c r="H21" s="232">
        <f xml:space="preserve">
IF($A$4&lt;=12,SUMIFS('ON Data'!M:M,'ON Data'!$D:$D,$A$4,'ON Data'!$E:$E,12),SUMIFS('ON Data'!M:M,'ON Data'!$E:$E,12))</f>
        <v>0</v>
      </c>
      <c r="I21" s="232">
        <f xml:space="preserve">
IF($A$4&lt;=12,SUMIFS('ON Data'!N:N,'ON Data'!$D:$D,$A$4,'ON Data'!$E:$E,12),SUMIFS('ON Data'!N:N,'ON Data'!$E:$E,12))</f>
        <v>0</v>
      </c>
      <c r="J21" s="232">
        <f xml:space="preserve">
IF($A$4&lt;=12,SUMIFS('ON Data'!O:O,'ON Data'!$D:$D,$A$4,'ON Data'!$E:$E,12),SUMIFS('ON Data'!O:O,'ON Data'!$E:$E,12))</f>
        <v>0</v>
      </c>
      <c r="K21" s="232">
        <f xml:space="preserve">
IF($A$4&lt;=12,SUMIFS('ON Data'!P:P,'ON Data'!$D:$D,$A$4,'ON Data'!$E:$E,12),SUMIFS('ON Data'!P:P,'ON Data'!$E:$E,12))</f>
        <v>0</v>
      </c>
      <c r="L21" s="232">
        <f xml:space="preserve">
IF($A$4&lt;=12,SUMIFS('ON Data'!Q:Q,'ON Data'!$D:$D,$A$4,'ON Data'!$E:$E,12),SUMIFS('ON Data'!Q:Q,'ON Data'!$E:$E,12))</f>
        <v>0</v>
      </c>
      <c r="M21" s="232">
        <f xml:space="preserve">
IF($A$4&lt;=12,SUMIFS('ON Data'!R:R,'ON Data'!$D:$D,$A$4,'ON Data'!$E:$E,12),SUMIFS('ON Data'!R:R,'ON Data'!$E:$E,12))</f>
        <v>0</v>
      </c>
      <c r="N21" s="232">
        <f xml:space="preserve">
IF($A$4&lt;=12,SUMIFS('ON Data'!S:S,'ON Data'!$D:$D,$A$4,'ON Data'!$E:$E,12),SUMIFS('ON Data'!S:S,'ON Data'!$E:$E,12))</f>
        <v>0</v>
      </c>
      <c r="O21" s="232">
        <f xml:space="preserve">
IF($A$4&lt;=12,SUMIFS('ON Data'!T:T,'ON Data'!$D:$D,$A$4,'ON Data'!$E:$E,12),SUMIFS('ON Data'!T:T,'ON Data'!$E:$E,12))</f>
        <v>0</v>
      </c>
      <c r="P21" s="232">
        <f xml:space="preserve">
IF($A$4&lt;=12,SUMIFS('ON Data'!U:U,'ON Data'!$D:$D,$A$4,'ON Data'!$E:$E,12),SUMIFS('ON Data'!U:U,'ON Data'!$E:$E,12))</f>
        <v>0</v>
      </c>
      <c r="Q21" s="232">
        <f xml:space="preserve">
IF($A$4&lt;=12,SUMIFS('ON Data'!V:V,'ON Data'!$D:$D,$A$4,'ON Data'!$E:$E,12),SUMIFS('ON Data'!V:V,'ON Data'!$E:$E,12))</f>
        <v>0</v>
      </c>
      <c r="R21" s="232">
        <f xml:space="preserve">
IF($A$4&lt;=12,SUMIFS('ON Data'!W:W,'ON Data'!$D:$D,$A$4,'ON Data'!$E:$E,12),SUMIFS('ON Data'!W:W,'ON Data'!$E:$E,12))</f>
        <v>0</v>
      </c>
      <c r="S21" s="232">
        <f xml:space="preserve">
IF($A$4&lt;=12,SUMIFS('ON Data'!X:X,'ON Data'!$D:$D,$A$4,'ON Data'!$E:$E,12),SUMIFS('ON Data'!X:X,'ON Data'!$E:$E,12))</f>
        <v>0</v>
      </c>
      <c r="T21" s="232">
        <f xml:space="preserve">
IF($A$4&lt;=12,SUMIFS('ON Data'!Y:Y,'ON Data'!$D:$D,$A$4,'ON Data'!$E:$E,12),SUMIFS('ON Data'!Y:Y,'ON Data'!$E:$E,12))</f>
        <v>0</v>
      </c>
      <c r="U21" s="232">
        <f xml:space="preserve">
IF($A$4&lt;=12,SUMIFS('ON Data'!Z:Z,'ON Data'!$D:$D,$A$4,'ON Data'!$E:$E,12),SUMIFS('ON Data'!Z:Z,'ON Data'!$E:$E,12))</f>
        <v>0</v>
      </c>
      <c r="V21" s="232">
        <f xml:space="preserve">
IF($A$4&lt;=12,SUMIFS('ON Data'!AA:AA,'ON Data'!$D:$D,$A$4,'ON Data'!$E:$E,12),SUMIFS('ON Data'!AA:AA,'ON Data'!$E:$E,12))</f>
        <v>0</v>
      </c>
      <c r="W21" s="232">
        <f xml:space="preserve">
IF($A$4&lt;=12,SUMIFS('ON Data'!AB:AB,'ON Data'!$D:$D,$A$4,'ON Data'!$E:$E,12),SUMIFS('ON Data'!AB:AB,'ON Data'!$E:$E,12))</f>
        <v>0</v>
      </c>
      <c r="X21" s="232">
        <f xml:space="preserve">
IF($A$4&lt;=12,SUMIFS('ON Data'!AC:AC,'ON Data'!$D:$D,$A$4,'ON Data'!$E:$E,12),SUMIFS('ON Data'!AC:AC,'ON Data'!$E:$E,12))</f>
        <v>0</v>
      </c>
      <c r="Y21" s="232">
        <f xml:space="preserve">
IF($A$4&lt;=12,SUMIFS('ON Data'!AD:AD,'ON Data'!$D:$D,$A$4,'ON Data'!$E:$E,12),SUMIFS('ON Data'!AD:AD,'ON Data'!$E:$E,12))</f>
        <v>0</v>
      </c>
      <c r="Z21" s="232">
        <f xml:space="preserve">
IF($A$4&lt;=12,SUMIFS('ON Data'!AE:AE,'ON Data'!$D:$D,$A$4,'ON Data'!$E:$E,12),SUMIFS('ON Data'!AE:AE,'ON Data'!$E:$E,12))</f>
        <v>0</v>
      </c>
      <c r="AA21" s="232">
        <f xml:space="preserve">
IF($A$4&lt;=12,SUMIFS('ON Data'!AF:AF,'ON Data'!$D:$D,$A$4,'ON Data'!$E:$E,12),SUMIFS('ON Data'!AF:AF,'ON Data'!$E:$E,12))</f>
        <v>0</v>
      </c>
      <c r="AB21" s="232">
        <f xml:space="preserve">
IF($A$4&lt;=12,SUMIFS('ON Data'!AG:AG,'ON Data'!$D:$D,$A$4,'ON Data'!$E:$E,12),SUMIFS('ON Data'!AG:AG,'ON Data'!$E:$E,12))</f>
        <v>0</v>
      </c>
      <c r="AC21" s="232">
        <f xml:space="preserve">
IF($A$4&lt;=12,SUMIFS('ON Data'!AH:AH,'ON Data'!$D:$D,$A$4,'ON Data'!$E:$E,12),SUMIFS('ON Data'!AH:AH,'ON Data'!$E:$E,12))</f>
        <v>0</v>
      </c>
      <c r="AD21" s="232">
        <f xml:space="preserve">
IF($A$4&lt;=12,SUMIFS('ON Data'!AI:AI,'ON Data'!$D:$D,$A$4,'ON Data'!$E:$E,12),SUMIFS('ON Data'!AI:AI,'ON Data'!$E:$E,12))</f>
        <v>0</v>
      </c>
      <c r="AE21" s="232">
        <f xml:space="preserve">
IF($A$4&lt;=12,SUMIFS('ON Data'!AJ:AJ,'ON Data'!$D:$D,$A$4,'ON Data'!$E:$E,12),SUMIFS('ON Data'!AJ:AJ,'ON Data'!$E:$E,12))</f>
        <v>0</v>
      </c>
      <c r="AF21" s="232">
        <f xml:space="preserve">
IF($A$4&lt;=12,SUMIFS('ON Data'!AK:AK,'ON Data'!$D:$D,$A$4,'ON Data'!$E:$E,12),SUMIFS('ON Data'!AK:AK,'ON Data'!$E:$E,12))</f>
        <v>0</v>
      </c>
      <c r="AG21" s="451">
        <f xml:space="preserve">
IF($A$4&lt;=12,SUMIFS('ON Data'!AM:AM,'ON Data'!$D:$D,$A$4,'ON Data'!$E:$E,12),SUMIFS('ON Data'!AM:AM,'ON Data'!$E:$E,12))</f>
        <v>0</v>
      </c>
      <c r="AH21" s="461"/>
    </row>
    <row r="22" spans="1:34" ht="15" hidden="1" outlineLevel="1" thickBot="1" x14ac:dyDescent="0.35">
      <c r="A22" s="210" t="s">
        <v>61</v>
      </c>
      <c r="B22" s="286" t="str">
        <f xml:space="preserve">
IF(OR(B21="",B21=0),"",B20/B21)</f>
        <v/>
      </c>
      <c r="C22" s="287" t="str">
        <f t="shared" ref="C22:AG22" si="2" xml:space="preserve">
IF(OR(C21="",C21=0),"",C20/C21)</f>
        <v/>
      </c>
      <c r="D22" s="288" t="str">
        <f t="shared" si="2"/>
        <v/>
      </c>
      <c r="E22" s="288" t="str">
        <f t="shared" si="2"/>
        <v/>
      </c>
      <c r="F22" s="288" t="str">
        <f t="shared" si="2"/>
        <v/>
      </c>
      <c r="G22" s="288" t="str">
        <f t="shared" si="2"/>
        <v/>
      </c>
      <c r="H22" s="288" t="str">
        <f t="shared" si="2"/>
        <v/>
      </c>
      <c r="I22" s="288" t="str">
        <f t="shared" si="2"/>
        <v/>
      </c>
      <c r="J22" s="288" t="str">
        <f t="shared" si="2"/>
        <v/>
      </c>
      <c r="K22" s="288" t="str">
        <f t="shared" si="2"/>
        <v/>
      </c>
      <c r="L22" s="288" t="str">
        <f t="shared" si="2"/>
        <v/>
      </c>
      <c r="M22" s="288" t="str">
        <f t="shared" si="2"/>
        <v/>
      </c>
      <c r="N22" s="288" t="str">
        <f t="shared" si="2"/>
        <v/>
      </c>
      <c r="O22" s="288" t="str">
        <f t="shared" si="2"/>
        <v/>
      </c>
      <c r="P22" s="288" t="str">
        <f t="shared" si="2"/>
        <v/>
      </c>
      <c r="Q22" s="288" t="str">
        <f t="shared" si="2"/>
        <v/>
      </c>
      <c r="R22" s="288" t="str">
        <f t="shared" si="2"/>
        <v/>
      </c>
      <c r="S22" s="288" t="str">
        <f t="shared" si="2"/>
        <v/>
      </c>
      <c r="T22" s="288" t="str">
        <f t="shared" si="2"/>
        <v/>
      </c>
      <c r="U22" s="288" t="str">
        <f t="shared" si="2"/>
        <v/>
      </c>
      <c r="V22" s="288" t="str">
        <f t="shared" si="2"/>
        <v/>
      </c>
      <c r="W22" s="288" t="str">
        <f t="shared" si="2"/>
        <v/>
      </c>
      <c r="X22" s="288" t="str">
        <f t="shared" si="2"/>
        <v/>
      </c>
      <c r="Y22" s="288" t="str">
        <f t="shared" si="2"/>
        <v/>
      </c>
      <c r="Z22" s="288" t="str">
        <f t="shared" si="2"/>
        <v/>
      </c>
      <c r="AA22" s="288" t="str">
        <f t="shared" si="2"/>
        <v/>
      </c>
      <c r="AB22" s="288" t="str">
        <f t="shared" si="2"/>
        <v/>
      </c>
      <c r="AC22" s="288" t="str">
        <f t="shared" si="2"/>
        <v/>
      </c>
      <c r="AD22" s="288" t="str">
        <f t="shared" si="2"/>
        <v/>
      </c>
      <c r="AE22" s="288" t="str">
        <f t="shared" si="2"/>
        <v/>
      </c>
      <c r="AF22" s="288" t="str">
        <f t="shared" si="2"/>
        <v/>
      </c>
      <c r="AG22" s="456" t="str">
        <f t="shared" si="2"/>
        <v/>
      </c>
      <c r="AH22" s="461"/>
    </row>
    <row r="23" spans="1:34" ht="15" hidden="1" outlineLevel="1" thickBot="1" x14ac:dyDescent="0.35">
      <c r="A23" s="218" t="s">
        <v>54</v>
      </c>
      <c r="B23" s="233">
        <f xml:space="preserve">
IF(B21="","",B20-B21)</f>
        <v>1767444</v>
      </c>
      <c r="C23" s="234">
        <f t="shared" ref="C23:AG23" si="3" xml:space="preserve">
IF(C21="","",C20-C21)</f>
        <v>0</v>
      </c>
      <c r="D23" s="235">
        <f t="shared" si="3"/>
        <v>382782</v>
      </c>
      <c r="E23" s="235">
        <f t="shared" si="3"/>
        <v>0</v>
      </c>
      <c r="F23" s="235">
        <f t="shared" si="3"/>
        <v>54218</v>
      </c>
      <c r="G23" s="235">
        <f t="shared" si="3"/>
        <v>0</v>
      </c>
      <c r="H23" s="235">
        <f t="shared" si="3"/>
        <v>0</v>
      </c>
      <c r="I23" s="235">
        <f t="shared" si="3"/>
        <v>629223</v>
      </c>
      <c r="J23" s="235">
        <f t="shared" si="3"/>
        <v>0</v>
      </c>
      <c r="K23" s="235">
        <f t="shared" si="3"/>
        <v>0</v>
      </c>
      <c r="L23" s="235">
        <f t="shared" si="3"/>
        <v>0</v>
      </c>
      <c r="M23" s="235">
        <f t="shared" si="3"/>
        <v>0</v>
      </c>
      <c r="N23" s="235">
        <f t="shared" si="3"/>
        <v>0</v>
      </c>
      <c r="O23" s="235">
        <f t="shared" si="3"/>
        <v>0</v>
      </c>
      <c r="P23" s="235">
        <f t="shared" si="3"/>
        <v>0</v>
      </c>
      <c r="Q23" s="235">
        <f t="shared" si="3"/>
        <v>0</v>
      </c>
      <c r="R23" s="235">
        <f t="shared" si="3"/>
        <v>0</v>
      </c>
      <c r="S23" s="235">
        <f t="shared" si="3"/>
        <v>0</v>
      </c>
      <c r="T23" s="235">
        <f t="shared" si="3"/>
        <v>0</v>
      </c>
      <c r="U23" s="235">
        <f t="shared" si="3"/>
        <v>542867</v>
      </c>
      <c r="V23" s="235">
        <f t="shared" si="3"/>
        <v>0</v>
      </c>
      <c r="W23" s="235">
        <f t="shared" si="3"/>
        <v>0</v>
      </c>
      <c r="X23" s="235">
        <f t="shared" si="3"/>
        <v>0</v>
      </c>
      <c r="Y23" s="235">
        <f t="shared" si="3"/>
        <v>58006</v>
      </c>
      <c r="Z23" s="235">
        <f t="shared" si="3"/>
        <v>0</v>
      </c>
      <c r="AA23" s="235">
        <f t="shared" si="3"/>
        <v>0</v>
      </c>
      <c r="AB23" s="235">
        <f t="shared" si="3"/>
        <v>0</v>
      </c>
      <c r="AC23" s="235">
        <f t="shared" si="3"/>
        <v>62524</v>
      </c>
      <c r="AD23" s="235">
        <f t="shared" si="3"/>
        <v>0</v>
      </c>
      <c r="AE23" s="235">
        <f t="shared" si="3"/>
        <v>0</v>
      </c>
      <c r="AF23" s="235">
        <f t="shared" si="3"/>
        <v>37824</v>
      </c>
      <c r="AG23" s="452">
        <f t="shared" si="3"/>
        <v>0</v>
      </c>
      <c r="AH23" s="461"/>
    </row>
    <row r="24" spans="1:34" x14ac:dyDescent="0.3">
      <c r="A24" s="212" t="s">
        <v>165</v>
      </c>
      <c r="B24" s="259" t="s">
        <v>3</v>
      </c>
      <c r="C24" s="462" t="s">
        <v>176</v>
      </c>
      <c r="D24" s="436"/>
      <c r="E24" s="437"/>
      <c r="F24" s="437" t="s">
        <v>177</v>
      </c>
      <c r="G24" s="437"/>
      <c r="H24" s="437"/>
      <c r="I24" s="437"/>
      <c r="J24" s="437"/>
      <c r="K24" s="437"/>
      <c r="L24" s="437"/>
      <c r="M24" s="437"/>
      <c r="N24" s="437"/>
      <c r="O24" s="437"/>
      <c r="P24" s="437"/>
      <c r="Q24" s="437"/>
      <c r="R24" s="437"/>
      <c r="S24" s="437"/>
      <c r="T24" s="437"/>
      <c r="U24" s="437"/>
      <c r="V24" s="437"/>
      <c r="W24" s="437"/>
      <c r="X24" s="437"/>
      <c r="Y24" s="437"/>
      <c r="Z24" s="437"/>
      <c r="AA24" s="437"/>
      <c r="AB24" s="437"/>
      <c r="AC24" s="437"/>
      <c r="AD24" s="437"/>
      <c r="AE24" s="437"/>
      <c r="AF24" s="437"/>
      <c r="AG24" s="457" t="s">
        <v>178</v>
      </c>
      <c r="AH24" s="461"/>
    </row>
    <row r="25" spans="1:34" x14ac:dyDescent="0.3">
      <c r="A25" s="213" t="s">
        <v>59</v>
      </c>
      <c r="B25" s="230">
        <f xml:space="preserve">
SUM(C25:AG25)</f>
        <v>1000</v>
      </c>
      <c r="C25" s="463">
        <f xml:space="preserve">
IF($A$4&lt;=12,SUMIFS('ON Data'!H:H,'ON Data'!$D:$D,$A$4,'ON Data'!$E:$E,10),SUMIFS('ON Data'!H:H,'ON Data'!$E:$E,10))</f>
        <v>1000</v>
      </c>
      <c r="D25" s="438"/>
      <c r="E25" s="439"/>
      <c r="F25" s="439">
        <f xml:space="preserve">
IF($A$4&lt;=12,SUMIFS('ON Data'!K:K,'ON Data'!$D:$D,$A$4,'ON Data'!$E:$E,10),SUMIFS('ON Data'!K:K,'ON Data'!$E:$E,10))</f>
        <v>0</v>
      </c>
      <c r="G25" s="439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  <c r="T25" s="439"/>
      <c r="U25" s="439"/>
      <c r="V25" s="439"/>
      <c r="W25" s="439"/>
      <c r="X25" s="439"/>
      <c r="Y25" s="439"/>
      <c r="Z25" s="439"/>
      <c r="AA25" s="439"/>
      <c r="AB25" s="439"/>
      <c r="AC25" s="439"/>
      <c r="AD25" s="439"/>
      <c r="AE25" s="439"/>
      <c r="AF25" s="439"/>
      <c r="AG25" s="458">
        <f xml:space="preserve">
IF($A$4&lt;=12,SUMIFS('ON Data'!AM:AM,'ON Data'!$D:$D,$A$4,'ON Data'!$E:$E,10),SUMIFS('ON Data'!AM:AM,'ON Data'!$E:$E,10))</f>
        <v>0</v>
      </c>
      <c r="AH25" s="461"/>
    </row>
    <row r="26" spans="1:34" x14ac:dyDescent="0.3">
      <c r="A26" s="219" t="s">
        <v>175</v>
      </c>
      <c r="B26" s="239">
        <f xml:space="preserve">
SUM(C26:AG26)</f>
        <v>5006.5</v>
      </c>
      <c r="C26" s="463">
        <f xml:space="preserve">
IF($A$4&lt;=12,SUMIFS('ON Data'!H:H,'ON Data'!$D:$D,$A$4,'ON Data'!$E:$E,11),SUMIFS('ON Data'!H:H,'ON Data'!$E:$E,11))</f>
        <v>2006.5</v>
      </c>
      <c r="D26" s="438"/>
      <c r="E26" s="439"/>
      <c r="F26" s="440">
        <f xml:space="preserve">
IF($A$4&lt;=12,SUMIFS('ON Data'!K:K,'ON Data'!$D:$D,$A$4,'ON Data'!$E:$E,11),SUMIFS('ON Data'!K:K,'ON Data'!$E:$E,11))</f>
        <v>3000</v>
      </c>
      <c r="G26" s="440"/>
      <c r="H26" s="440"/>
      <c r="I26" s="440"/>
      <c r="J26" s="440"/>
      <c r="K26" s="440"/>
      <c r="L26" s="440"/>
      <c r="M26" s="440"/>
      <c r="N26" s="440"/>
      <c r="O26" s="440"/>
      <c r="P26" s="440"/>
      <c r="Q26" s="440"/>
      <c r="R26" s="440"/>
      <c r="S26" s="440"/>
      <c r="T26" s="440"/>
      <c r="U26" s="440"/>
      <c r="V26" s="440"/>
      <c r="W26" s="440"/>
      <c r="X26" s="440"/>
      <c r="Y26" s="440"/>
      <c r="Z26" s="440"/>
      <c r="AA26" s="440"/>
      <c r="AB26" s="440"/>
      <c r="AC26" s="440"/>
      <c r="AD26" s="440"/>
      <c r="AE26" s="440"/>
      <c r="AF26" s="440"/>
      <c r="AG26" s="458">
        <f xml:space="preserve">
IF($A$4&lt;=12,SUMIFS('ON Data'!AM:AM,'ON Data'!$D:$D,$A$4,'ON Data'!$E:$E,11),SUMIFS('ON Data'!AM:AM,'ON Data'!$E:$E,11))</f>
        <v>0</v>
      </c>
      <c r="AH26" s="461"/>
    </row>
    <row r="27" spans="1:34" x14ac:dyDescent="0.3">
      <c r="A27" s="219" t="s">
        <v>61</v>
      </c>
      <c r="B27" s="260">
        <f xml:space="preserve">
IF(B26=0,0,B25/B26)</f>
        <v>0.19974033756117049</v>
      </c>
      <c r="C27" s="464">
        <f xml:space="preserve">
IF(C26=0,0,C25/C26)</f>
        <v>0.49838026414154002</v>
      </c>
      <c r="D27" s="441"/>
      <c r="E27" s="442"/>
      <c r="F27" s="442">
        <f xml:space="preserve">
IF(F26=0,0,F25/F26)</f>
        <v>0</v>
      </c>
      <c r="G27" s="442"/>
      <c r="H27" s="442"/>
      <c r="I27" s="442"/>
      <c r="J27" s="442"/>
      <c r="K27" s="442"/>
      <c r="L27" s="442"/>
      <c r="M27" s="442"/>
      <c r="N27" s="442"/>
      <c r="O27" s="442"/>
      <c r="P27" s="442"/>
      <c r="Q27" s="442"/>
      <c r="R27" s="442"/>
      <c r="S27" s="442"/>
      <c r="T27" s="442"/>
      <c r="U27" s="442"/>
      <c r="V27" s="442"/>
      <c r="W27" s="442"/>
      <c r="X27" s="442"/>
      <c r="Y27" s="442"/>
      <c r="Z27" s="442"/>
      <c r="AA27" s="442"/>
      <c r="AB27" s="442"/>
      <c r="AC27" s="442"/>
      <c r="AD27" s="442"/>
      <c r="AE27" s="442"/>
      <c r="AF27" s="442"/>
      <c r="AG27" s="459">
        <f xml:space="preserve">
IF(AG26=0,0,AG25/AG26)</f>
        <v>0</v>
      </c>
      <c r="AH27" s="461"/>
    </row>
    <row r="28" spans="1:34" ht="15" thickBot="1" x14ac:dyDescent="0.35">
      <c r="A28" s="219" t="s">
        <v>174</v>
      </c>
      <c r="B28" s="239">
        <f xml:space="preserve">
SUM(C28:AG28)</f>
        <v>4006.5</v>
      </c>
      <c r="C28" s="465">
        <f xml:space="preserve">
C26-C25</f>
        <v>1006.5</v>
      </c>
      <c r="D28" s="443"/>
      <c r="E28" s="444"/>
      <c r="F28" s="444">
        <f xml:space="preserve">
F26-F25</f>
        <v>3000</v>
      </c>
      <c r="G28" s="444"/>
      <c r="H28" s="444"/>
      <c r="I28" s="444"/>
      <c r="J28" s="444"/>
      <c r="K28" s="444"/>
      <c r="L28" s="444"/>
      <c r="M28" s="444"/>
      <c r="N28" s="444"/>
      <c r="O28" s="444"/>
      <c r="P28" s="444"/>
      <c r="Q28" s="444"/>
      <c r="R28" s="444"/>
      <c r="S28" s="444"/>
      <c r="T28" s="444"/>
      <c r="U28" s="444"/>
      <c r="V28" s="444"/>
      <c r="W28" s="444"/>
      <c r="X28" s="444"/>
      <c r="Y28" s="444"/>
      <c r="Z28" s="444"/>
      <c r="AA28" s="444"/>
      <c r="AB28" s="444"/>
      <c r="AC28" s="444"/>
      <c r="AD28" s="444"/>
      <c r="AE28" s="444"/>
      <c r="AF28" s="444"/>
      <c r="AG28" s="460">
        <f xml:space="preserve">
AG26-AG25</f>
        <v>0</v>
      </c>
      <c r="AH28" s="461"/>
    </row>
    <row r="29" spans="1:34" x14ac:dyDescent="0.3">
      <c r="A29" s="220"/>
      <c r="B29" s="220"/>
      <c r="C29" s="221"/>
      <c r="D29" s="220"/>
      <c r="E29" s="220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A29" s="221"/>
      <c r="AB29" s="221"/>
      <c r="AC29" s="221"/>
      <c r="AD29" s="221"/>
      <c r="AE29" s="220"/>
      <c r="AF29" s="220"/>
      <c r="AG29" s="220"/>
    </row>
    <row r="30" spans="1:34" x14ac:dyDescent="0.3">
      <c r="A30" s="88" t="s">
        <v>129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24"/>
    </row>
    <row r="31" spans="1:34" x14ac:dyDescent="0.3">
      <c r="A31" s="89" t="s">
        <v>172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24"/>
    </row>
    <row r="32" spans="1:34" ht="14.4" customHeight="1" x14ac:dyDescent="0.3">
      <c r="A32" s="256" t="s">
        <v>169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7"/>
      <c r="AA32" s="257"/>
      <c r="AB32" s="257"/>
      <c r="AC32" s="257"/>
      <c r="AD32" s="257"/>
      <c r="AE32" s="257"/>
      <c r="AF32" s="257"/>
    </row>
    <row r="33" spans="1:1" x14ac:dyDescent="0.3">
      <c r="A33" s="258" t="s">
        <v>179</v>
      </c>
    </row>
    <row r="34" spans="1:1" x14ac:dyDescent="0.3">
      <c r="A34" s="258" t="s">
        <v>180</v>
      </c>
    </row>
    <row r="35" spans="1:1" x14ac:dyDescent="0.3">
      <c r="A35" s="258" t="s">
        <v>181</v>
      </c>
    </row>
    <row r="36" spans="1:1" x14ac:dyDescent="0.3">
      <c r="A36" s="258" t="s">
        <v>182</v>
      </c>
    </row>
  </sheetData>
  <mergeCells count="12">
    <mergeCell ref="A1:AG1"/>
    <mergeCell ref="B3:B4"/>
    <mergeCell ref="C24:E24"/>
    <mergeCell ref="C25:E25"/>
    <mergeCell ref="C26:E26"/>
    <mergeCell ref="F24:AF24"/>
    <mergeCell ref="F25:AF25"/>
    <mergeCell ref="F26:AF26"/>
    <mergeCell ref="C28:E28"/>
    <mergeCell ref="C27:E27"/>
    <mergeCell ref="F27:AF27"/>
    <mergeCell ref="F28:AF28"/>
  </mergeCells>
  <conditionalFormatting sqref="C27 AG27 F27">
    <cfRule type="cellIs" dxfId="4" priority="4" operator="greaterThan">
      <formula>1</formula>
    </cfRule>
  </conditionalFormatting>
  <conditionalFormatting sqref="C28 AG28 F28">
    <cfRule type="cellIs" dxfId="3" priority="3" operator="lessThan">
      <formula>0</formula>
    </cfRule>
  </conditionalFormatting>
  <conditionalFormatting sqref="B22:AG22">
    <cfRule type="cellIs" dxfId="2" priority="2" operator="greaterThan">
      <formula>1</formula>
    </cfRule>
  </conditionalFormatting>
  <conditionalFormatting sqref="B23:AG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17"/>
  <sheetViews>
    <sheetView showGridLines="0" showRowColHeaders="0" workbookViewId="0"/>
  </sheetViews>
  <sheetFormatPr defaultRowHeight="14.4" x14ac:dyDescent="0.3"/>
  <cols>
    <col min="1" max="16384" width="8.88671875" style="199"/>
  </cols>
  <sheetData>
    <row r="1" spans="1:40" x14ac:dyDescent="0.3">
      <c r="A1" s="199" t="s">
        <v>2797</v>
      </c>
    </row>
    <row r="2" spans="1:40" x14ac:dyDescent="0.3">
      <c r="A2" s="203" t="s">
        <v>246</v>
      </c>
    </row>
    <row r="3" spans="1:40" x14ac:dyDescent="0.3">
      <c r="A3" s="199" t="s">
        <v>139</v>
      </c>
      <c r="B3" s="224">
        <v>2015</v>
      </c>
      <c r="D3" s="200">
        <f>MAX(D5:D1048576)</f>
        <v>2</v>
      </c>
      <c r="F3" s="200">
        <f>SUMIF($E5:$E1048576,"&lt;10",F5:F1048576)</f>
        <v>1775604.6</v>
      </c>
      <c r="G3" s="200">
        <f t="shared" ref="G3:AN3" si="0">SUMIF($E5:$E1048576,"&lt;10",G5:G1048576)</f>
        <v>0</v>
      </c>
      <c r="H3" s="200">
        <f t="shared" si="0"/>
        <v>383761.4</v>
      </c>
      <c r="I3" s="200">
        <f t="shared" si="0"/>
        <v>0</v>
      </c>
      <c r="J3" s="200">
        <f t="shared" si="0"/>
        <v>0</v>
      </c>
      <c r="K3" s="200">
        <f t="shared" si="0"/>
        <v>54548</v>
      </c>
      <c r="L3" s="200">
        <f t="shared" si="0"/>
        <v>0</v>
      </c>
      <c r="M3" s="200">
        <f t="shared" si="0"/>
        <v>0</v>
      </c>
      <c r="N3" s="200">
        <f t="shared" si="0"/>
        <v>632490.5</v>
      </c>
      <c r="O3" s="200">
        <f t="shared" si="0"/>
        <v>0</v>
      </c>
      <c r="P3" s="200">
        <f t="shared" si="0"/>
        <v>0</v>
      </c>
      <c r="Q3" s="200">
        <f t="shared" si="0"/>
        <v>0</v>
      </c>
      <c r="R3" s="200">
        <f t="shared" si="0"/>
        <v>0</v>
      </c>
      <c r="S3" s="200">
        <f t="shared" si="0"/>
        <v>0</v>
      </c>
      <c r="T3" s="200">
        <f t="shared" si="0"/>
        <v>0</v>
      </c>
      <c r="U3" s="200">
        <f t="shared" si="0"/>
        <v>0</v>
      </c>
      <c r="V3" s="200">
        <f t="shared" si="0"/>
        <v>0</v>
      </c>
      <c r="W3" s="200">
        <f t="shared" si="0"/>
        <v>0</v>
      </c>
      <c r="X3" s="200">
        <f t="shared" si="0"/>
        <v>0</v>
      </c>
      <c r="Y3" s="200">
        <f t="shared" si="0"/>
        <v>0</v>
      </c>
      <c r="Z3" s="200">
        <f t="shared" si="0"/>
        <v>545057.5</v>
      </c>
      <c r="AA3" s="200">
        <f t="shared" si="0"/>
        <v>0</v>
      </c>
      <c r="AB3" s="200">
        <f t="shared" si="0"/>
        <v>0</v>
      </c>
      <c r="AC3" s="200">
        <f t="shared" si="0"/>
        <v>0</v>
      </c>
      <c r="AD3" s="200">
        <f t="shared" si="0"/>
        <v>58546</v>
      </c>
      <c r="AE3" s="200">
        <f t="shared" si="0"/>
        <v>0</v>
      </c>
      <c r="AF3" s="200">
        <f t="shared" si="0"/>
        <v>0</v>
      </c>
      <c r="AG3" s="200">
        <f t="shared" si="0"/>
        <v>0</v>
      </c>
      <c r="AH3" s="200">
        <f t="shared" si="0"/>
        <v>63184</v>
      </c>
      <c r="AI3" s="200">
        <f t="shared" si="0"/>
        <v>0</v>
      </c>
      <c r="AJ3" s="200">
        <f t="shared" si="0"/>
        <v>0</v>
      </c>
      <c r="AK3" s="200">
        <f t="shared" si="0"/>
        <v>38017.199999999997</v>
      </c>
      <c r="AL3" s="200">
        <f t="shared" si="0"/>
        <v>0</v>
      </c>
      <c r="AM3" s="200">
        <f t="shared" si="0"/>
        <v>0</v>
      </c>
      <c r="AN3" s="200">
        <f t="shared" si="0"/>
        <v>0</v>
      </c>
    </row>
    <row r="4" spans="1:40" x14ac:dyDescent="0.3">
      <c r="A4" s="199" t="s">
        <v>140</v>
      </c>
      <c r="B4" s="224">
        <v>1</v>
      </c>
      <c r="C4" s="201" t="s">
        <v>5</v>
      </c>
      <c r="D4" s="202" t="s">
        <v>53</v>
      </c>
      <c r="E4" s="202" t="s">
        <v>134</v>
      </c>
      <c r="F4" s="202" t="s">
        <v>3</v>
      </c>
      <c r="G4" s="202" t="s">
        <v>135</v>
      </c>
      <c r="H4" s="202" t="s">
        <v>136</v>
      </c>
      <c r="I4" s="202" t="s">
        <v>137</v>
      </c>
      <c r="J4" s="202" t="s">
        <v>138</v>
      </c>
      <c r="K4" s="202">
        <v>305</v>
      </c>
      <c r="L4" s="202">
        <v>306</v>
      </c>
      <c r="M4" s="202">
        <v>408</v>
      </c>
      <c r="N4" s="202">
        <v>409</v>
      </c>
      <c r="O4" s="202">
        <v>410</v>
      </c>
      <c r="P4" s="202">
        <v>415</v>
      </c>
      <c r="Q4" s="202">
        <v>416</v>
      </c>
      <c r="R4" s="202">
        <v>418</v>
      </c>
      <c r="S4" s="202">
        <v>419</v>
      </c>
      <c r="T4" s="202">
        <v>420</v>
      </c>
      <c r="U4" s="202">
        <v>421</v>
      </c>
      <c r="V4" s="202">
        <v>522</v>
      </c>
      <c r="W4" s="202">
        <v>523</v>
      </c>
      <c r="X4" s="202">
        <v>524</v>
      </c>
      <c r="Y4" s="202">
        <v>525</v>
      </c>
      <c r="Z4" s="202">
        <v>526</v>
      </c>
      <c r="AA4" s="202">
        <v>527</v>
      </c>
      <c r="AB4" s="202">
        <v>528</v>
      </c>
      <c r="AC4" s="202">
        <v>629</v>
      </c>
      <c r="AD4" s="202">
        <v>630</v>
      </c>
      <c r="AE4" s="202">
        <v>636</v>
      </c>
      <c r="AF4" s="202">
        <v>637</v>
      </c>
      <c r="AG4" s="202">
        <v>640</v>
      </c>
      <c r="AH4" s="202">
        <v>642</v>
      </c>
      <c r="AI4" s="202">
        <v>743</v>
      </c>
      <c r="AJ4" s="202">
        <v>745</v>
      </c>
      <c r="AK4" s="202">
        <v>746</v>
      </c>
      <c r="AL4" s="202">
        <v>747</v>
      </c>
      <c r="AM4" s="202">
        <v>930</v>
      </c>
      <c r="AN4" s="202">
        <v>940</v>
      </c>
    </row>
    <row r="5" spans="1:40" x14ac:dyDescent="0.3">
      <c r="A5" s="199" t="s">
        <v>141</v>
      </c>
      <c r="B5" s="224">
        <v>2</v>
      </c>
      <c r="C5" s="199">
        <v>41</v>
      </c>
      <c r="D5" s="199">
        <v>1</v>
      </c>
      <c r="E5" s="199">
        <v>1</v>
      </c>
      <c r="F5" s="199">
        <v>26.45</v>
      </c>
      <c r="G5" s="199">
        <v>0</v>
      </c>
      <c r="H5" s="199">
        <v>3.2</v>
      </c>
      <c r="I5" s="199">
        <v>0</v>
      </c>
      <c r="J5" s="199">
        <v>0</v>
      </c>
      <c r="K5" s="199">
        <v>1</v>
      </c>
      <c r="L5" s="199">
        <v>0</v>
      </c>
      <c r="M5" s="199">
        <v>0</v>
      </c>
      <c r="N5" s="199">
        <v>11</v>
      </c>
      <c r="O5" s="199">
        <v>0</v>
      </c>
      <c r="P5" s="199">
        <v>0</v>
      </c>
      <c r="Q5" s="199">
        <v>0</v>
      </c>
      <c r="R5" s="199">
        <v>0</v>
      </c>
      <c r="S5" s="199">
        <v>0</v>
      </c>
      <c r="T5" s="199">
        <v>0</v>
      </c>
      <c r="U5" s="199">
        <v>0</v>
      </c>
      <c r="V5" s="199">
        <v>0</v>
      </c>
      <c r="W5" s="199">
        <v>0</v>
      </c>
      <c r="X5" s="199">
        <v>0</v>
      </c>
      <c r="Y5" s="199">
        <v>0</v>
      </c>
      <c r="Z5" s="199">
        <v>6.65</v>
      </c>
      <c r="AA5" s="199">
        <v>0</v>
      </c>
      <c r="AB5" s="199">
        <v>0</v>
      </c>
      <c r="AC5" s="199">
        <v>0</v>
      </c>
      <c r="AD5" s="199">
        <v>2</v>
      </c>
      <c r="AE5" s="199">
        <v>0</v>
      </c>
      <c r="AF5" s="199">
        <v>0</v>
      </c>
      <c r="AG5" s="199">
        <v>0</v>
      </c>
      <c r="AH5" s="199">
        <v>2</v>
      </c>
      <c r="AI5" s="199">
        <v>0</v>
      </c>
      <c r="AJ5" s="199">
        <v>0</v>
      </c>
      <c r="AK5" s="199">
        <v>0.6</v>
      </c>
      <c r="AL5" s="199">
        <v>0</v>
      </c>
      <c r="AM5" s="199">
        <v>0</v>
      </c>
      <c r="AN5" s="199">
        <v>0</v>
      </c>
    </row>
    <row r="6" spans="1:40" x14ac:dyDescent="0.3">
      <c r="A6" s="199" t="s">
        <v>142</v>
      </c>
      <c r="B6" s="224">
        <v>3</v>
      </c>
      <c r="C6" s="199">
        <v>41</v>
      </c>
      <c r="D6" s="199">
        <v>1</v>
      </c>
      <c r="E6" s="199">
        <v>2</v>
      </c>
      <c r="F6" s="199">
        <v>4226.8</v>
      </c>
      <c r="G6" s="199">
        <v>0</v>
      </c>
      <c r="H6" s="199">
        <v>533.6</v>
      </c>
      <c r="I6" s="199">
        <v>0</v>
      </c>
      <c r="J6" s="199">
        <v>0</v>
      </c>
      <c r="K6" s="199">
        <v>176</v>
      </c>
      <c r="L6" s="199">
        <v>0</v>
      </c>
      <c r="M6" s="199">
        <v>0</v>
      </c>
      <c r="N6" s="199">
        <v>1636</v>
      </c>
      <c r="O6" s="199">
        <v>0</v>
      </c>
      <c r="P6" s="199">
        <v>0</v>
      </c>
      <c r="Q6" s="199">
        <v>0</v>
      </c>
      <c r="R6" s="199">
        <v>0</v>
      </c>
      <c r="S6" s="199">
        <v>0</v>
      </c>
      <c r="T6" s="199">
        <v>0</v>
      </c>
      <c r="U6" s="199">
        <v>0</v>
      </c>
      <c r="V6" s="199">
        <v>0</v>
      </c>
      <c r="W6" s="199">
        <v>0</v>
      </c>
      <c r="X6" s="199">
        <v>0</v>
      </c>
      <c r="Y6" s="199">
        <v>0</v>
      </c>
      <c r="Z6" s="199">
        <v>1140.2</v>
      </c>
      <c r="AA6" s="199">
        <v>0</v>
      </c>
      <c r="AB6" s="199">
        <v>0</v>
      </c>
      <c r="AC6" s="199">
        <v>0</v>
      </c>
      <c r="AD6" s="199">
        <v>296</v>
      </c>
      <c r="AE6" s="199">
        <v>0</v>
      </c>
      <c r="AF6" s="199">
        <v>0</v>
      </c>
      <c r="AG6" s="199">
        <v>0</v>
      </c>
      <c r="AH6" s="199">
        <v>344</v>
      </c>
      <c r="AI6" s="199">
        <v>0</v>
      </c>
      <c r="AJ6" s="199">
        <v>0</v>
      </c>
      <c r="AK6" s="199">
        <v>101</v>
      </c>
      <c r="AL6" s="199">
        <v>0</v>
      </c>
      <c r="AM6" s="199">
        <v>0</v>
      </c>
      <c r="AN6" s="199">
        <v>0</v>
      </c>
    </row>
    <row r="7" spans="1:40" x14ac:dyDescent="0.3">
      <c r="A7" s="199" t="s">
        <v>143</v>
      </c>
      <c r="B7" s="224">
        <v>4</v>
      </c>
      <c r="C7" s="199">
        <v>41</v>
      </c>
      <c r="D7" s="199">
        <v>1</v>
      </c>
      <c r="E7" s="199">
        <v>3</v>
      </c>
      <c r="F7" s="199">
        <v>34</v>
      </c>
      <c r="G7" s="199">
        <v>0</v>
      </c>
      <c r="H7" s="199">
        <v>0</v>
      </c>
      <c r="I7" s="199">
        <v>0</v>
      </c>
      <c r="J7" s="199">
        <v>0</v>
      </c>
      <c r="K7" s="199">
        <v>0</v>
      </c>
      <c r="L7" s="199">
        <v>0</v>
      </c>
      <c r="M7" s="199">
        <v>0</v>
      </c>
      <c r="N7" s="199">
        <v>0</v>
      </c>
      <c r="O7" s="199">
        <v>0</v>
      </c>
      <c r="P7" s="199">
        <v>0</v>
      </c>
      <c r="Q7" s="199">
        <v>0</v>
      </c>
      <c r="R7" s="199">
        <v>0</v>
      </c>
      <c r="S7" s="199">
        <v>0</v>
      </c>
      <c r="T7" s="199">
        <v>0</v>
      </c>
      <c r="U7" s="199">
        <v>0</v>
      </c>
      <c r="V7" s="199">
        <v>0</v>
      </c>
      <c r="W7" s="199">
        <v>0</v>
      </c>
      <c r="X7" s="199">
        <v>0</v>
      </c>
      <c r="Y7" s="199">
        <v>0</v>
      </c>
      <c r="Z7" s="199">
        <v>34</v>
      </c>
      <c r="AA7" s="199">
        <v>0</v>
      </c>
      <c r="AB7" s="199">
        <v>0</v>
      </c>
      <c r="AC7" s="199">
        <v>0</v>
      </c>
      <c r="AD7" s="199">
        <v>0</v>
      </c>
      <c r="AE7" s="199">
        <v>0</v>
      </c>
      <c r="AF7" s="199">
        <v>0</v>
      </c>
      <c r="AG7" s="199">
        <v>0</v>
      </c>
      <c r="AH7" s="199">
        <v>0</v>
      </c>
      <c r="AI7" s="199">
        <v>0</v>
      </c>
      <c r="AJ7" s="199">
        <v>0</v>
      </c>
      <c r="AK7" s="199">
        <v>0</v>
      </c>
      <c r="AL7" s="199">
        <v>0</v>
      </c>
      <c r="AM7" s="199">
        <v>0</v>
      </c>
      <c r="AN7" s="199">
        <v>0</v>
      </c>
    </row>
    <row r="8" spans="1:40" x14ac:dyDescent="0.3">
      <c r="A8" s="199" t="s">
        <v>144</v>
      </c>
      <c r="B8" s="224">
        <v>5</v>
      </c>
      <c r="C8" s="199">
        <v>41</v>
      </c>
      <c r="D8" s="199">
        <v>1</v>
      </c>
      <c r="E8" s="199">
        <v>4</v>
      </c>
      <c r="F8" s="199">
        <v>61.5</v>
      </c>
      <c r="G8" s="199">
        <v>0</v>
      </c>
      <c r="H8" s="199">
        <v>9</v>
      </c>
      <c r="I8" s="199">
        <v>0</v>
      </c>
      <c r="J8" s="199">
        <v>0</v>
      </c>
      <c r="K8" s="199">
        <v>0</v>
      </c>
      <c r="L8" s="199">
        <v>0</v>
      </c>
      <c r="M8" s="199">
        <v>0</v>
      </c>
      <c r="N8" s="199">
        <v>52.5</v>
      </c>
      <c r="O8" s="199">
        <v>0</v>
      </c>
      <c r="P8" s="199">
        <v>0</v>
      </c>
      <c r="Q8" s="199">
        <v>0</v>
      </c>
      <c r="R8" s="199">
        <v>0</v>
      </c>
      <c r="S8" s="199">
        <v>0</v>
      </c>
      <c r="T8" s="199">
        <v>0</v>
      </c>
      <c r="U8" s="199">
        <v>0</v>
      </c>
      <c r="V8" s="199">
        <v>0</v>
      </c>
      <c r="W8" s="199">
        <v>0</v>
      </c>
      <c r="X8" s="199">
        <v>0</v>
      </c>
      <c r="Y8" s="199">
        <v>0</v>
      </c>
      <c r="Z8" s="199">
        <v>0</v>
      </c>
      <c r="AA8" s="199">
        <v>0</v>
      </c>
      <c r="AB8" s="199">
        <v>0</v>
      </c>
      <c r="AC8" s="199">
        <v>0</v>
      </c>
      <c r="AD8" s="199">
        <v>0</v>
      </c>
      <c r="AE8" s="199">
        <v>0</v>
      </c>
      <c r="AF8" s="199">
        <v>0</v>
      </c>
      <c r="AG8" s="199">
        <v>0</v>
      </c>
      <c r="AH8" s="199">
        <v>0</v>
      </c>
      <c r="AI8" s="199">
        <v>0</v>
      </c>
      <c r="AJ8" s="199">
        <v>0</v>
      </c>
      <c r="AK8" s="199">
        <v>0</v>
      </c>
      <c r="AL8" s="199">
        <v>0</v>
      </c>
      <c r="AM8" s="199">
        <v>0</v>
      </c>
      <c r="AN8" s="199">
        <v>0</v>
      </c>
    </row>
    <row r="9" spans="1:40" x14ac:dyDescent="0.3">
      <c r="A9" s="199" t="s">
        <v>145</v>
      </c>
      <c r="B9" s="224">
        <v>6</v>
      </c>
      <c r="C9" s="199">
        <v>41</v>
      </c>
      <c r="D9" s="199">
        <v>1</v>
      </c>
      <c r="E9" s="199">
        <v>6</v>
      </c>
      <c r="F9" s="199">
        <v>890269</v>
      </c>
      <c r="G9" s="199">
        <v>0</v>
      </c>
      <c r="H9" s="199">
        <v>194144</v>
      </c>
      <c r="I9" s="199">
        <v>0</v>
      </c>
      <c r="J9" s="199">
        <v>0</v>
      </c>
      <c r="K9" s="199">
        <v>27100</v>
      </c>
      <c r="L9" s="199">
        <v>0</v>
      </c>
      <c r="M9" s="199">
        <v>0</v>
      </c>
      <c r="N9" s="199">
        <v>316890</v>
      </c>
      <c r="O9" s="199">
        <v>0</v>
      </c>
      <c r="P9" s="199">
        <v>0</v>
      </c>
      <c r="Q9" s="199">
        <v>0</v>
      </c>
      <c r="R9" s="199">
        <v>0</v>
      </c>
      <c r="S9" s="199">
        <v>0</v>
      </c>
      <c r="T9" s="199">
        <v>0</v>
      </c>
      <c r="U9" s="199">
        <v>0</v>
      </c>
      <c r="V9" s="199">
        <v>0</v>
      </c>
      <c r="W9" s="199">
        <v>0</v>
      </c>
      <c r="X9" s="199">
        <v>0</v>
      </c>
      <c r="Y9" s="199">
        <v>0</v>
      </c>
      <c r="Z9" s="199">
        <v>270094</v>
      </c>
      <c r="AA9" s="199">
        <v>0</v>
      </c>
      <c r="AB9" s="199">
        <v>0</v>
      </c>
      <c r="AC9" s="199">
        <v>0</v>
      </c>
      <c r="AD9" s="199">
        <v>31757</v>
      </c>
      <c r="AE9" s="199">
        <v>0</v>
      </c>
      <c r="AF9" s="199">
        <v>0</v>
      </c>
      <c r="AG9" s="199">
        <v>0</v>
      </c>
      <c r="AH9" s="199">
        <v>31316</v>
      </c>
      <c r="AI9" s="199">
        <v>0</v>
      </c>
      <c r="AJ9" s="199">
        <v>0</v>
      </c>
      <c r="AK9" s="199">
        <v>18968</v>
      </c>
      <c r="AL9" s="199">
        <v>0</v>
      </c>
      <c r="AM9" s="199">
        <v>0</v>
      </c>
      <c r="AN9" s="199">
        <v>0</v>
      </c>
    </row>
    <row r="10" spans="1:40" x14ac:dyDescent="0.3">
      <c r="A10" s="199" t="s">
        <v>146</v>
      </c>
      <c r="B10" s="224">
        <v>7</v>
      </c>
      <c r="C10" s="199">
        <v>41</v>
      </c>
      <c r="D10" s="199">
        <v>1</v>
      </c>
      <c r="E10" s="199">
        <v>11</v>
      </c>
      <c r="F10" s="199">
        <v>2503.25</v>
      </c>
      <c r="G10" s="199">
        <v>0</v>
      </c>
      <c r="H10" s="199">
        <v>1003.25</v>
      </c>
      <c r="I10" s="199">
        <v>0</v>
      </c>
      <c r="J10" s="199">
        <v>0</v>
      </c>
      <c r="K10" s="199">
        <v>1500</v>
      </c>
      <c r="L10" s="199">
        <v>0</v>
      </c>
      <c r="M10" s="199">
        <v>0</v>
      </c>
      <c r="N10" s="199">
        <v>0</v>
      </c>
      <c r="O10" s="199">
        <v>0</v>
      </c>
      <c r="P10" s="199">
        <v>0</v>
      </c>
      <c r="Q10" s="199">
        <v>0</v>
      </c>
      <c r="R10" s="199">
        <v>0</v>
      </c>
      <c r="S10" s="199">
        <v>0</v>
      </c>
      <c r="T10" s="199">
        <v>0</v>
      </c>
      <c r="U10" s="199">
        <v>0</v>
      </c>
      <c r="V10" s="199">
        <v>0</v>
      </c>
      <c r="W10" s="199">
        <v>0</v>
      </c>
      <c r="X10" s="199">
        <v>0</v>
      </c>
      <c r="Y10" s="199">
        <v>0</v>
      </c>
      <c r="Z10" s="199">
        <v>0</v>
      </c>
      <c r="AA10" s="199">
        <v>0</v>
      </c>
      <c r="AB10" s="199">
        <v>0</v>
      </c>
      <c r="AC10" s="199">
        <v>0</v>
      </c>
      <c r="AD10" s="199">
        <v>0</v>
      </c>
      <c r="AE10" s="199">
        <v>0</v>
      </c>
      <c r="AF10" s="199">
        <v>0</v>
      </c>
      <c r="AG10" s="199">
        <v>0</v>
      </c>
      <c r="AH10" s="199">
        <v>0</v>
      </c>
      <c r="AI10" s="199">
        <v>0</v>
      </c>
      <c r="AJ10" s="199">
        <v>0</v>
      </c>
      <c r="AK10" s="199">
        <v>0</v>
      </c>
      <c r="AL10" s="199">
        <v>0</v>
      </c>
      <c r="AM10" s="199">
        <v>0</v>
      </c>
      <c r="AN10" s="199">
        <v>0</v>
      </c>
    </row>
    <row r="11" spans="1:40" x14ac:dyDescent="0.3">
      <c r="A11" s="199" t="s">
        <v>147</v>
      </c>
      <c r="B11" s="224">
        <v>8</v>
      </c>
      <c r="C11" s="199">
        <v>41</v>
      </c>
      <c r="D11" s="199">
        <v>2</v>
      </c>
      <c r="E11" s="199">
        <v>1</v>
      </c>
      <c r="F11" s="199">
        <v>26.45</v>
      </c>
      <c r="G11" s="199">
        <v>0</v>
      </c>
      <c r="H11" s="199">
        <v>3.2</v>
      </c>
      <c r="I11" s="199">
        <v>0</v>
      </c>
      <c r="J11" s="199">
        <v>0</v>
      </c>
      <c r="K11" s="199">
        <v>1</v>
      </c>
      <c r="L11" s="199">
        <v>0</v>
      </c>
      <c r="M11" s="199">
        <v>0</v>
      </c>
      <c r="N11" s="199">
        <v>11</v>
      </c>
      <c r="O11" s="199">
        <v>0</v>
      </c>
      <c r="P11" s="199">
        <v>0</v>
      </c>
      <c r="Q11" s="199">
        <v>0</v>
      </c>
      <c r="R11" s="199">
        <v>0</v>
      </c>
      <c r="S11" s="199">
        <v>0</v>
      </c>
      <c r="T11" s="199">
        <v>0</v>
      </c>
      <c r="U11" s="199">
        <v>0</v>
      </c>
      <c r="V11" s="199">
        <v>0</v>
      </c>
      <c r="W11" s="199">
        <v>0</v>
      </c>
      <c r="X11" s="199">
        <v>0</v>
      </c>
      <c r="Y11" s="199">
        <v>0</v>
      </c>
      <c r="Z11" s="199">
        <v>6.65</v>
      </c>
      <c r="AA11" s="199">
        <v>0</v>
      </c>
      <c r="AB11" s="199">
        <v>0</v>
      </c>
      <c r="AC11" s="199">
        <v>0</v>
      </c>
      <c r="AD11" s="199">
        <v>2</v>
      </c>
      <c r="AE11" s="199">
        <v>0</v>
      </c>
      <c r="AF11" s="199">
        <v>0</v>
      </c>
      <c r="AG11" s="199">
        <v>0</v>
      </c>
      <c r="AH11" s="199">
        <v>2</v>
      </c>
      <c r="AI11" s="199">
        <v>0</v>
      </c>
      <c r="AJ11" s="199">
        <v>0</v>
      </c>
      <c r="AK11" s="199">
        <v>0.6</v>
      </c>
      <c r="AL11" s="199">
        <v>0</v>
      </c>
      <c r="AM11" s="199">
        <v>0</v>
      </c>
      <c r="AN11" s="199">
        <v>0</v>
      </c>
    </row>
    <row r="12" spans="1:40" x14ac:dyDescent="0.3">
      <c r="A12" s="199" t="s">
        <v>148</v>
      </c>
      <c r="B12" s="224">
        <v>9</v>
      </c>
      <c r="C12" s="199">
        <v>41</v>
      </c>
      <c r="D12" s="199">
        <v>2</v>
      </c>
      <c r="E12" s="199">
        <v>2</v>
      </c>
      <c r="F12" s="199">
        <v>3694.4</v>
      </c>
      <c r="G12" s="199">
        <v>0</v>
      </c>
      <c r="H12" s="199">
        <v>422.4</v>
      </c>
      <c r="I12" s="199">
        <v>0</v>
      </c>
      <c r="J12" s="199">
        <v>0</v>
      </c>
      <c r="K12" s="199">
        <v>152</v>
      </c>
      <c r="L12" s="199">
        <v>0</v>
      </c>
      <c r="M12" s="199">
        <v>0</v>
      </c>
      <c r="N12" s="199">
        <v>1504</v>
      </c>
      <c r="O12" s="199">
        <v>0</v>
      </c>
      <c r="P12" s="199">
        <v>0</v>
      </c>
      <c r="Q12" s="199">
        <v>0</v>
      </c>
      <c r="R12" s="199">
        <v>0</v>
      </c>
      <c r="S12" s="199">
        <v>0</v>
      </c>
      <c r="T12" s="199">
        <v>0</v>
      </c>
      <c r="U12" s="199">
        <v>0</v>
      </c>
      <c r="V12" s="199">
        <v>0</v>
      </c>
      <c r="W12" s="199">
        <v>0</v>
      </c>
      <c r="X12" s="199">
        <v>0</v>
      </c>
      <c r="Y12" s="199">
        <v>0</v>
      </c>
      <c r="Z12" s="199">
        <v>973</v>
      </c>
      <c r="AA12" s="199">
        <v>0</v>
      </c>
      <c r="AB12" s="199">
        <v>0</v>
      </c>
      <c r="AC12" s="199">
        <v>0</v>
      </c>
      <c r="AD12" s="199">
        <v>240</v>
      </c>
      <c r="AE12" s="199">
        <v>0</v>
      </c>
      <c r="AF12" s="199">
        <v>0</v>
      </c>
      <c r="AG12" s="199">
        <v>0</v>
      </c>
      <c r="AH12" s="199">
        <v>312</v>
      </c>
      <c r="AI12" s="199">
        <v>0</v>
      </c>
      <c r="AJ12" s="199">
        <v>0</v>
      </c>
      <c r="AK12" s="199">
        <v>91</v>
      </c>
      <c r="AL12" s="199">
        <v>0</v>
      </c>
      <c r="AM12" s="199">
        <v>0</v>
      </c>
      <c r="AN12" s="199">
        <v>0</v>
      </c>
    </row>
    <row r="13" spans="1:40" x14ac:dyDescent="0.3">
      <c r="A13" s="199" t="s">
        <v>149</v>
      </c>
      <c r="B13" s="224">
        <v>10</v>
      </c>
      <c r="C13" s="199">
        <v>41</v>
      </c>
      <c r="D13" s="199">
        <v>2</v>
      </c>
      <c r="E13" s="199">
        <v>3</v>
      </c>
      <c r="F13" s="199">
        <v>30</v>
      </c>
      <c r="G13" s="199">
        <v>0</v>
      </c>
      <c r="H13" s="199">
        <v>0</v>
      </c>
      <c r="I13" s="199">
        <v>0</v>
      </c>
      <c r="J13" s="199">
        <v>0</v>
      </c>
      <c r="K13" s="199">
        <v>0</v>
      </c>
      <c r="L13" s="199">
        <v>0</v>
      </c>
      <c r="M13" s="199">
        <v>0</v>
      </c>
      <c r="N13" s="199">
        <v>0</v>
      </c>
      <c r="O13" s="199">
        <v>0</v>
      </c>
      <c r="P13" s="199">
        <v>0</v>
      </c>
      <c r="Q13" s="199">
        <v>0</v>
      </c>
      <c r="R13" s="199">
        <v>0</v>
      </c>
      <c r="S13" s="199">
        <v>0</v>
      </c>
      <c r="T13" s="199">
        <v>0</v>
      </c>
      <c r="U13" s="199">
        <v>0</v>
      </c>
      <c r="V13" s="199">
        <v>0</v>
      </c>
      <c r="W13" s="199">
        <v>0</v>
      </c>
      <c r="X13" s="199">
        <v>0</v>
      </c>
      <c r="Y13" s="199">
        <v>0</v>
      </c>
      <c r="Z13" s="199">
        <v>30</v>
      </c>
      <c r="AA13" s="199">
        <v>0</v>
      </c>
      <c r="AB13" s="199">
        <v>0</v>
      </c>
      <c r="AC13" s="199">
        <v>0</v>
      </c>
      <c r="AD13" s="199">
        <v>0</v>
      </c>
      <c r="AE13" s="199">
        <v>0</v>
      </c>
      <c r="AF13" s="199">
        <v>0</v>
      </c>
      <c r="AG13" s="199">
        <v>0</v>
      </c>
      <c r="AH13" s="199">
        <v>0</v>
      </c>
      <c r="AI13" s="199">
        <v>0</v>
      </c>
      <c r="AJ13" s="199">
        <v>0</v>
      </c>
      <c r="AK13" s="199">
        <v>0</v>
      </c>
      <c r="AL13" s="199">
        <v>0</v>
      </c>
      <c r="AM13" s="199">
        <v>0</v>
      </c>
      <c r="AN13" s="199">
        <v>0</v>
      </c>
    </row>
    <row r="14" spans="1:40" x14ac:dyDescent="0.3">
      <c r="A14" s="199" t="s">
        <v>150</v>
      </c>
      <c r="B14" s="224">
        <v>11</v>
      </c>
      <c r="C14" s="199">
        <v>41</v>
      </c>
      <c r="D14" s="199">
        <v>2</v>
      </c>
      <c r="E14" s="199">
        <v>4</v>
      </c>
      <c r="F14" s="199">
        <v>61</v>
      </c>
      <c r="G14" s="199">
        <v>0</v>
      </c>
      <c r="H14" s="199">
        <v>8</v>
      </c>
      <c r="I14" s="199">
        <v>0</v>
      </c>
      <c r="J14" s="199">
        <v>0</v>
      </c>
      <c r="K14" s="199">
        <v>0</v>
      </c>
      <c r="L14" s="199">
        <v>0</v>
      </c>
      <c r="M14" s="199">
        <v>0</v>
      </c>
      <c r="N14" s="199">
        <v>53</v>
      </c>
      <c r="O14" s="199">
        <v>0</v>
      </c>
      <c r="P14" s="199">
        <v>0</v>
      </c>
      <c r="Q14" s="199">
        <v>0</v>
      </c>
      <c r="R14" s="199">
        <v>0</v>
      </c>
      <c r="S14" s="199">
        <v>0</v>
      </c>
      <c r="T14" s="199">
        <v>0</v>
      </c>
      <c r="U14" s="199">
        <v>0</v>
      </c>
      <c r="V14" s="199">
        <v>0</v>
      </c>
      <c r="W14" s="199">
        <v>0</v>
      </c>
      <c r="X14" s="199">
        <v>0</v>
      </c>
      <c r="Y14" s="199">
        <v>0</v>
      </c>
      <c r="Z14" s="199">
        <v>0</v>
      </c>
      <c r="AA14" s="199">
        <v>0</v>
      </c>
      <c r="AB14" s="199">
        <v>0</v>
      </c>
      <c r="AC14" s="199">
        <v>0</v>
      </c>
      <c r="AD14" s="199">
        <v>0</v>
      </c>
      <c r="AE14" s="199">
        <v>0</v>
      </c>
      <c r="AF14" s="199">
        <v>0</v>
      </c>
      <c r="AG14" s="199">
        <v>0</v>
      </c>
      <c r="AH14" s="199">
        <v>0</v>
      </c>
      <c r="AI14" s="199">
        <v>0</v>
      </c>
      <c r="AJ14" s="199">
        <v>0</v>
      </c>
      <c r="AK14" s="199">
        <v>0</v>
      </c>
      <c r="AL14" s="199">
        <v>0</v>
      </c>
      <c r="AM14" s="199">
        <v>0</v>
      </c>
      <c r="AN14" s="199">
        <v>0</v>
      </c>
    </row>
    <row r="15" spans="1:40" x14ac:dyDescent="0.3">
      <c r="A15" s="199" t="s">
        <v>151</v>
      </c>
      <c r="B15" s="224">
        <v>12</v>
      </c>
      <c r="C15" s="199">
        <v>41</v>
      </c>
      <c r="D15" s="199">
        <v>2</v>
      </c>
      <c r="E15" s="199">
        <v>6</v>
      </c>
      <c r="F15" s="199">
        <v>877175</v>
      </c>
      <c r="G15" s="199">
        <v>0</v>
      </c>
      <c r="H15" s="199">
        <v>188638</v>
      </c>
      <c r="I15" s="199">
        <v>0</v>
      </c>
      <c r="J15" s="199">
        <v>0</v>
      </c>
      <c r="K15" s="199">
        <v>27118</v>
      </c>
      <c r="L15" s="199">
        <v>0</v>
      </c>
      <c r="M15" s="199">
        <v>0</v>
      </c>
      <c r="N15" s="199">
        <v>312333</v>
      </c>
      <c r="O15" s="199">
        <v>0</v>
      </c>
      <c r="P15" s="199">
        <v>0</v>
      </c>
      <c r="Q15" s="199">
        <v>0</v>
      </c>
      <c r="R15" s="199">
        <v>0</v>
      </c>
      <c r="S15" s="199">
        <v>0</v>
      </c>
      <c r="T15" s="199">
        <v>0</v>
      </c>
      <c r="U15" s="199">
        <v>0</v>
      </c>
      <c r="V15" s="199">
        <v>0</v>
      </c>
      <c r="W15" s="199">
        <v>0</v>
      </c>
      <c r="X15" s="199">
        <v>0</v>
      </c>
      <c r="Y15" s="199">
        <v>0</v>
      </c>
      <c r="Z15" s="199">
        <v>272773</v>
      </c>
      <c r="AA15" s="199">
        <v>0</v>
      </c>
      <c r="AB15" s="199">
        <v>0</v>
      </c>
      <c r="AC15" s="199">
        <v>0</v>
      </c>
      <c r="AD15" s="199">
        <v>26249</v>
      </c>
      <c r="AE15" s="199">
        <v>0</v>
      </c>
      <c r="AF15" s="199">
        <v>0</v>
      </c>
      <c r="AG15" s="199">
        <v>0</v>
      </c>
      <c r="AH15" s="199">
        <v>31208</v>
      </c>
      <c r="AI15" s="199">
        <v>0</v>
      </c>
      <c r="AJ15" s="199">
        <v>0</v>
      </c>
      <c r="AK15" s="199">
        <v>18856</v>
      </c>
      <c r="AL15" s="199">
        <v>0</v>
      </c>
      <c r="AM15" s="199">
        <v>0</v>
      </c>
      <c r="AN15" s="199">
        <v>0</v>
      </c>
    </row>
    <row r="16" spans="1:40" x14ac:dyDescent="0.3">
      <c r="A16" s="199" t="s">
        <v>139</v>
      </c>
      <c r="B16" s="224">
        <v>2015</v>
      </c>
      <c r="C16" s="199">
        <v>41</v>
      </c>
      <c r="D16" s="199">
        <v>2</v>
      </c>
      <c r="E16" s="199">
        <v>10</v>
      </c>
      <c r="F16" s="199">
        <v>1000</v>
      </c>
      <c r="G16" s="199">
        <v>0</v>
      </c>
      <c r="H16" s="199">
        <v>1000</v>
      </c>
      <c r="I16" s="199">
        <v>0</v>
      </c>
      <c r="J16" s="199">
        <v>0</v>
      </c>
      <c r="K16" s="199">
        <v>0</v>
      </c>
      <c r="L16" s="199">
        <v>0</v>
      </c>
      <c r="M16" s="199">
        <v>0</v>
      </c>
      <c r="N16" s="199">
        <v>0</v>
      </c>
      <c r="O16" s="199">
        <v>0</v>
      </c>
      <c r="P16" s="199">
        <v>0</v>
      </c>
      <c r="Q16" s="199">
        <v>0</v>
      </c>
      <c r="R16" s="199">
        <v>0</v>
      </c>
      <c r="S16" s="199">
        <v>0</v>
      </c>
      <c r="T16" s="199">
        <v>0</v>
      </c>
      <c r="U16" s="199">
        <v>0</v>
      </c>
      <c r="V16" s="199">
        <v>0</v>
      </c>
      <c r="W16" s="199">
        <v>0</v>
      </c>
      <c r="X16" s="199">
        <v>0</v>
      </c>
      <c r="Y16" s="199">
        <v>0</v>
      </c>
      <c r="Z16" s="199">
        <v>0</v>
      </c>
      <c r="AA16" s="199">
        <v>0</v>
      </c>
      <c r="AB16" s="199">
        <v>0</v>
      </c>
      <c r="AC16" s="199">
        <v>0</v>
      </c>
      <c r="AD16" s="199">
        <v>0</v>
      </c>
      <c r="AE16" s="199">
        <v>0</v>
      </c>
      <c r="AF16" s="199">
        <v>0</v>
      </c>
      <c r="AG16" s="199">
        <v>0</v>
      </c>
      <c r="AH16" s="199">
        <v>0</v>
      </c>
      <c r="AI16" s="199">
        <v>0</v>
      </c>
      <c r="AJ16" s="199">
        <v>0</v>
      </c>
      <c r="AK16" s="199">
        <v>0</v>
      </c>
      <c r="AL16" s="199">
        <v>0</v>
      </c>
      <c r="AM16" s="199">
        <v>0</v>
      </c>
      <c r="AN16" s="199">
        <v>0</v>
      </c>
    </row>
    <row r="17" spans="3:40" x14ac:dyDescent="0.3">
      <c r="C17" s="199">
        <v>41</v>
      </c>
      <c r="D17" s="199">
        <v>2</v>
      </c>
      <c r="E17" s="199">
        <v>11</v>
      </c>
      <c r="F17" s="199">
        <v>2503.25</v>
      </c>
      <c r="G17" s="199">
        <v>0</v>
      </c>
      <c r="H17" s="199">
        <v>1003.25</v>
      </c>
      <c r="I17" s="199">
        <v>0</v>
      </c>
      <c r="J17" s="199">
        <v>0</v>
      </c>
      <c r="K17" s="199">
        <v>1500</v>
      </c>
      <c r="L17" s="199">
        <v>0</v>
      </c>
      <c r="M17" s="199">
        <v>0</v>
      </c>
      <c r="N17" s="199">
        <v>0</v>
      </c>
      <c r="O17" s="199">
        <v>0</v>
      </c>
      <c r="P17" s="199">
        <v>0</v>
      </c>
      <c r="Q17" s="199">
        <v>0</v>
      </c>
      <c r="R17" s="199">
        <v>0</v>
      </c>
      <c r="S17" s="199">
        <v>0</v>
      </c>
      <c r="T17" s="199">
        <v>0</v>
      </c>
      <c r="U17" s="199">
        <v>0</v>
      </c>
      <c r="V17" s="199">
        <v>0</v>
      </c>
      <c r="W17" s="199">
        <v>0</v>
      </c>
      <c r="X17" s="199">
        <v>0</v>
      </c>
      <c r="Y17" s="199">
        <v>0</v>
      </c>
      <c r="Z17" s="199">
        <v>0</v>
      </c>
      <c r="AA17" s="199">
        <v>0</v>
      </c>
      <c r="AB17" s="199">
        <v>0</v>
      </c>
      <c r="AC17" s="199">
        <v>0</v>
      </c>
      <c r="AD17" s="199">
        <v>0</v>
      </c>
      <c r="AE17" s="199">
        <v>0</v>
      </c>
      <c r="AF17" s="199">
        <v>0</v>
      </c>
      <c r="AG17" s="199">
        <v>0</v>
      </c>
      <c r="AH17" s="199">
        <v>0</v>
      </c>
      <c r="AI17" s="199">
        <v>0</v>
      </c>
      <c r="AJ17" s="199">
        <v>0</v>
      </c>
      <c r="AK17" s="199">
        <v>0</v>
      </c>
      <c r="AL17" s="199">
        <v>0</v>
      </c>
      <c r="AM17" s="199">
        <v>0</v>
      </c>
      <c r="AN17" s="19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4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4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4" customWidth="1"/>
    <col min="20" max="16384" width="8.88671875" style="105"/>
  </cols>
  <sheetData>
    <row r="1" spans="1:19" ht="18.600000000000001" customHeight="1" thickBot="1" x14ac:dyDescent="0.4">
      <c r="A1" s="340" t="s">
        <v>2802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3" t="s">
        <v>246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9" t="s">
        <v>113</v>
      </c>
      <c r="B3" s="190">
        <f>SUBTOTAL(9,B6:B1048576)</f>
        <v>9037350</v>
      </c>
      <c r="C3" s="191">
        <f t="shared" ref="C3:R3" si="0">SUBTOTAL(9,C6:C1048576)</f>
        <v>1</v>
      </c>
      <c r="D3" s="191">
        <f t="shared" si="0"/>
        <v>8443785</v>
      </c>
      <c r="E3" s="191">
        <f t="shared" si="0"/>
        <v>0.93432090159172765</v>
      </c>
      <c r="F3" s="191">
        <f t="shared" si="0"/>
        <v>8828433</v>
      </c>
      <c r="G3" s="192">
        <f>IF(B3&lt;&gt;0,F3/B3,"")</f>
        <v>0.9768829358163621</v>
      </c>
      <c r="H3" s="193">
        <f t="shared" si="0"/>
        <v>0</v>
      </c>
      <c r="I3" s="191">
        <f t="shared" si="0"/>
        <v>0</v>
      </c>
      <c r="J3" s="191">
        <f t="shared" si="0"/>
        <v>0</v>
      </c>
      <c r="K3" s="191">
        <f t="shared" si="0"/>
        <v>0</v>
      </c>
      <c r="L3" s="191">
        <f t="shared" si="0"/>
        <v>0</v>
      </c>
      <c r="M3" s="194" t="str">
        <f>IF(H3&lt;&gt;0,L3/H3,"")</f>
        <v/>
      </c>
      <c r="N3" s="190">
        <f t="shared" si="0"/>
        <v>0</v>
      </c>
      <c r="O3" s="191">
        <f t="shared" si="0"/>
        <v>0</v>
      </c>
      <c r="P3" s="191">
        <f t="shared" si="0"/>
        <v>0</v>
      </c>
      <c r="Q3" s="191">
        <f t="shared" si="0"/>
        <v>0</v>
      </c>
      <c r="R3" s="191">
        <f t="shared" si="0"/>
        <v>0</v>
      </c>
      <c r="S3" s="192" t="str">
        <f>IF(N3&lt;&gt;0,R3/N3,"")</f>
        <v/>
      </c>
    </row>
    <row r="4" spans="1:19" ht="14.4" customHeight="1" x14ac:dyDescent="0.3">
      <c r="A4" s="341" t="s">
        <v>85</v>
      </c>
      <c r="B4" s="342" t="s">
        <v>86</v>
      </c>
      <c r="C4" s="343"/>
      <c r="D4" s="343"/>
      <c r="E4" s="343"/>
      <c r="F4" s="343"/>
      <c r="G4" s="344"/>
      <c r="H4" s="342" t="s">
        <v>87</v>
      </c>
      <c r="I4" s="343"/>
      <c r="J4" s="343"/>
      <c r="K4" s="343"/>
      <c r="L4" s="343"/>
      <c r="M4" s="344"/>
      <c r="N4" s="342" t="s">
        <v>88</v>
      </c>
      <c r="O4" s="343"/>
      <c r="P4" s="343"/>
      <c r="Q4" s="343"/>
      <c r="R4" s="343"/>
      <c r="S4" s="344"/>
    </row>
    <row r="5" spans="1:19" ht="14.4" customHeight="1" thickBot="1" x14ac:dyDescent="0.35">
      <c r="A5" s="466"/>
      <c r="B5" s="467">
        <v>2013</v>
      </c>
      <c r="C5" s="468"/>
      <c r="D5" s="468">
        <v>2014</v>
      </c>
      <c r="E5" s="468"/>
      <c r="F5" s="468">
        <v>2015</v>
      </c>
      <c r="G5" s="469" t="s">
        <v>2</v>
      </c>
      <c r="H5" s="467">
        <v>2013</v>
      </c>
      <c r="I5" s="468"/>
      <c r="J5" s="468">
        <v>2014</v>
      </c>
      <c r="K5" s="468"/>
      <c r="L5" s="468">
        <v>2015</v>
      </c>
      <c r="M5" s="469" t="s">
        <v>2</v>
      </c>
      <c r="N5" s="467">
        <v>2013</v>
      </c>
      <c r="O5" s="468"/>
      <c r="P5" s="468">
        <v>2014</v>
      </c>
      <c r="Q5" s="468"/>
      <c r="R5" s="468">
        <v>2015</v>
      </c>
      <c r="S5" s="469" t="s">
        <v>2</v>
      </c>
    </row>
    <row r="6" spans="1:19" ht="14.4" customHeight="1" thickBot="1" x14ac:dyDescent="0.35">
      <c r="A6" s="472" t="s">
        <v>2798</v>
      </c>
      <c r="B6" s="470">
        <v>9037350</v>
      </c>
      <c r="C6" s="471">
        <v>1</v>
      </c>
      <c r="D6" s="470">
        <v>8443785</v>
      </c>
      <c r="E6" s="471">
        <v>0.93432090159172765</v>
      </c>
      <c r="F6" s="470">
        <v>8828433</v>
      </c>
      <c r="G6" s="271">
        <v>0.9768829358163621</v>
      </c>
      <c r="H6" s="470"/>
      <c r="I6" s="471"/>
      <c r="J6" s="470"/>
      <c r="K6" s="471"/>
      <c r="L6" s="470"/>
      <c r="M6" s="271"/>
      <c r="N6" s="470"/>
      <c r="O6" s="471"/>
      <c r="P6" s="470"/>
      <c r="Q6" s="471"/>
      <c r="R6" s="470"/>
      <c r="S6" s="272"/>
    </row>
    <row r="7" spans="1:19" ht="14.4" customHeight="1" x14ac:dyDescent="0.3">
      <c r="A7" s="473" t="s">
        <v>2799</v>
      </c>
    </row>
    <row r="8" spans="1:19" ht="14.4" customHeight="1" x14ac:dyDescent="0.3">
      <c r="A8" s="474" t="s">
        <v>2800</v>
      </c>
    </row>
    <row r="9" spans="1:19" ht="14.4" customHeight="1" x14ac:dyDescent="0.3">
      <c r="A9" s="473" t="s">
        <v>2801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81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40" t="s">
        <v>2804</v>
      </c>
      <c r="B1" s="293"/>
      <c r="C1" s="293"/>
      <c r="D1" s="293"/>
      <c r="E1" s="293"/>
      <c r="F1" s="293"/>
      <c r="G1" s="293"/>
    </row>
    <row r="2" spans="1:7" ht="14.4" customHeight="1" thickBot="1" x14ac:dyDescent="0.35">
      <c r="A2" s="203" t="s">
        <v>246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9" t="s">
        <v>113</v>
      </c>
      <c r="B3" s="283">
        <f t="shared" ref="B3:G3" si="0">SUBTOTAL(9,B6:B1048576)</f>
        <v>21529</v>
      </c>
      <c r="C3" s="284">
        <f t="shared" si="0"/>
        <v>19765</v>
      </c>
      <c r="D3" s="284">
        <f t="shared" si="0"/>
        <v>20436</v>
      </c>
      <c r="E3" s="193">
        <f t="shared" si="0"/>
        <v>9037350</v>
      </c>
      <c r="F3" s="191">
        <f t="shared" si="0"/>
        <v>8443785</v>
      </c>
      <c r="G3" s="285">
        <f t="shared" si="0"/>
        <v>8828433</v>
      </c>
    </row>
    <row r="4" spans="1:7" ht="14.4" customHeight="1" x14ac:dyDescent="0.3">
      <c r="A4" s="341" t="s">
        <v>114</v>
      </c>
      <c r="B4" s="342" t="s">
        <v>223</v>
      </c>
      <c r="C4" s="343"/>
      <c r="D4" s="343"/>
      <c r="E4" s="345" t="s">
        <v>86</v>
      </c>
      <c r="F4" s="346"/>
      <c r="G4" s="347"/>
    </row>
    <row r="5" spans="1:7" ht="14.4" customHeight="1" thickBot="1" x14ac:dyDescent="0.35">
      <c r="A5" s="466"/>
      <c r="B5" s="467">
        <v>2013</v>
      </c>
      <c r="C5" s="468">
        <v>2014</v>
      </c>
      <c r="D5" s="468">
        <v>2015</v>
      </c>
      <c r="E5" s="467">
        <v>2013</v>
      </c>
      <c r="F5" s="468">
        <v>2014</v>
      </c>
      <c r="G5" s="475">
        <v>2015</v>
      </c>
    </row>
    <row r="6" spans="1:7" ht="14.4" customHeight="1" thickBot="1" x14ac:dyDescent="0.35">
      <c r="A6" s="472" t="s">
        <v>2803</v>
      </c>
      <c r="B6" s="476">
        <v>21529</v>
      </c>
      <c r="C6" s="476">
        <v>19765</v>
      </c>
      <c r="D6" s="476">
        <v>20436</v>
      </c>
      <c r="E6" s="470">
        <v>9037350</v>
      </c>
      <c r="F6" s="470">
        <v>8443785</v>
      </c>
      <c r="G6" s="477">
        <v>8828433</v>
      </c>
    </row>
    <row r="7" spans="1:7" ht="14.4" customHeight="1" x14ac:dyDescent="0.3">
      <c r="A7" s="473" t="s">
        <v>2799</v>
      </c>
    </row>
    <row r="8" spans="1:7" ht="14.4" customHeight="1" x14ac:dyDescent="0.3">
      <c r="A8" s="474" t="s">
        <v>2800</v>
      </c>
    </row>
    <row r="9" spans="1:7" ht="14.4" customHeight="1" x14ac:dyDescent="0.3">
      <c r="A9" s="473" t="s">
        <v>2801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81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05" bestFit="1" customWidth="1"/>
    <col min="2" max="2" width="2.109375" style="105" bestFit="1" customWidth="1"/>
    <col min="3" max="3" width="8" style="105" customWidth="1"/>
    <col min="4" max="4" width="50.88671875" style="105" bestFit="1" customWidth="1"/>
    <col min="5" max="6" width="11.109375" style="181" customWidth="1"/>
    <col min="7" max="8" width="9.33203125" style="105" hidden="1" customWidth="1"/>
    <col min="9" max="10" width="11.109375" style="181" customWidth="1"/>
    <col min="11" max="12" width="9.33203125" style="105" hidden="1" customWidth="1"/>
    <col min="13" max="14" width="11.109375" style="181" customWidth="1"/>
    <col min="15" max="15" width="11.109375" style="184" customWidth="1"/>
    <col min="16" max="16" width="11.109375" style="181" customWidth="1"/>
    <col min="17" max="16384" width="8.88671875" style="105"/>
  </cols>
  <sheetData>
    <row r="1" spans="1:16" ht="18.600000000000001" customHeight="1" thickBot="1" x14ac:dyDescent="0.4">
      <c r="A1" s="293" t="s">
        <v>2958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</row>
    <row r="2" spans="1:16" ht="14.4" customHeight="1" thickBot="1" x14ac:dyDescent="0.35">
      <c r="A2" s="203" t="s">
        <v>246</v>
      </c>
      <c r="B2" s="106"/>
      <c r="C2" s="282"/>
      <c r="D2" s="106"/>
      <c r="E2" s="197"/>
      <c r="F2" s="197"/>
      <c r="G2" s="106"/>
      <c r="H2" s="106"/>
      <c r="I2" s="197"/>
      <c r="J2" s="197"/>
      <c r="K2" s="106"/>
      <c r="L2" s="106"/>
      <c r="M2" s="197"/>
      <c r="N2" s="197"/>
      <c r="O2" s="198"/>
      <c r="P2" s="197"/>
    </row>
    <row r="3" spans="1:16" ht="14.4" customHeight="1" thickBot="1" x14ac:dyDescent="0.35">
      <c r="D3" s="63" t="s">
        <v>113</v>
      </c>
      <c r="E3" s="77">
        <f t="shared" ref="E3:N3" si="0">SUBTOTAL(9,E6:E1048576)</f>
        <v>21529</v>
      </c>
      <c r="F3" s="78">
        <f t="shared" si="0"/>
        <v>9037350</v>
      </c>
      <c r="G3" s="58"/>
      <c r="H3" s="58"/>
      <c r="I3" s="78">
        <f t="shared" si="0"/>
        <v>19765</v>
      </c>
      <c r="J3" s="78">
        <f t="shared" si="0"/>
        <v>8443785</v>
      </c>
      <c r="K3" s="58"/>
      <c r="L3" s="58"/>
      <c r="M3" s="78">
        <f t="shared" si="0"/>
        <v>20436</v>
      </c>
      <c r="N3" s="78">
        <f t="shared" si="0"/>
        <v>8828433</v>
      </c>
      <c r="O3" s="59">
        <f>IF(F3=0,0,N3/F3)</f>
        <v>0.9768829358163621</v>
      </c>
      <c r="P3" s="79">
        <f>IF(M3=0,0,N3/M3)</f>
        <v>432.00396359365823</v>
      </c>
    </row>
    <row r="4" spans="1:16" ht="14.4" customHeight="1" x14ac:dyDescent="0.3">
      <c r="A4" s="349" t="s">
        <v>81</v>
      </c>
      <c r="B4" s="350" t="s">
        <v>82</v>
      </c>
      <c r="C4" s="355" t="s">
        <v>57</v>
      </c>
      <c r="D4" s="351" t="s">
        <v>56</v>
      </c>
      <c r="E4" s="352">
        <v>2013</v>
      </c>
      <c r="F4" s="353"/>
      <c r="G4" s="76"/>
      <c r="H4" s="76"/>
      <c r="I4" s="352">
        <v>2014</v>
      </c>
      <c r="J4" s="353"/>
      <c r="K4" s="76"/>
      <c r="L4" s="76"/>
      <c r="M4" s="352">
        <v>2015</v>
      </c>
      <c r="N4" s="353"/>
      <c r="O4" s="354" t="s">
        <v>2</v>
      </c>
      <c r="P4" s="348" t="s">
        <v>84</v>
      </c>
    </row>
    <row r="5" spans="1:16" ht="14.4" customHeight="1" thickBot="1" x14ac:dyDescent="0.35">
      <c r="A5" s="478"/>
      <c r="B5" s="479"/>
      <c r="C5" s="480"/>
      <c r="D5" s="481"/>
      <c r="E5" s="482" t="s">
        <v>58</v>
      </c>
      <c r="F5" s="483" t="s">
        <v>14</v>
      </c>
      <c r="G5" s="484"/>
      <c r="H5" s="484"/>
      <c r="I5" s="482" t="s">
        <v>58</v>
      </c>
      <c r="J5" s="483" t="s">
        <v>14</v>
      </c>
      <c r="K5" s="484"/>
      <c r="L5" s="484"/>
      <c r="M5" s="482" t="s">
        <v>58</v>
      </c>
      <c r="N5" s="483" t="s">
        <v>14</v>
      </c>
      <c r="O5" s="485"/>
      <c r="P5" s="486"/>
    </row>
    <row r="6" spans="1:16" ht="14.4" customHeight="1" x14ac:dyDescent="0.3">
      <c r="A6" s="399" t="s">
        <v>2805</v>
      </c>
      <c r="B6" s="400" t="s">
        <v>2806</v>
      </c>
      <c r="C6" s="400" t="s">
        <v>2807</v>
      </c>
      <c r="D6" s="400" t="s">
        <v>2808</v>
      </c>
      <c r="E6" s="403">
        <v>49</v>
      </c>
      <c r="F6" s="403">
        <v>57820</v>
      </c>
      <c r="G6" s="400">
        <v>1</v>
      </c>
      <c r="H6" s="400">
        <v>1180</v>
      </c>
      <c r="I6" s="403">
        <v>38</v>
      </c>
      <c r="J6" s="403">
        <v>44840</v>
      </c>
      <c r="K6" s="400">
        <v>0.77551020408163263</v>
      </c>
      <c r="L6" s="400">
        <v>1180</v>
      </c>
      <c r="M6" s="403">
        <v>41</v>
      </c>
      <c r="N6" s="403">
        <v>48544</v>
      </c>
      <c r="O6" s="424">
        <v>0.83957108267035629</v>
      </c>
      <c r="P6" s="404">
        <v>1184</v>
      </c>
    </row>
    <row r="7" spans="1:16" ht="14.4" customHeight="1" x14ac:dyDescent="0.3">
      <c r="A7" s="405" t="s">
        <v>2805</v>
      </c>
      <c r="B7" s="406" t="s">
        <v>2806</v>
      </c>
      <c r="C7" s="406" t="s">
        <v>2809</v>
      </c>
      <c r="D7" s="406" t="s">
        <v>2810</v>
      </c>
      <c r="E7" s="409">
        <v>68</v>
      </c>
      <c r="F7" s="409">
        <v>262752</v>
      </c>
      <c r="G7" s="406">
        <v>1</v>
      </c>
      <c r="H7" s="406">
        <v>3864</v>
      </c>
      <c r="I7" s="409">
        <v>50</v>
      </c>
      <c r="J7" s="409">
        <v>193200</v>
      </c>
      <c r="K7" s="406">
        <v>0.73529411764705888</v>
      </c>
      <c r="L7" s="406">
        <v>3864</v>
      </c>
      <c r="M7" s="409">
        <v>35</v>
      </c>
      <c r="N7" s="409">
        <v>135835</v>
      </c>
      <c r="O7" s="487">
        <v>0.51697037510656441</v>
      </c>
      <c r="P7" s="410">
        <v>3881</v>
      </c>
    </row>
    <row r="8" spans="1:16" ht="14.4" customHeight="1" x14ac:dyDescent="0.3">
      <c r="A8" s="405" t="s">
        <v>2805</v>
      </c>
      <c r="B8" s="406" t="s">
        <v>2806</v>
      </c>
      <c r="C8" s="406" t="s">
        <v>2811</v>
      </c>
      <c r="D8" s="406" t="s">
        <v>2812</v>
      </c>
      <c r="E8" s="409">
        <v>79</v>
      </c>
      <c r="F8" s="409">
        <v>51350</v>
      </c>
      <c r="G8" s="406">
        <v>1</v>
      </c>
      <c r="H8" s="406">
        <v>650</v>
      </c>
      <c r="I8" s="409">
        <v>68</v>
      </c>
      <c r="J8" s="409">
        <v>44200</v>
      </c>
      <c r="K8" s="406">
        <v>0.86075949367088611</v>
      </c>
      <c r="L8" s="406">
        <v>650</v>
      </c>
      <c r="M8" s="409">
        <v>61</v>
      </c>
      <c r="N8" s="409">
        <v>39894</v>
      </c>
      <c r="O8" s="487">
        <v>0.77690360272638759</v>
      </c>
      <c r="P8" s="410">
        <v>654</v>
      </c>
    </row>
    <row r="9" spans="1:16" ht="14.4" customHeight="1" x14ac:dyDescent="0.3">
      <c r="A9" s="405" t="s">
        <v>2805</v>
      </c>
      <c r="B9" s="406" t="s">
        <v>2806</v>
      </c>
      <c r="C9" s="406" t="s">
        <v>2813</v>
      </c>
      <c r="D9" s="406" t="s">
        <v>2814</v>
      </c>
      <c r="E9" s="409"/>
      <c r="F9" s="409"/>
      <c r="G9" s="406"/>
      <c r="H9" s="406"/>
      <c r="I9" s="409"/>
      <c r="J9" s="409"/>
      <c r="K9" s="406"/>
      <c r="L9" s="406"/>
      <c r="M9" s="409">
        <v>2</v>
      </c>
      <c r="N9" s="409">
        <v>636</v>
      </c>
      <c r="O9" s="487"/>
      <c r="P9" s="410">
        <v>318</v>
      </c>
    </row>
    <row r="10" spans="1:16" ht="14.4" customHeight="1" x14ac:dyDescent="0.3">
      <c r="A10" s="405" t="s">
        <v>2805</v>
      </c>
      <c r="B10" s="406" t="s">
        <v>2806</v>
      </c>
      <c r="C10" s="406" t="s">
        <v>2815</v>
      </c>
      <c r="D10" s="406" t="s">
        <v>2816</v>
      </c>
      <c r="E10" s="409">
        <v>16</v>
      </c>
      <c r="F10" s="409">
        <v>15824</v>
      </c>
      <c r="G10" s="406">
        <v>1</v>
      </c>
      <c r="H10" s="406">
        <v>989</v>
      </c>
      <c r="I10" s="409">
        <v>23</v>
      </c>
      <c r="J10" s="409">
        <v>22747</v>
      </c>
      <c r="K10" s="406">
        <v>1.4375</v>
      </c>
      <c r="L10" s="406">
        <v>989</v>
      </c>
      <c r="M10" s="409">
        <v>3</v>
      </c>
      <c r="N10" s="409">
        <v>3045</v>
      </c>
      <c r="O10" s="487">
        <v>0.19242922143579372</v>
      </c>
      <c r="P10" s="410">
        <v>1015</v>
      </c>
    </row>
    <row r="11" spans="1:16" ht="14.4" customHeight="1" x14ac:dyDescent="0.3">
      <c r="A11" s="405" t="s">
        <v>2805</v>
      </c>
      <c r="B11" s="406" t="s">
        <v>2806</v>
      </c>
      <c r="C11" s="406" t="s">
        <v>2817</v>
      </c>
      <c r="D11" s="406" t="s">
        <v>2818</v>
      </c>
      <c r="E11" s="409"/>
      <c r="F11" s="409"/>
      <c r="G11" s="406"/>
      <c r="H11" s="406"/>
      <c r="I11" s="409">
        <v>2</v>
      </c>
      <c r="J11" s="409">
        <v>2042</v>
      </c>
      <c r="K11" s="406"/>
      <c r="L11" s="406">
        <v>1021</v>
      </c>
      <c r="M11" s="409">
        <v>3</v>
      </c>
      <c r="N11" s="409">
        <v>3129</v>
      </c>
      <c r="O11" s="487"/>
      <c r="P11" s="410">
        <v>1043</v>
      </c>
    </row>
    <row r="12" spans="1:16" ht="14.4" customHeight="1" x14ac:dyDescent="0.3">
      <c r="A12" s="405" t="s">
        <v>2805</v>
      </c>
      <c r="B12" s="406" t="s">
        <v>2806</v>
      </c>
      <c r="C12" s="406" t="s">
        <v>2819</v>
      </c>
      <c r="D12" s="406" t="s">
        <v>2820</v>
      </c>
      <c r="E12" s="409">
        <v>175</v>
      </c>
      <c r="F12" s="409">
        <v>144550</v>
      </c>
      <c r="G12" s="406">
        <v>1</v>
      </c>
      <c r="H12" s="406">
        <v>826</v>
      </c>
      <c r="I12" s="409">
        <v>207</v>
      </c>
      <c r="J12" s="409">
        <v>170982</v>
      </c>
      <c r="K12" s="406">
        <v>1.1828571428571428</v>
      </c>
      <c r="L12" s="406">
        <v>826</v>
      </c>
      <c r="M12" s="409">
        <v>150</v>
      </c>
      <c r="N12" s="409">
        <v>124650</v>
      </c>
      <c r="O12" s="487">
        <v>0.86233137322725706</v>
      </c>
      <c r="P12" s="410">
        <v>831</v>
      </c>
    </row>
    <row r="13" spans="1:16" ht="14.4" customHeight="1" x14ac:dyDescent="0.3">
      <c r="A13" s="405" t="s">
        <v>2805</v>
      </c>
      <c r="B13" s="406" t="s">
        <v>2806</v>
      </c>
      <c r="C13" s="406" t="s">
        <v>2821</v>
      </c>
      <c r="D13" s="406" t="s">
        <v>2822</v>
      </c>
      <c r="E13" s="409"/>
      <c r="F13" s="409"/>
      <c r="G13" s="406"/>
      <c r="H13" s="406"/>
      <c r="I13" s="409"/>
      <c r="J13" s="409"/>
      <c r="K13" s="406"/>
      <c r="L13" s="406"/>
      <c r="M13" s="409">
        <v>4</v>
      </c>
      <c r="N13" s="409">
        <v>812</v>
      </c>
      <c r="O13" s="487"/>
      <c r="P13" s="410">
        <v>203</v>
      </c>
    </row>
    <row r="14" spans="1:16" ht="14.4" customHeight="1" x14ac:dyDescent="0.3">
      <c r="A14" s="405" t="s">
        <v>2805</v>
      </c>
      <c r="B14" s="406" t="s">
        <v>2806</v>
      </c>
      <c r="C14" s="406" t="s">
        <v>2823</v>
      </c>
      <c r="D14" s="406" t="s">
        <v>2824</v>
      </c>
      <c r="E14" s="409">
        <v>15</v>
      </c>
      <c r="F14" s="409">
        <v>12135</v>
      </c>
      <c r="G14" s="406">
        <v>1</v>
      </c>
      <c r="H14" s="406">
        <v>809</v>
      </c>
      <c r="I14" s="409">
        <v>31</v>
      </c>
      <c r="J14" s="409">
        <v>25079</v>
      </c>
      <c r="K14" s="406">
        <v>2.0666666666666669</v>
      </c>
      <c r="L14" s="406">
        <v>809</v>
      </c>
      <c r="M14" s="409">
        <v>57</v>
      </c>
      <c r="N14" s="409">
        <v>46284</v>
      </c>
      <c r="O14" s="487">
        <v>3.8140914709517921</v>
      </c>
      <c r="P14" s="410">
        <v>812</v>
      </c>
    </row>
    <row r="15" spans="1:16" ht="14.4" customHeight="1" x14ac:dyDescent="0.3">
      <c r="A15" s="405" t="s">
        <v>2805</v>
      </c>
      <c r="B15" s="406" t="s">
        <v>2806</v>
      </c>
      <c r="C15" s="406" t="s">
        <v>2825</v>
      </c>
      <c r="D15" s="406" t="s">
        <v>2826</v>
      </c>
      <c r="E15" s="409">
        <v>15</v>
      </c>
      <c r="F15" s="409">
        <v>12135</v>
      </c>
      <c r="G15" s="406">
        <v>1</v>
      </c>
      <c r="H15" s="406">
        <v>809</v>
      </c>
      <c r="I15" s="409">
        <v>31</v>
      </c>
      <c r="J15" s="409">
        <v>25079</v>
      </c>
      <c r="K15" s="406">
        <v>2.0666666666666669</v>
      </c>
      <c r="L15" s="406">
        <v>809</v>
      </c>
      <c r="M15" s="409">
        <v>57</v>
      </c>
      <c r="N15" s="409">
        <v>46284</v>
      </c>
      <c r="O15" s="487">
        <v>3.8140914709517921</v>
      </c>
      <c r="P15" s="410">
        <v>812</v>
      </c>
    </row>
    <row r="16" spans="1:16" ht="14.4" customHeight="1" x14ac:dyDescent="0.3">
      <c r="A16" s="405" t="s">
        <v>2805</v>
      </c>
      <c r="B16" s="406" t="s">
        <v>2806</v>
      </c>
      <c r="C16" s="406" t="s">
        <v>2827</v>
      </c>
      <c r="D16" s="406" t="s">
        <v>2828</v>
      </c>
      <c r="E16" s="409">
        <v>851</v>
      </c>
      <c r="F16" s="409">
        <v>141266</v>
      </c>
      <c r="G16" s="406">
        <v>1</v>
      </c>
      <c r="H16" s="406">
        <v>166</v>
      </c>
      <c r="I16" s="409">
        <v>809</v>
      </c>
      <c r="J16" s="409">
        <v>134294</v>
      </c>
      <c r="K16" s="406">
        <v>0.95064629847238546</v>
      </c>
      <c r="L16" s="406">
        <v>166</v>
      </c>
      <c r="M16" s="409">
        <v>748</v>
      </c>
      <c r="N16" s="409">
        <v>124916</v>
      </c>
      <c r="O16" s="487">
        <v>0.88426089788059403</v>
      </c>
      <c r="P16" s="410">
        <v>167</v>
      </c>
    </row>
    <row r="17" spans="1:16" ht="14.4" customHeight="1" x14ac:dyDescent="0.3">
      <c r="A17" s="405" t="s">
        <v>2805</v>
      </c>
      <c r="B17" s="406" t="s">
        <v>2806</v>
      </c>
      <c r="C17" s="406" t="s">
        <v>2829</v>
      </c>
      <c r="D17" s="406" t="s">
        <v>2830</v>
      </c>
      <c r="E17" s="409">
        <v>550</v>
      </c>
      <c r="F17" s="409">
        <v>94600</v>
      </c>
      <c r="G17" s="406">
        <v>1</v>
      </c>
      <c r="H17" s="406">
        <v>172</v>
      </c>
      <c r="I17" s="409">
        <v>541</v>
      </c>
      <c r="J17" s="409">
        <v>93052</v>
      </c>
      <c r="K17" s="406">
        <v>0.98363636363636364</v>
      </c>
      <c r="L17" s="406">
        <v>172</v>
      </c>
      <c r="M17" s="409">
        <v>529</v>
      </c>
      <c r="N17" s="409">
        <v>91517</v>
      </c>
      <c r="O17" s="487">
        <v>0.96741014799154335</v>
      </c>
      <c r="P17" s="410">
        <v>173</v>
      </c>
    </row>
    <row r="18" spans="1:16" ht="14.4" customHeight="1" x14ac:dyDescent="0.3">
      <c r="A18" s="405" t="s">
        <v>2805</v>
      </c>
      <c r="B18" s="406" t="s">
        <v>2806</v>
      </c>
      <c r="C18" s="406" t="s">
        <v>2831</v>
      </c>
      <c r="D18" s="406" t="s">
        <v>2832</v>
      </c>
      <c r="E18" s="409">
        <v>614</v>
      </c>
      <c r="F18" s="409">
        <v>214286</v>
      </c>
      <c r="G18" s="406">
        <v>1</v>
      </c>
      <c r="H18" s="406">
        <v>349</v>
      </c>
      <c r="I18" s="409">
        <v>625</v>
      </c>
      <c r="J18" s="409">
        <v>218125</v>
      </c>
      <c r="K18" s="406">
        <v>1.0179153094462541</v>
      </c>
      <c r="L18" s="406">
        <v>349</v>
      </c>
      <c r="M18" s="409">
        <v>605</v>
      </c>
      <c r="N18" s="409">
        <v>212355</v>
      </c>
      <c r="O18" s="487">
        <v>0.99098867868176177</v>
      </c>
      <c r="P18" s="410">
        <v>351</v>
      </c>
    </row>
    <row r="19" spans="1:16" ht="14.4" customHeight="1" x14ac:dyDescent="0.3">
      <c r="A19" s="405" t="s">
        <v>2805</v>
      </c>
      <c r="B19" s="406" t="s">
        <v>2806</v>
      </c>
      <c r="C19" s="406" t="s">
        <v>2833</v>
      </c>
      <c r="D19" s="406" t="s">
        <v>2834</v>
      </c>
      <c r="E19" s="409"/>
      <c r="F19" s="409"/>
      <c r="G19" s="406"/>
      <c r="H19" s="406"/>
      <c r="I19" s="409">
        <v>102</v>
      </c>
      <c r="J19" s="409">
        <v>105570</v>
      </c>
      <c r="K19" s="406"/>
      <c r="L19" s="406">
        <v>1035</v>
      </c>
      <c r="M19" s="409">
        <v>140</v>
      </c>
      <c r="N19" s="409">
        <v>145180</v>
      </c>
      <c r="O19" s="487"/>
      <c r="P19" s="410">
        <v>1037</v>
      </c>
    </row>
    <row r="20" spans="1:16" ht="14.4" customHeight="1" x14ac:dyDescent="0.3">
      <c r="A20" s="405" t="s">
        <v>2805</v>
      </c>
      <c r="B20" s="406" t="s">
        <v>2806</v>
      </c>
      <c r="C20" s="406" t="s">
        <v>2835</v>
      </c>
      <c r="D20" s="406" t="s">
        <v>2836</v>
      </c>
      <c r="E20" s="409">
        <v>186</v>
      </c>
      <c r="F20" s="409">
        <v>34968</v>
      </c>
      <c r="G20" s="406">
        <v>1</v>
      </c>
      <c r="H20" s="406">
        <v>188</v>
      </c>
      <c r="I20" s="409">
        <v>210</v>
      </c>
      <c r="J20" s="409">
        <v>39480</v>
      </c>
      <c r="K20" s="406">
        <v>1.1290322580645162</v>
      </c>
      <c r="L20" s="406">
        <v>188</v>
      </c>
      <c r="M20" s="409">
        <v>171</v>
      </c>
      <c r="N20" s="409">
        <v>32319</v>
      </c>
      <c r="O20" s="487">
        <v>0.92424502402196296</v>
      </c>
      <c r="P20" s="410">
        <v>189</v>
      </c>
    </row>
    <row r="21" spans="1:16" ht="14.4" customHeight="1" x14ac:dyDescent="0.3">
      <c r="A21" s="405" t="s">
        <v>2805</v>
      </c>
      <c r="B21" s="406" t="s">
        <v>2806</v>
      </c>
      <c r="C21" s="406" t="s">
        <v>2837</v>
      </c>
      <c r="D21" s="406" t="s">
        <v>2838</v>
      </c>
      <c r="E21" s="409">
        <v>665</v>
      </c>
      <c r="F21" s="409">
        <v>545965</v>
      </c>
      <c r="G21" s="406">
        <v>1</v>
      </c>
      <c r="H21" s="406">
        <v>821</v>
      </c>
      <c r="I21" s="409">
        <v>552</v>
      </c>
      <c r="J21" s="409">
        <v>453192</v>
      </c>
      <c r="K21" s="406">
        <v>0.83007518796992485</v>
      </c>
      <c r="L21" s="406">
        <v>821</v>
      </c>
      <c r="M21" s="409">
        <v>654</v>
      </c>
      <c r="N21" s="409">
        <v>537588</v>
      </c>
      <c r="O21" s="487">
        <v>0.984656525601458</v>
      </c>
      <c r="P21" s="410">
        <v>822</v>
      </c>
    </row>
    <row r="22" spans="1:16" ht="14.4" customHeight="1" x14ac:dyDescent="0.3">
      <c r="A22" s="405" t="s">
        <v>2805</v>
      </c>
      <c r="B22" s="406" t="s">
        <v>2806</v>
      </c>
      <c r="C22" s="406" t="s">
        <v>2839</v>
      </c>
      <c r="D22" s="406" t="s">
        <v>2840</v>
      </c>
      <c r="E22" s="409">
        <v>3</v>
      </c>
      <c r="F22" s="409">
        <v>4155</v>
      </c>
      <c r="G22" s="406">
        <v>1</v>
      </c>
      <c r="H22" s="406">
        <v>1385</v>
      </c>
      <c r="I22" s="409">
        <v>4</v>
      </c>
      <c r="J22" s="409">
        <v>5540</v>
      </c>
      <c r="K22" s="406">
        <v>1.3333333333333333</v>
      </c>
      <c r="L22" s="406">
        <v>1385</v>
      </c>
      <c r="M22" s="409">
        <v>10</v>
      </c>
      <c r="N22" s="409">
        <v>13860</v>
      </c>
      <c r="O22" s="487">
        <v>3.335740072202166</v>
      </c>
      <c r="P22" s="410">
        <v>1386</v>
      </c>
    </row>
    <row r="23" spans="1:16" ht="14.4" customHeight="1" x14ac:dyDescent="0.3">
      <c r="A23" s="405" t="s">
        <v>2805</v>
      </c>
      <c r="B23" s="406" t="s">
        <v>2806</v>
      </c>
      <c r="C23" s="406" t="s">
        <v>2841</v>
      </c>
      <c r="D23" s="406" t="s">
        <v>2842</v>
      </c>
      <c r="E23" s="409">
        <v>438</v>
      </c>
      <c r="F23" s="409">
        <v>238710</v>
      </c>
      <c r="G23" s="406">
        <v>1</v>
      </c>
      <c r="H23" s="406">
        <v>545</v>
      </c>
      <c r="I23" s="409">
        <v>415</v>
      </c>
      <c r="J23" s="409">
        <v>226175</v>
      </c>
      <c r="K23" s="406">
        <v>0.94748858447488582</v>
      </c>
      <c r="L23" s="406">
        <v>545</v>
      </c>
      <c r="M23" s="409">
        <v>404</v>
      </c>
      <c r="N23" s="409">
        <v>220988</v>
      </c>
      <c r="O23" s="487">
        <v>0.92575928951447362</v>
      </c>
      <c r="P23" s="410">
        <v>547</v>
      </c>
    </row>
    <row r="24" spans="1:16" ht="14.4" customHeight="1" x14ac:dyDescent="0.3">
      <c r="A24" s="405" t="s">
        <v>2805</v>
      </c>
      <c r="B24" s="406" t="s">
        <v>2806</v>
      </c>
      <c r="C24" s="406" t="s">
        <v>2843</v>
      </c>
      <c r="D24" s="406" t="s">
        <v>2844</v>
      </c>
      <c r="E24" s="409">
        <v>48</v>
      </c>
      <c r="F24" s="409">
        <v>31200</v>
      </c>
      <c r="G24" s="406">
        <v>1</v>
      </c>
      <c r="H24" s="406">
        <v>650</v>
      </c>
      <c r="I24" s="409">
        <v>56</v>
      </c>
      <c r="J24" s="409">
        <v>36400</v>
      </c>
      <c r="K24" s="406">
        <v>1.1666666666666667</v>
      </c>
      <c r="L24" s="406">
        <v>650</v>
      </c>
      <c r="M24" s="409">
        <v>53</v>
      </c>
      <c r="N24" s="409">
        <v>34556</v>
      </c>
      <c r="O24" s="487">
        <v>1.1075641025641025</v>
      </c>
      <c r="P24" s="410">
        <v>652</v>
      </c>
    </row>
    <row r="25" spans="1:16" ht="14.4" customHeight="1" x14ac:dyDescent="0.3">
      <c r="A25" s="405" t="s">
        <v>2805</v>
      </c>
      <c r="B25" s="406" t="s">
        <v>2806</v>
      </c>
      <c r="C25" s="406" t="s">
        <v>2845</v>
      </c>
      <c r="D25" s="406" t="s">
        <v>2846</v>
      </c>
      <c r="E25" s="409">
        <v>48</v>
      </c>
      <c r="F25" s="409">
        <v>31200</v>
      </c>
      <c r="G25" s="406">
        <v>1</v>
      </c>
      <c r="H25" s="406">
        <v>650</v>
      </c>
      <c r="I25" s="409">
        <v>56</v>
      </c>
      <c r="J25" s="409">
        <v>36400</v>
      </c>
      <c r="K25" s="406">
        <v>1.1666666666666667</v>
      </c>
      <c r="L25" s="406">
        <v>650</v>
      </c>
      <c r="M25" s="409">
        <v>53</v>
      </c>
      <c r="N25" s="409">
        <v>34556</v>
      </c>
      <c r="O25" s="487">
        <v>1.1075641025641025</v>
      </c>
      <c r="P25" s="410">
        <v>652</v>
      </c>
    </row>
    <row r="26" spans="1:16" ht="14.4" customHeight="1" x14ac:dyDescent="0.3">
      <c r="A26" s="405" t="s">
        <v>2805</v>
      </c>
      <c r="B26" s="406" t="s">
        <v>2806</v>
      </c>
      <c r="C26" s="406" t="s">
        <v>2847</v>
      </c>
      <c r="D26" s="406" t="s">
        <v>2848</v>
      </c>
      <c r="E26" s="409">
        <v>47</v>
      </c>
      <c r="F26" s="409">
        <v>31678</v>
      </c>
      <c r="G26" s="406">
        <v>1</v>
      </c>
      <c r="H26" s="406">
        <v>674</v>
      </c>
      <c r="I26" s="409">
        <v>65</v>
      </c>
      <c r="J26" s="409">
        <v>43810</v>
      </c>
      <c r="K26" s="406">
        <v>1.3829787234042554</v>
      </c>
      <c r="L26" s="406">
        <v>674</v>
      </c>
      <c r="M26" s="409">
        <v>45</v>
      </c>
      <c r="N26" s="409">
        <v>30420</v>
      </c>
      <c r="O26" s="487">
        <v>0.96028789696319217</v>
      </c>
      <c r="P26" s="410">
        <v>676</v>
      </c>
    </row>
    <row r="27" spans="1:16" ht="14.4" customHeight="1" x14ac:dyDescent="0.3">
      <c r="A27" s="405" t="s">
        <v>2805</v>
      </c>
      <c r="B27" s="406" t="s">
        <v>2806</v>
      </c>
      <c r="C27" s="406" t="s">
        <v>2849</v>
      </c>
      <c r="D27" s="406" t="s">
        <v>2850</v>
      </c>
      <c r="E27" s="409">
        <v>66</v>
      </c>
      <c r="F27" s="409">
        <v>33594</v>
      </c>
      <c r="G27" s="406">
        <v>1</v>
      </c>
      <c r="H27" s="406">
        <v>509</v>
      </c>
      <c r="I27" s="409">
        <v>63</v>
      </c>
      <c r="J27" s="409">
        <v>32067</v>
      </c>
      <c r="K27" s="406">
        <v>0.95454545454545459</v>
      </c>
      <c r="L27" s="406">
        <v>509</v>
      </c>
      <c r="M27" s="409">
        <v>54</v>
      </c>
      <c r="N27" s="409">
        <v>27594</v>
      </c>
      <c r="O27" s="487">
        <v>0.82139667797821037</v>
      </c>
      <c r="P27" s="410">
        <v>511</v>
      </c>
    </row>
    <row r="28" spans="1:16" ht="14.4" customHeight="1" x14ac:dyDescent="0.3">
      <c r="A28" s="405" t="s">
        <v>2805</v>
      </c>
      <c r="B28" s="406" t="s">
        <v>2806</v>
      </c>
      <c r="C28" s="406" t="s">
        <v>2851</v>
      </c>
      <c r="D28" s="406" t="s">
        <v>2852</v>
      </c>
      <c r="E28" s="409">
        <v>66</v>
      </c>
      <c r="F28" s="409">
        <v>27654</v>
      </c>
      <c r="G28" s="406">
        <v>1</v>
      </c>
      <c r="H28" s="406">
        <v>419</v>
      </c>
      <c r="I28" s="409">
        <v>63</v>
      </c>
      <c r="J28" s="409">
        <v>26397</v>
      </c>
      <c r="K28" s="406">
        <v>0.95454545454545459</v>
      </c>
      <c r="L28" s="406">
        <v>419</v>
      </c>
      <c r="M28" s="409">
        <v>54</v>
      </c>
      <c r="N28" s="409">
        <v>22734</v>
      </c>
      <c r="O28" s="487">
        <v>0.82208722065523976</v>
      </c>
      <c r="P28" s="410">
        <v>421</v>
      </c>
    </row>
    <row r="29" spans="1:16" ht="14.4" customHeight="1" x14ac:dyDescent="0.3">
      <c r="A29" s="405" t="s">
        <v>2805</v>
      </c>
      <c r="B29" s="406" t="s">
        <v>2806</v>
      </c>
      <c r="C29" s="406" t="s">
        <v>2853</v>
      </c>
      <c r="D29" s="406" t="s">
        <v>2854</v>
      </c>
      <c r="E29" s="409">
        <v>666</v>
      </c>
      <c r="F29" s="409">
        <v>229104</v>
      </c>
      <c r="G29" s="406">
        <v>1</v>
      </c>
      <c r="H29" s="406">
        <v>344</v>
      </c>
      <c r="I29" s="409">
        <v>607</v>
      </c>
      <c r="J29" s="409">
        <v>208808</v>
      </c>
      <c r="K29" s="406">
        <v>0.91141141141141147</v>
      </c>
      <c r="L29" s="406">
        <v>344</v>
      </c>
      <c r="M29" s="409">
        <v>653</v>
      </c>
      <c r="N29" s="409">
        <v>226591</v>
      </c>
      <c r="O29" s="487">
        <v>0.98903118234513587</v>
      </c>
      <c r="P29" s="410">
        <v>347</v>
      </c>
    </row>
    <row r="30" spans="1:16" ht="14.4" customHeight="1" x14ac:dyDescent="0.3">
      <c r="A30" s="405" t="s">
        <v>2805</v>
      </c>
      <c r="B30" s="406" t="s">
        <v>2806</v>
      </c>
      <c r="C30" s="406" t="s">
        <v>2855</v>
      </c>
      <c r="D30" s="406" t="s">
        <v>2856</v>
      </c>
      <c r="E30" s="409">
        <v>147</v>
      </c>
      <c r="F30" s="409">
        <v>31899</v>
      </c>
      <c r="G30" s="406">
        <v>1</v>
      </c>
      <c r="H30" s="406">
        <v>217</v>
      </c>
      <c r="I30" s="409">
        <v>168</v>
      </c>
      <c r="J30" s="409">
        <v>36456</v>
      </c>
      <c r="K30" s="406">
        <v>1.1428571428571428</v>
      </c>
      <c r="L30" s="406">
        <v>217</v>
      </c>
      <c r="M30" s="409">
        <v>165</v>
      </c>
      <c r="N30" s="409">
        <v>36135</v>
      </c>
      <c r="O30" s="487">
        <v>1.1327941314774759</v>
      </c>
      <c r="P30" s="410">
        <v>219</v>
      </c>
    </row>
    <row r="31" spans="1:16" ht="14.4" customHeight="1" x14ac:dyDescent="0.3">
      <c r="A31" s="405" t="s">
        <v>2805</v>
      </c>
      <c r="B31" s="406" t="s">
        <v>2806</v>
      </c>
      <c r="C31" s="406" t="s">
        <v>2857</v>
      </c>
      <c r="D31" s="406" t="s">
        <v>2858</v>
      </c>
      <c r="E31" s="409">
        <v>56</v>
      </c>
      <c r="F31" s="409">
        <v>27832</v>
      </c>
      <c r="G31" s="406">
        <v>1</v>
      </c>
      <c r="H31" s="406">
        <v>497</v>
      </c>
      <c r="I31" s="409">
        <v>52</v>
      </c>
      <c r="J31" s="409">
        <v>25844</v>
      </c>
      <c r="K31" s="406">
        <v>0.9285714285714286</v>
      </c>
      <c r="L31" s="406">
        <v>497</v>
      </c>
      <c r="M31" s="409">
        <v>22</v>
      </c>
      <c r="N31" s="409">
        <v>11066</v>
      </c>
      <c r="O31" s="487">
        <v>0.39759988502443233</v>
      </c>
      <c r="P31" s="410">
        <v>503</v>
      </c>
    </row>
    <row r="32" spans="1:16" ht="14.4" customHeight="1" x14ac:dyDescent="0.3">
      <c r="A32" s="405" t="s">
        <v>2805</v>
      </c>
      <c r="B32" s="406" t="s">
        <v>2806</v>
      </c>
      <c r="C32" s="406" t="s">
        <v>2859</v>
      </c>
      <c r="D32" s="406" t="s">
        <v>2860</v>
      </c>
      <c r="E32" s="409">
        <v>48</v>
      </c>
      <c r="F32" s="409">
        <v>6960</v>
      </c>
      <c r="G32" s="406">
        <v>1</v>
      </c>
      <c r="H32" s="406">
        <v>145</v>
      </c>
      <c r="I32" s="409">
        <v>45</v>
      </c>
      <c r="J32" s="409">
        <v>6525</v>
      </c>
      <c r="K32" s="406">
        <v>0.9375</v>
      </c>
      <c r="L32" s="406">
        <v>145</v>
      </c>
      <c r="M32" s="409">
        <v>38</v>
      </c>
      <c r="N32" s="409">
        <v>5624</v>
      </c>
      <c r="O32" s="487">
        <v>0.80804597701149428</v>
      </c>
      <c r="P32" s="410">
        <v>148</v>
      </c>
    </row>
    <row r="33" spans="1:16" ht="14.4" customHeight="1" x14ac:dyDescent="0.3">
      <c r="A33" s="405" t="s">
        <v>2805</v>
      </c>
      <c r="B33" s="406" t="s">
        <v>2806</v>
      </c>
      <c r="C33" s="406" t="s">
        <v>2861</v>
      </c>
      <c r="D33" s="406" t="s">
        <v>2862</v>
      </c>
      <c r="E33" s="409">
        <v>423</v>
      </c>
      <c r="F33" s="409">
        <v>100251</v>
      </c>
      <c r="G33" s="406">
        <v>1</v>
      </c>
      <c r="H33" s="406">
        <v>237</v>
      </c>
      <c r="I33" s="409">
        <v>426</v>
      </c>
      <c r="J33" s="409">
        <v>100962</v>
      </c>
      <c r="K33" s="406">
        <v>1.0070921985815602</v>
      </c>
      <c r="L33" s="406">
        <v>237</v>
      </c>
      <c r="M33" s="409">
        <v>416</v>
      </c>
      <c r="N33" s="409">
        <v>99008</v>
      </c>
      <c r="O33" s="487">
        <v>0.98760112118582355</v>
      </c>
      <c r="P33" s="410">
        <v>238</v>
      </c>
    </row>
    <row r="34" spans="1:16" ht="14.4" customHeight="1" x14ac:dyDescent="0.3">
      <c r="A34" s="405" t="s">
        <v>2805</v>
      </c>
      <c r="B34" s="406" t="s">
        <v>2806</v>
      </c>
      <c r="C34" s="406" t="s">
        <v>2863</v>
      </c>
      <c r="D34" s="406" t="s">
        <v>2864</v>
      </c>
      <c r="E34" s="409">
        <v>559</v>
      </c>
      <c r="F34" s="409">
        <v>61490</v>
      </c>
      <c r="G34" s="406">
        <v>1</v>
      </c>
      <c r="H34" s="406">
        <v>110</v>
      </c>
      <c r="I34" s="409">
        <v>462</v>
      </c>
      <c r="J34" s="409">
        <v>50820</v>
      </c>
      <c r="K34" s="406">
        <v>0.82647584973166366</v>
      </c>
      <c r="L34" s="406">
        <v>110</v>
      </c>
      <c r="M34" s="409">
        <v>388</v>
      </c>
      <c r="N34" s="409">
        <v>43068</v>
      </c>
      <c r="O34" s="487">
        <v>0.70040657017401209</v>
      </c>
      <c r="P34" s="410">
        <v>111</v>
      </c>
    </row>
    <row r="35" spans="1:16" ht="14.4" customHeight="1" x14ac:dyDescent="0.3">
      <c r="A35" s="405" t="s">
        <v>2805</v>
      </c>
      <c r="B35" s="406" t="s">
        <v>2806</v>
      </c>
      <c r="C35" s="406" t="s">
        <v>2865</v>
      </c>
      <c r="D35" s="406" t="s">
        <v>2866</v>
      </c>
      <c r="E35" s="409">
        <v>198</v>
      </c>
      <c r="F35" s="409">
        <v>64944</v>
      </c>
      <c r="G35" s="406">
        <v>1</v>
      </c>
      <c r="H35" s="406">
        <v>328</v>
      </c>
      <c r="I35" s="409">
        <v>83</v>
      </c>
      <c r="J35" s="409">
        <v>27224</v>
      </c>
      <c r="K35" s="406">
        <v>0.41919191919191917</v>
      </c>
      <c r="L35" s="406">
        <v>328</v>
      </c>
      <c r="M35" s="409">
        <v>47</v>
      </c>
      <c r="N35" s="409">
        <v>15463</v>
      </c>
      <c r="O35" s="487">
        <v>0.23809743779255974</v>
      </c>
      <c r="P35" s="410">
        <v>329</v>
      </c>
    </row>
    <row r="36" spans="1:16" ht="14.4" customHeight="1" x14ac:dyDescent="0.3">
      <c r="A36" s="405" t="s">
        <v>2805</v>
      </c>
      <c r="B36" s="406" t="s">
        <v>2806</v>
      </c>
      <c r="C36" s="406" t="s">
        <v>2867</v>
      </c>
      <c r="D36" s="406" t="s">
        <v>2868</v>
      </c>
      <c r="E36" s="409">
        <v>88</v>
      </c>
      <c r="F36" s="409">
        <v>27280</v>
      </c>
      <c r="G36" s="406">
        <v>1</v>
      </c>
      <c r="H36" s="406">
        <v>310</v>
      </c>
      <c r="I36" s="409">
        <v>87</v>
      </c>
      <c r="J36" s="409">
        <v>26970</v>
      </c>
      <c r="K36" s="406">
        <v>0.98863636363636365</v>
      </c>
      <c r="L36" s="406">
        <v>310</v>
      </c>
      <c r="M36" s="409">
        <v>121</v>
      </c>
      <c r="N36" s="409">
        <v>37631</v>
      </c>
      <c r="O36" s="487">
        <v>1.3794354838709677</v>
      </c>
      <c r="P36" s="410">
        <v>311</v>
      </c>
    </row>
    <row r="37" spans="1:16" ht="14.4" customHeight="1" x14ac:dyDescent="0.3">
      <c r="A37" s="405" t="s">
        <v>2805</v>
      </c>
      <c r="B37" s="406" t="s">
        <v>2806</v>
      </c>
      <c r="C37" s="406" t="s">
        <v>2869</v>
      </c>
      <c r="D37" s="406" t="s">
        <v>2870</v>
      </c>
      <c r="E37" s="409">
        <v>89</v>
      </c>
      <c r="F37" s="409">
        <v>2047</v>
      </c>
      <c r="G37" s="406">
        <v>1</v>
      </c>
      <c r="H37" s="406">
        <v>23</v>
      </c>
      <c r="I37" s="409">
        <v>63</v>
      </c>
      <c r="J37" s="409">
        <v>1449</v>
      </c>
      <c r="K37" s="406">
        <v>0.7078651685393258</v>
      </c>
      <c r="L37" s="406">
        <v>23</v>
      </c>
      <c r="M37" s="409">
        <v>62</v>
      </c>
      <c r="N37" s="409">
        <v>1426</v>
      </c>
      <c r="O37" s="487">
        <v>0.6966292134831461</v>
      </c>
      <c r="P37" s="410">
        <v>23</v>
      </c>
    </row>
    <row r="38" spans="1:16" ht="14.4" customHeight="1" x14ac:dyDescent="0.3">
      <c r="A38" s="405" t="s">
        <v>2805</v>
      </c>
      <c r="B38" s="406" t="s">
        <v>2806</v>
      </c>
      <c r="C38" s="406" t="s">
        <v>2871</v>
      </c>
      <c r="D38" s="406" t="s">
        <v>2872</v>
      </c>
      <c r="E38" s="409">
        <v>1706</v>
      </c>
      <c r="F38" s="409">
        <v>27296</v>
      </c>
      <c r="G38" s="406">
        <v>1</v>
      </c>
      <c r="H38" s="406">
        <v>16</v>
      </c>
      <c r="I38" s="409">
        <v>1475</v>
      </c>
      <c r="J38" s="409">
        <v>23600</v>
      </c>
      <c r="K38" s="406">
        <v>0.86459554513481829</v>
      </c>
      <c r="L38" s="406">
        <v>16</v>
      </c>
      <c r="M38" s="409">
        <v>1555</v>
      </c>
      <c r="N38" s="409">
        <v>24880</v>
      </c>
      <c r="O38" s="487">
        <v>0.91148886283704567</v>
      </c>
      <c r="P38" s="410">
        <v>16</v>
      </c>
    </row>
    <row r="39" spans="1:16" ht="14.4" customHeight="1" x14ac:dyDescent="0.3">
      <c r="A39" s="405" t="s">
        <v>2805</v>
      </c>
      <c r="B39" s="406" t="s">
        <v>2806</v>
      </c>
      <c r="C39" s="406" t="s">
        <v>2873</v>
      </c>
      <c r="D39" s="406" t="s">
        <v>2874</v>
      </c>
      <c r="E39" s="409"/>
      <c r="F39" s="409"/>
      <c r="G39" s="406"/>
      <c r="H39" s="406"/>
      <c r="I39" s="409"/>
      <c r="J39" s="409"/>
      <c r="K39" s="406"/>
      <c r="L39" s="406"/>
      <c r="M39" s="409">
        <v>2</v>
      </c>
      <c r="N39" s="409">
        <v>3012</v>
      </c>
      <c r="O39" s="487"/>
      <c r="P39" s="410">
        <v>1506</v>
      </c>
    </row>
    <row r="40" spans="1:16" ht="14.4" customHeight="1" x14ac:dyDescent="0.3">
      <c r="A40" s="405" t="s">
        <v>2805</v>
      </c>
      <c r="B40" s="406" t="s">
        <v>2806</v>
      </c>
      <c r="C40" s="406" t="s">
        <v>2875</v>
      </c>
      <c r="D40" s="406" t="s">
        <v>2876</v>
      </c>
      <c r="E40" s="409">
        <v>2064</v>
      </c>
      <c r="F40" s="409">
        <v>718272</v>
      </c>
      <c r="G40" s="406">
        <v>1</v>
      </c>
      <c r="H40" s="406">
        <v>348</v>
      </c>
      <c r="I40" s="409">
        <v>2065</v>
      </c>
      <c r="J40" s="409">
        <v>718620</v>
      </c>
      <c r="K40" s="406">
        <v>1.0004844961240309</v>
      </c>
      <c r="L40" s="406">
        <v>348</v>
      </c>
      <c r="M40" s="409">
        <v>2399</v>
      </c>
      <c r="N40" s="409">
        <v>837251</v>
      </c>
      <c r="O40" s="487">
        <v>1.1656461618996703</v>
      </c>
      <c r="P40" s="410">
        <v>349</v>
      </c>
    </row>
    <row r="41" spans="1:16" ht="14.4" customHeight="1" x14ac:dyDescent="0.3">
      <c r="A41" s="405" t="s">
        <v>2805</v>
      </c>
      <c r="B41" s="406" t="s">
        <v>2806</v>
      </c>
      <c r="C41" s="406" t="s">
        <v>2877</v>
      </c>
      <c r="D41" s="406" t="s">
        <v>2878</v>
      </c>
      <c r="E41" s="409">
        <v>49</v>
      </c>
      <c r="F41" s="409">
        <v>61005</v>
      </c>
      <c r="G41" s="406">
        <v>1</v>
      </c>
      <c r="H41" s="406">
        <v>1245</v>
      </c>
      <c r="I41" s="409">
        <v>77</v>
      </c>
      <c r="J41" s="409">
        <v>95865</v>
      </c>
      <c r="K41" s="406">
        <v>1.5714285714285714</v>
      </c>
      <c r="L41" s="406">
        <v>1245</v>
      </c>
      <c r="M41" s="409">
        <v>63</v>
      </c>
      <c r="N41" s="409">
        <v>79884</v>
      </c>
      <c r="O41" s="487">
        <v>1.3094664371772806</v>
      </c>
      <c r="P41" s="410">
        <v>1268</v>
      </c>
    </row>
    <row r="42" spans="1:16" ht="14.4" customHeight="1" x14ac:dyDescent="0.3">
      <c r="A42" s="405" t="s">
        <v>2805</v>
      </c>
      <c r="B42" s="406" t="s">
        <v>2806</v>
      </c>
      <c r="C42" s="406" t="s">
        <v>2879</v>
      </c>
      <c r="D42" s="406" t="s">
        <v>2880</v>
      </c>
      <c r="E42" s="409">
        <v>421</v>
      </c>
      <c r="F42" s="409">
        <v>61887</v>
      </c>
      <c r="G42" s="406">
        <v>1</v>
      </c>
      <c r="H42" s="406">
        <v>147</v>
      </c>
      <c r="I42" s="409">
        <v>331</v>
      </c>
      <c r="J42" s="409">
        <v>48657</v>
      </c>
      <c r="K42" s="406">
        <v>0.78622327790973867</v>
      </c>
      <c r="L42" s="406">
        <v>147</v>
      </c>
      <c r="M42" s="409">
        <v>339</v>
      </c>
      <c r="N42" s="409">
        <v>50172</v>
      </c>
      <c r="O42" s="487">
        <v>0.81070337873866882</v>
      </c>
      <c r="P42" s="410">
        <v>148</v>
      </c>
    </row>
    <row r="43" spans="1:16" ht="14.4" customHeight="1" x14ac:dyDescent="0.3">
      <c r="A43" s="405" t="s">
        <v>2805</v>
      </c>
      <c r="B43" s="406" t="s">
        <v>2806</v>
      </c>
      <c r="C43" s="406" t="s">
        <v>2881</v>
      </c>
      <c r="D43" s="406" t="s">
        <v>2882</v>
      </c>
      <c r="E43" s="409">
        <v>11</v>
      </c>
      <c r="F43" s="409">
        <v>385</v>
      </c>
      <c r="G43" s="406">
        <v>1</v>
      </c>
      <c r="H43" s="406">
        <v>35</v>
      </c>
      <c r="I43" s="409"/>
      <c r="J43" s="409"/>
      <c r="K43" s="406"/>
      <c r="L43" s="406"/>
      <c r="M43" s="409">
        <v>11</v>
      </c>
      <c r="N43" s="409">
        <v>396</v>
      </c>
      <c r="O43" s="487">
        <v>1.0285714285714285</v>
      </c>
      <c r="P43" s="410">
        <v>36</v>
      </c>
    </row>
    <row r="44" spans="1:16" ht="14.4" customHeight="1" x14ac:dyDescent="0.3">
      <c r="A44" s="405" t="s">
        <v>2805</v>
      </c>
      <c r="B44" s="406" t="s">
        <v>2806</v>
      </c>
      <c r="C44" s="406" t="s">
        <v>2883</v>
      </c>
      <c r="D44" s="406" t="s">
        <v>2884</v>
      </c>
      <c r="E44" s="409">
        <v>430</v>
      </c>
      <c r="F44" s="409">
        <v>125990</v>
      </c>
      <c r="G44" s="406">
        <v>1</v>
      </c>
      <c r="H44" s="406">
        <v>293</v>
      </c>
      <c r="I44" s="409">
        <v>440</v>
      </c>
      <c r="J44" s="409">
        <v>128920</v>
      </c>
      <c r="K44" s="406">
        <v>1.0232558139534884</v>
      </c>
      <c r="L44" s="406">
        <v>293</v>
      </c>
      <c r="M44" s="409">
        <v>430</v>
      </c>
      <c r="N44" s="409">
        <v>126420</v>
      </c>
      <c r="O44" s="487">
        <v>1.0034129692832765</v>
      </c>
      <c r="P44" s="410">
        <v>294</v>
      </c>
    </row>
    <row r="45" spans="1:16" ht="14.4" customHeight="1" x14ac:dyDescent="0.3">
      <c r="A45" s="405" t="s">
        <v>2805</v>
      </c>
      <c r="B45" s="406" t="s">
        <v>2806</v>
      </c>
      <c r="C45" s="406" t="s">
        <v>2885</v>
      </c>
      <c r="D45" s="406" t="s">
        <v>2886</v>
      </c>
      <c r="E45" s="409">
        <v>318</v>
      </c>
      <c r="F45" s="409">
        <v>64872</v>
      </c>
      <c r="G45" s="406">
        <v>1</v>
      </c>
      <c r="H45" s="406">
        <v>204</v>
      </c>
      <c r="I45" s="409">
        <v>303</v>
      </c>
      <c r="J45" s="409">
        <v>61812</v>
      </c>
      <c r="K45" s="406">
        <v>0.95283018867924529</v>
      </c>
      <c r="L45" s="406">
        <v>204</v>
      </c>
      <c r="M45" s="409">
        <v>277</v>
      </c>
      <c r="N45" s="409">
        <v>57339</v>
      </c>
      <c r="O45" s="487">
        <v>0.88387902330743617</v>
      </c>
      <c r="P45" s="410">
        <v>207</v>
      </c>
    </row>
    <row r="46" spans="1:16" ht="14.4" customHeight="1" x14ac:dyDescent="0.3">
      <c r="A46" s="405" t="s">
        <v>2805</v>
      </c>
      <c r="B46" s="406" t="s">
        <v>2806</v>
      </c>
      <c r="C46" s="406" t="s">
        <v>2887</v>
      </c>
      <c r="D46" s="406" t="s">
        <v>2888</v>
      </c>
      <c r="E46" s="409">
        <v>548</v>
      </c>
      <c r="F46" s="409">
        <v>20824</v>
      </c>
      <c r="G46" s="406">
        <v>1</v>
      </c>
      <c r="H46" s="406">
        <v>38</v>
      </c>
      <c r="I46" s="409">
        <v>493</v>
      </c>
      <c r="J46" s="409">
        <v>18734</v>
      </c>
      <c r="K46" s="406">
        <v>0.89963503649635035</v>
      </c>
      <c r="L46" s="406">
        <v>38</v>
      </c>
      <c r="M46" s="409">
        <v>497</v>
      </c>
      <c r="N46" s="409">
        <v>19383</v>
      </c>
      <c r="O46" s="487">
        <v>0.93080099884748368</v>
      </c>
      <c r="P46" s="410">
        <v>39</v>
      </c>
    </row>
    <row r="47" spans="1:16" ht="14.4" customHeight="1" x14ac:dyDescent="0.3">
      <c r="A47" s="405" t="s">
        <v>2805</v>
      </c>
      <c r="B47" s="406" t="s">
        <v>2806</v>
      </c>
      <c r="C47" s="406" t="s">
        <v>2889</v>
      </c>
      <c r="D47" s="406" t="s">
        <v>2890</v>
      </c>
      <c r="E47" s="409">
        <v>65</v>
      </c>
      <c r="F47" s="409">
        <v>324545</v>
      </c>
      <c r="G47" s="406">
        <v>1</v>
      </c>
      <c r="H47" s="406">
        <v>4993</v>
      </c>
      <c r="I47" s="409">
        <v>47</v>
      </c>
      <c r="J47" s="409">
        <v>234671</v>
      </c>
      <c r="K47" s="406">
        <v>0.72307692307692306</v>
      </c>
      <c r="L47" s="406">
        <v>4993</v>
      </c>
      <c r="M47" s="409">
        <v>64</v>
      </c>
      <c r="N47" s="409">
        <v>320192</v>
      </c>
      <c r="O47" s="487">
        <v>0.98658737617279579</v>
      </c>
      <c r="P47" s="410">
        <v>5003</v>
      </c>
    </row>
    <row r="48" spans="1:16" ht="14.4" customHeight="1" x14ac:dyDescent="0.3">
      <c r="A48" s="405" t="s">
        <v>2805</v>
      </c>
      <c r="B48" s="406" t="s">
        <v>2806</v>
      </c>
      <c r="C48" s="406" t="s">
        <v>2891</v>
      </c>
      <c r="D48" s="406" t="s">
        <v>2892</v>
      </c>
      <c r="E48" s="409">
        <v>630</v>
      </c>
      <c r="F48" s="409">
        <v>106470</v>
      </c>
      <c r="G48" s="406">
        <v>1</v>
      </c>
      <c r="H48" s="406">
        <v>169</v>
      </c>
      <c r="I48" s="409">
        <v>572</v>
      </c>
      <c r="J48" s="409">
        <v>96668</v>
      </c>
      <c r="K48" s="406">
        <v>0.90793650793650793</v>
      </c>
      <c r="L48" s="406">
        <v>169</v>
      </c>
      <c r="M48" s="409">
        <v>566</v>
      </c>
      <c r="N48" s="409">
        <v>96220</v>
      </c>
      <c r="O48" s="487">
        <v>0.90372874988259599</v>
      </c>
      <c r="P48" s="410">
        <v>170</v>
      </c>
    </row>
    <row r="49" spans="1:16" ht="14.4" customHeight="1" x14ac:dyDescent="0.3">
      <c r="A49" s="405" t="s">
        <v>2805</v>
      </c>
      <c r="B49" s="406" t="s">
        <v>2806</v>
      </c>
      <c r="C49" s="406" t="s">
        <v>2893</v>
      </c>
      <c r="D49" s="406" t="s">
        <v>2894</v>
      </c>
      <c r="E49" s="409">
        <v>64</v>
      </c>
      <c r="F49" s="409">
        <v>20736</v>
      </c>
      <c r="G49" s="406">
        <v>1</v>
      </c>
      <c r="H49" s="406">
        <v>324</v>
      </c>
      <c r="I49" s="409">
        <v>78</v>
      </c>
      <c r="J49" s="409">
        <v>25272</v>
      </c>
      <c r="K49" s="406">
        <v>1.21875</v>
      </c>
      <c r="L49" s="406">
        <v>324</v>
      </c>
      <c r="M49" s="409">
        <v>48</v>
      </c>
      <c r="N49" s="409">
        <v>15648</v>
      </c>
      <c r="O49" s="487">
        <v>0.75462962962962965</v>
      </c>
      <c r="P49" s="410">
        <v>326</v>
      </c>
    </row>
    <row r="50" spans="1:16" ht="14.4" customHeight="1" x14ac:dyDescent="0.3">
      <c r="A50" s="405" t="s">
        <v>2805</v>
      </c>
      <c r="B50" s="406" t="s">
        <v>2806</v>
      </c>
      <c r="C50" s="406" t="s">
        <v>2895</v>
      </c>
      <c r="D50" s="406" t="s">
        <v>2896</v>
      </c>
      <c r="E50" s="409">
        <v>197</v>
      </c>
      <c r="F50" s="409">
        <v>135142</v>
      </c>
      <c r="G50" s="406">
        <v>1</v>
      </c>
      <c r="H50" s="406">
        <v>686</v>
      </c>
      <c r="I50" s="409">
        <v>229</v>
      </c>
      <c r="J50" s="409">
        <v>157094</v>
      </c>
      <c r="K50" s="406">
        <v>1.1624365482233503</v>
      </c>
      <c r="L50" s="406">
        <v>686</v>
      </c>
      <c r="M50" s="409">
        <v>208</v>
      </c>
      <c r="N50" s="409">
        <v>143104</v>
      </c>
      <c r="O50" s="487">
        <v>1.0589158070770004</v>
      </c>
      <c r="P50" s="410">
        <v>688</v>
      </c>
    </row>
    <row r="51" spans="1:16" ht="14.4" customHeight="1" x14ac:dyDescent="0.3">
      <c r="A51" s="405" t="s">
        <v>2805</v>
      </c>
      <c r="B51" s="406" t="s">
        <v>2806</v>
      </c>
      <c r="C51" s="406" t="s">
        <v>2897</v>
      </c>
      <c r="D51" s="406" t="s">
        <v>2898</v>
      </c>
      <c r="E51" s="409">
        <v>635</v>
      </c>
      <c r="F51" s="409">
        <v>220345</v>
      </c>
      <c r="G51" s="406">
        <v>1</v>
      </c>
      <c r="H51" s="406">
        <v>347</v>
      </c>
      <c r="I51" s="409">
        <v>576</v>
      </c>
      <c r="J51" s="409">
        <v>199872</v>
      </c>
      <c r="K51" s="406">
        <v>0.90708661417322833</v>
      </c>
      <c r="L51" s="406">
        <v>347</v>
      </c>
      <c r="M51" s="409">
        <v>595</v>
      </c>
      <c r="N51" s="409">
        <v>207060</v>
      </c>
      <c r="O51" s="487">
        <v>0.93970818489187413</v>
      </c>
      <c r="P51" s="410">
        <v>348</v>
      </c>
    </row>
    <row r="52" spans="1:16" ht="14.4" customHeight="1" x14ac:dyDescent="0.3">
      <c r="A52" s="405" t="s">
        <v>2805</v>
      </c>
      <c r="B52" s="406" t="s">
        <v>2806</v>
      </c>
      <c r="C52" s="406" t="s">
        <v>2899</v>
      </c>
      <c r="D52" s="406" t="s">
        <v>2900</v>
      </c>
      <c r="E52" s="409">
        <v>582</v>
      </c>
      <c r="F52" s="409">
        <v>100104</v>
      </c>
      <c r="G52" s="406">
        <v>1</v>
      </c>
      <c r="H52" s="406">
        <v>172</v>
      </c>
      <c r="I52" s="409">
        <v>528</v>
      </c>
      <c r="J52" s="409">
        <v>90816</v>
      </c>
      <c r="K52" s="406">
        <v>0.90721649484536082</v>
      </c>
      <c r="L52" s="406">
        <v>172</v>
      </c>
      <c r="M52" s="409">
        <v>506</v>
      </c>
      <c r="N52" s="409">
        <v>87538</v>
      </c>
      <c r="O52" s="487">
        <v>0.87447055062734758</v>
      </c>
      <c r="P52" s="410">
        <v>173</v>
      </c>
    </row>
    <row r="53" spans="1:16" ht="14.4" customHeight="1" x14ac:dyDescent="0.3">
      <c r="A53" s="405" t="s">
        <v>2805</v>
      </c>
      <c r="B53" s="406" t="s">
        <v>2806</v>
      </c>
      <c r="C53" s="406" t="s">
        <v>2901</v>
      </c>
      <c r="D53" s="406" t="s">
        <v>2902</v>
      </c>
      <c r="E53" s="409">
        <v>116</v>
      </c>
      <c r="F53" s="409">
        <v>46284</v>
      </c>
      <c r="G53" s="406">
        <v>1</v>
      </c>
      <c r="H53" s="406">
        <v>399</v>
      </c>
      <c r="I53" s="409">
        <v>140</v>
      </c>
      <c r="J53" s="409">
        <v>55860</v>
      </c>
      <c r="K53" s="406">
        <v>1.2068965517241379</v>
      </c>
      <c r="L53" s="406">
        <v>399</v>
      </c>
      <c r="M53" s="409">
        <v>132</v>
      </c>
      <c r="N53" s="409">
        <v>52800</v>
      </c>
      <c r="O53" s="487">
        <v>1.1407829919626653</v>
      </c>
      <c r="P53" s="410">
        <v>400</v>
      </c>
    </row>
    <row r="54" spans="1:16" ht="14.4" customHeight="1" x14ac:dyDescent="0.3">
      <c r="A54" s="405" t="s">
        <v>2805</v>
      </c>
      <c r="B54" s="406" t="s">
        <v>2806</v>
      </c>
      <c r="C54" s="406" t="s">
        <v>2903</v>
      </c>
      <c r="D54" s="406" t="s">
        <v>2904</v>
      </c>
      <c r="E54" s="409">
        <v>48</v>
      </c>
      <c r="F54" s="409">
        <v>31200</v>
      </c>
      <c r="G54" s="406">
        <v>1</v>
      </c>
      <c r="H54" s="406">
        <v>650</v>
      </c>
      <c r="I54" s="409">
        <v>56</v>
      </c>
      <c r="J54" s="409">
        <v>36400</v>
      </c>
      <c r="K54" s="406">
        <v>1.1666666666666667</v>
      </c>
      <c r="L54" s="406">
        <v>650</v>
      </c>
      <c r="M54" s="409">
        <v>53</v>
      </c>
      <c r="N54" s="409">
        <v>34556</v>
      </c>
      <c r="O54" s="487">
        <v>1.1075641025641025</v>
      </c>
      <c r="P54" s="410">
        <v>652</v>
      </c>
    </row>
    <row r="55" spans="1:16" ht="14.4" customHeight="1" x14ac:dyDescent="0.3">
      <c r="A55" s="405" t="s">
        <v>2805</v>
      </c>
      <c r="B55" s="406" t="s">
        <v>2806</v>
      </c>
      <c r="C55" s="406" t="s">
        <v>2905</v>
      </c>
      <c r="D55" s="406" t="s">
        <v>2906</v>
      </c>
      <c r="E55" s="409">
        <v>48</v>
      </c>
      <c r="F55" s="409">
        <v>31200</v>
      </c>
      <c r="G55" s="406">
        <v>1</v>
      </c>
      <c r="H55" s="406">
        <v>650</v>
      </c>
      <c r="I55" s="409">
        <v>56</v>
      </c>
      <c r="J55" s="409">
        <v>36400</v>
      </c>
      <c r="K55" s="406">
        <v>1.1666666666666667</v>
      </c>
      <c r="L55" s="406">
        <v>650</v>
      </c>
      <c r="M55" s="409">
        <v>53</v>
      </c>
      <c r="N55" s="409">
        <v>34556</v>
      </c>
      <c r="O55" s="487">
        <v>1.1075641025641025</v>
      </c>
      <c r="P55" s="410">
        <v>652</v>
      </c>
    </row>
    <row r="56" spans="1:16" ht="14.4" customHeight="1" x14ac:dyDescent="0.3">
      <c r="A56" s="405" t="s">
        <v>2805</v>
      </c>
      <c r="B56" s="406" t="s">
        <v>2806</v>
      </c>
      <c r="C56" s="406" t="s">
        <v>2907</v>
      </c>
      <c r="D56" s="406" t="s">
        <v>2908</v>
      </c>
      <c r="E56" s="409">
        <v>1204</v>
      </c>
      <c r="F56" s="409">
        <v>510496</v>
      </c>
      <c r="G56" s="406">
        <v>1</v>
      </c>
      <c r="H56" s="406">
        <v>424</v>
      </c>
      <c r="I56" s="409">
        <v>849</v>
      </c>
      <c r="J56" s="409">
        <v>359976</v>
      </c>
      <c r="K56" s="406">
        <v>0.70514950166112955</v>
      </c>
      <c r="L56" s="406">
        <v>424</v>
      </c>
      <c r="M56" s="409">
        <v>924</v>
      </c>
      <c r="N56" s="409">
        <v>399168</v>
      </c>
      <c r="O56" s="487">
        <v>0.78192189556823166</v>
      </c>
      <c r="P56" s="410">
        <v>432</v>
      </c>
    </row>
    <row r="57" spans="1:16" ht="14.4" customHeight="1" x14ac:dyDescent="0.3">
      <c r="A57" s="405" t="s">
        <v>2805</v>
      </c>
      <c r="B57" s="406" t="s">
        <v>2806</v>
      </c>
      <c r="C57" s="406" t="s">
        <v>2909</v>
      </c>
      <c r="D57" s="406" t="s">
        <v>2910</v>
      </c>
      <c r="E57" s="409">
        <v>10</v>
      </c>
      <c r="F57" s="409">
        <v>1050</v>
      </c>
      <c r="G57" s="406">
        <v>1</v>
      </c>
      <c r="H57" s="406">
        <v>105</v>
      </c>
      <c r="I57" s="409"/>
      <c r="J57" s="409"/>
      <c r="K57" s="406"/>
      <c r="L57" s="406"/>
      <c r="M57" s="409"/>
      <c r="N57" s="409"/>
      <c r="O57" s="487"/>
      <c r="P57" s="410"/>
    </row>
    <row r="58" spans="1:16" ht="14.4" customHeight="1" x14ac:dyDescent="0.3">
      <c r="A58" s="405" t="s">
        <v>2805</v>
      </c>
      <c r="B58" s="406" t="s">
        <v>2806</v>
      </c>
      <c r="C58" s="406" t="s">
        <v>2911</v>
      </c>
      <c r="D58" s="406" t="s">
        <v>2912</v>
      </c>
      <c r="E58" s="409">
        <v>9</v>
      </c>
      <c r="F58" s="409">
        <v>6210</v>
      </c>
      <c r="G58" s="406">
        <v>1</v>
      </c>
      <c r="H58" s="406">
        <v>690</v>
      </c>
      <c r="I58" s="409">
        <v>19</v>
      </c>
      <c r="J58" s="409">
        <v>13110</v>
      </c>
      <c r="K58" s="406">
        <v>2.1111111111111112</v>
      </c>
      <c r="L58" s="406">
        <v>690</v>
      </c>
      <c r="M58" s="409">
        <v>18</v>
      </c>
      <c r="N58" s="409">
        <v>12456</v>
      </c>
      <c r="O58" s="487">
        <v>2.0057971014492755</v>
      </c>
      <c r="P58" s="410">
        <v>692</v>
      </c>
    </row>
    <row r="59" spans="1:16" ht="14.4" customHeight="1" x14ac:dyDescent="0.3">
      <c r="A59" s="405" t="s">
        <v>2805</v>
      </c>
      <c r="B59" s="406" t="s">
        <v>2806</v>
      </c>
      <c r="C59" s="406" t="s">
        <v>2913</v>
      </c>
      <c r="D59" s="406" t="s">
        <v>2914</v>
      </c>
      <c r="E59" s="409">
        <v>47</v>
      </c>
      <c r="F59" s="409">
        <v>31678</v>
      </c>
      <c r="G59" s="406">
        <v>1</v>
      </c>
      <c r="H59" s="406">
        <v>674</v>
      </c>
      <c r="I59" s="409">
        <v>65</v>
      </c>
      <c r="J59" s="409">
        <v>43810</v>
      </c>
      <c r="K59" s="406">
        <v>1.3829787234042554</v>
      </c>
      <c r="L59" s="406">
        <v>674</v>
      </c>
      <c r="M59" s="409">
        <v>45</v>
      </c>
      <c r="N59" s="409">
        <v>30420</v>
      </c>
      <c r="O59" s="487">
        <v>0.96028789696319217</v>
      </c>
      <c r="P59" s="410">
        <v>676</v>
      </c>
    </row>
    <row r="60" spans="1:16" ht="14.4" customHeight="1" x14ac:dyDescent="0.3">
      <c r="A60" s="405" t="s">
        <v>2805</v>
      </c>
      <c r="B60" s="406" t="s">
        <v>2806</v>
      </c>
      <c r="C60" s="406" t="s">
        <v>2915</v>
      </c>
      <c r="D60" s="406" t="s">
        <v>2916</v>
      </c>
      <c r="E60" s="409">
        <v>285</v>
      </c>
      <c r="F60" s="409">
        <v>134805</v>
      </c>
      <c r="G60" s="406">
        <v>1</v>
      </c>
      <c r="H60" s="406">
        <v>473</v>
      </c>
      <c r="I60" s="409">
        <v>272</v>
      </c>
      <c r="J60" s="409">
        <v>128656</v>
      </c>
      <c r="K60" s="406">
        <v>0.95438596491228067</v>
      </c>
      <c r="L60" s="406">
        <v>473</v>
      </c>
      <c r="M60" s="409">
        <v>274</v>
      </c>
      <c r="N60" s="409">
        <v>130150</v>
      </c>
      <c r="O60" s="487">
        <v>0.96546863988724452</v>
      </c>
      <c r="P60" s="410">
        <v>475</v>
      </c>
    </row>
    <row r="61" spans="1:16" ht="14.4" customHeight="1" x14ac:dyDescent="0.3">
      <c r="A61" s="405" t="s">
        <v>2805</v>
      </c>
      <c r="B61" s="406" t="s">
        <v>2806</v>
      </c>
      <c r="C61" s="406" t="s">
        <v>2917</v>
      </c>
      <c r="D61" s="406" t="s">
        <v>2918</v>
      </c>
      <c r="E61" s="409">
        <v>66</v>
      </c>
      <c r="F61" s="409">
        <v>18942</v>
      </c>
      <c r="G61" s="406">
        <v>1</v>
      </c>
      <c r="H61" s="406">
        <v>287</v>
      </c>
      <c r="I61" s="409">
        <v>63</v>
      </c>
      <c r="J61" s="409">
        <v>18081</v>
      </c>
      <c r="K61" s="406">
        <v>0.95454545454545459</v>
      </c>
      <c r="L61" s="406">
        <v>287</v>
      </c>
      <c r="M61" s="409">
        <v>54</v>
      </c>
      <c r="N61" s="409">
        <v>15606</v>
      </c>
      <c r="O61" s="487">
        <v>0.8238834336395312</v>
      </c>
      <c r="P61" s="410">
        <v>289</v>
      </c>
    </row>
    <row r="62" spans="1:16" ht="14.4" customHeight="1" x14ac:dyDescent="0.3">
      <c r="A62" s="405" t="s">
        <v>2805</v>
      </c>
      <c r="B62" s="406" t="s">
        <v>2806</v>
      </c>
      <c r="C62" s="406" t="s">
        <v>2919</v>
      </c>
      <c r="D62" s="406" t="s">
        <v>2920</v>
      </c>
      <c r="E62" s="409">
        <v>15</v>
      </c>
      <c r="F62" s="409">
        <v>12135</v>
      </c>
      <c r="G62" s="406">
        <v>1</v>
      </c>
      <c r="H62" s="406">
        <v>809</v>
      </c>
      <c r="I62" s="409">
        <v>31</v>
      </c>
      <c r="J62" s="409">
        <v>25079</v>
      </c>
      <c r="K62" s="406">
        <v>2.0666666666666669</v>
      </c>
      <c r="L62" s="406">
        <v>809</v>
      </c>
      <c r="M62" s="409">
        <v>57</v>
      </c>
      <c r="N62" s="409">
        <v>46284</v>
      </c>
      <c r="O62" s="487">
        <v>3.8140914709517921</v>
      </c>
      <c r="P62" s="410">
        <v>812</v>
      </c>
    </row>
    <row r="63" spans="1:16" ht="14.4" customHeight="1" x14ac:dyDescent="0.3">
      <c r="A63" s="405" t="s">
        <v>2805</v>
      </c>
      <c r="B63" s="406" t="s">
        <v>2806</v>
      </c>
      <c r="C63" s="406" t="s">
        <v>2921</v>
      </c>
      <c r="D63" s="406" t="s">
        <v>2922</v>
      </c>
      <c r="E63" s="409">
        <v>1204</v>
      </c>
      <c r="F63" s="409">
        <v>1206408</v>
      </c>
      <c r="G63" s="406">
        <v>1</v>
      </c>
      <c r="H63" s="406">
        <v>1002</v>
      </c>
      <c r="I63" s="409">
        <v>849</v>
      </c>
      <c r="J63" s="409">
        <v>850698</v>
      </c>
      <c r="K63" s="406">
        <v>0.70514950166112955</v>
      </c>
      <c r="L63" s="406">
        <v>1002</v>
      </c>
      <c r="M63" s="409">
        <v>924</v>
      </c>
      <c r="N63" s="409">
        <v>931392</v>
      </c>
      <c r="O63" s="487">
        <v>0.77203732070742237</v>
      </c>
      <c r="P63" s="410">
        <v>1008</v>
      </c>
    </row>
    <row r="64" spans="1:16" ht="14.4" customHeight="1" x14ac:dyDescent="0.3">
      <c r="A64" s="405" t="s">
        <v>2805</v>
      </c>
      <c r="B64" s="406" t="s">
        <v>2806</v>
      </c>
      <c r="C64" s="406" t="s">
        <v>2923</v>
      </c>
      <c r="D64" s="406" t="s">
        <v>2924</v>
      </c>
      <c r="E64" s="409">
        <v>549</v>
      </c>
      <c r="F64" s="409">
        <v>91134</v>
      </c>
      <c r="G64" s="406">
        <v>1</v>
      </c>
      <c r="H64" s="406">
        <v>166</v>
      </c>
      <c r="I64" s="409">
        <v>542</v>
      </c>
      <c r="J64" s="409">
        <v>89972</v>
      </c>
      <c r="K64" s="406">
        <v>0.98724954462659376</v>
      </c>
      <c r="L64" s="406">
        <v>166</v>
      </c>
      <c r="M64" s="409">
        <v>529</v>
      </c>
      <c r="N64" s="409">
        <v>88343</v>
      </c>
      <c r="O64" s="487">
        <v>0.96937476682687029</v>
      </c>
      <c r="P64" s="410">
        <v>167</v>
      </c>
    </row>
    <row r="65" spans="1:16" ht="14.4" customHeight="1" x14ac:dyDescent="0.3">
      <c r="A65" s="405" t="s">
        <v>2805</v>
      </c>
      <c r="B65" s="406" t="s">
        <v>2806</v>
      </c>
      <c r="C65" s="406" t="s">
        <v>2925</v>
      </c>
      <c r="D65" s="406" t="s">
        <v>2926</v>
      </c>
      <c r="E65" s="409">
        <v>106</v>
      </c>
      <c r="F65" s="409">
        <v>90312</v>
      </c>
      <c r="G65" s="406">
        <v>1</v>
      </c>
      <c r="H65" s="406">
        <v>852</v>
      </c>
      <c r="I65" s="409">
        <v>68</v>
      </c>
      <c r="J65" s="409">
        <v>57936</v>
      </c>
      <c r="K65" s="406">
        <v>0.64150943396226412</v>
      </c>
      <c r="L65" s="406">
        <v>852</v>
      </c>
      <c r="M65" s="409">
        <v>67</v>
      </c>
      <c r="N65" s="409">
        <v>57151</v>
      </c>
      <c r="O65" s="487">
        <v>0.63281734431747716</v>
      </c>
      <c r="P65" s="410">
        <v>853</v>
      </c>
    </row>
    <row r="66" spans="1:16" ht="14.4" customHeight="1" x14ac:dyDescent="0.3">
      <c r="A66" s="405" t="s">
        <v>2805</v>
      </c>
      <c r="B66" s="406" t="s">
        <v>2806</v>
      </c>
      <c r="C66" s="406" t="s">
        <v>2927</v>
      </c>
      <c r="D66" s="406" t="s">
        <v>2928</v>
      </c>
      <c r="E66" s="409">
        <v>29</v>
      </c>
      <c r="F66" s="409">
        <v>16588</v>
      </c>
      <c r="G66" s="406">
        <v>1</v>
      </c>
      <c r="H66" s="406">
        <v>572</v>
      </c>
      <c r="I66" s="409">
        <v>35</v>
      </c>
      <c r="J66" s="409">
        <v>20020</v>
      </c>
      <c r="K66" s="406">
        <v>1.2068965517241379</v>
      </c>
      <c r="L66" s="406">
        <v>572</v>
      </c>
      <c r="M66" s="409">
        <v>33</v>
      </c>
      <c r="N66" s="409">
        <v>18909</v>
      </c>
      <c r="O66" s="487">
        <v>1.1399204244031831</v>
      </c>
      <c r="P66" s="410">
        <v>573</v>
      </c>
    </row>
    <row r="67" spans="1:16" ht="14.4" customHeight="1" x14ac:dyDescent="0.3">
      <c r="A67" s="405" t="s">
        <v>2805</v>
      </c>
      <c r="B67" s="406" t="s">
        <v>2806</v>
      </c>
      <c r="C67" s="406" t="s">
        <v>2929</v>
      </c>
      <c r="D67" s="406" t="s">
        <v>2930</v>
      </c>
      <c r="E67" s="409"/>
      <c r="F67" s="409"/>
      <c r="G67" s="406"/>
      <c r="H67" s="406"/>
      <c r="I67" s="409">
        <v>120</v>
      </c>
      <c r="J67" s="409">
        <v>267960</v>
      </c>
      <c r="K67" s="406"/>
      <c r="L67" s="406">
        <v>2233</v>
      </c>
      <c r="M67" s="409">
        <v>87</v>
      </c>
      <c r="N67" s="409">
        <v>196968</v>
      </c>
      <c r="O67" s="487"/>
      <c r="P67" s="410">
        <v>2264</v>
      </c>
    </row>
    <row r="68" spans="1:16" ht="14.4" customHeight="1" x14ac:dyDescent="0.3">
      <c r="A68" s="405" t="s">
        <v>2805</v>
      </c>
      <c r="B68" s="406" t="s">
        <v>2806</v>
      </c>
      <c r="C68" s="406" t="s">
        <v>2931</v>
      </c>
      <c r="D68" s="406" t="s">
        <v>2932</v>
      </c>
      <c r="E68" s="409">
        <v>186</v>
      </c>
      <c r="F68" s="409">
        <v>34410</v>
      </c>
      <c r="G68" s="406">
        <v>1</v>
      </c>
      <c r="H68" s="406">
        <v>185</v>
      </c>
      <c r="I68" s="409">
        <v>210</v>
      </c>
      <c r="J68" s="409">
        <v>38850</v>
      </c>
      <c r="K68" s="406">
        <v>1.1290322580645162</v>
      </c>
      <c r="L68" s="406">
        <v>185</v>
      </c>
      <c r="M68" s="409">
        <v>171</v>
      </c>
      <c r="N68" s="409">
        <v>31806</v>
      </c>
      <c r="O68" s="487">
        <v>0.92432432432432432</v>
      </c>
      <c r="P68" s="410">
        <v>186</v>
      </c>
    </row>
    <row r="69" spans="1:16" ht="14.4" customHeight="1" x14ac:dyDescent="0.3">
      <c r="A69" s="405" t="s">
        <v>2805</v>
      </c>
      <c r="B69" s="406" t="s">
        <v>2806</v>
      </c>
      <c r="C69" s="406" t="s">
        <v>2933</v>
      </c>
      <c r="D69" s="406" t="s">
        <v>2934</v>
      </c>
      <c r="E69" s="409">
        <v>3443</v>
      </c>
      <c r="F69" s="409">
        <v>1976282</v>
      </c>
      <c r="G69" s="406">
        <v>1</v>
      </c>
      <c r="H69" s="406">
        <v>574</v>
      </c>
      <c r="I69" s="409">
        <v>2898</v>
      </c>
      <c r="J69" s="409">
        <v>1663452</v>
      </c>
      <c r="K69" s="406">
        <v>0.84170781295381936</v>
      </c>
      <c r="L69" s="406">
        <v>574</v>
      </c>
      <c r="M69" s="409">
        <v>3341</v>
      </c>
      <c r="N69" s="409">
        <v>1921075</v>
      </c>
      <c r="O69" s="487">
        <v>0.97206522146130969</v>
      </c>
      <c r="P69" s="410">
        <v>575</v>
      </c>
    </row>
    <row r="70" spans="1:16" ht="14.4" customHeight="1" x14ac:dyDescent="0.3">
      <c r="A70" s="405" t="s">
        <v>2805</v>
      </c>
      <c r="B70" s="406" t="s">
        <v>2806</v>
      </c>
      <c r="C70" s="406" t="s">
        <v>2935</v>
      </c>
      <c r="D70" s="406" t="s">
        <v>2936</v>
      </c>
      <c r="E70" s="409"/>
      <c r="F70" s="409"/>
      <c r="G70" s="406"/>
      <c r="H70" s="406"/>
      <c r="I70" s="409"/>
      <c r="J70" s="409"/>
      <c r="K70" s="406"/>
      <c r="L70" s="406"/>
      <c r="M70" s="409">
        <v>58</v>
      </c>
      <c r="N70" s="409">
        <v>10034</v>
      </c>
      <c r="O70" s="487"/>
      <c r="P70" s="410">
        <v>173</v>
      </c>
    </row>
    <row r="71" spans="1:16" ht="14.4" customHeight="1" x14ac:dyDescent="0.3">
      <c r="A71" s="405" t="s">
        <v>2805</v>
      </c>
      <c r="B71" s="406" t="s">
        <v>2806</v>
      </c>
      <c r="C71" s="406" t="s">
        <v>2937</v>
      </c>
      <c r="D71" s="406" t="s">
        <v>2938</v>
      </c>
      <c r="E71" s="409">
        <v>48</v>
      </c>
      <c r="F71" s="409">
        <v>66960</v>
      </c>
      <c r="G71" s="406">
        <v>1</v>
      </c>
      <c r="H71" s="406">
        <v>1395</v>
      </c>
      <c r="I71" s="409">
        <v>56</v>
      </c>
      <c r="J71" s="409">
        <v>78120</v>
      </c>
      <c r="K71" s="406">
        <v>1.1666666666666667</v>
      </c>
      <c r="L71" s="406">
        <v>1395</v>
      </c>
      <c r="M71" s="409">
        <v>53</v>
      </c>
      <c r="N71" s="409">
        <v>74041</v>
      </c>
      <c r="O71" s="487">
        <v>1.1057497013142175</v>
      </c>
      <c r="P71" s="410">
        <v>1397</v>
      </c>
    </row>
    <row r="72" spans="1:16" ht="14.4" customHeight="1" x14ac:dyDescent="0.3">
      <c r="A72" s="405" t="s">
        <v>2805</v>
      </c>
      <c r="B72" s="406" t="s">
        <v>2806</v>
      </c>
      <c r="C72" s="406" t="s">
        <v>2939</v>
      </c>
      <c r="D72" s="406" t="s">
        <v>2940</v>
      </c>
      <c r="E72" s="409">
        <v>5</v>
      </c>
      <c r="F72" s="409">
        <v>5080</v>
      </c>
      <c r="G72" s="406">
        <v>1</v>
      </c>
      <c r="H72" s="406">
        <v>1016</v>
      </c>
      <c r="I72" s="409">
        <v>2</v>
      </c>
      <c r="J72" s="409">
        <v>2032</v>
      </c>
      <c r="K72" s="406">
        <v>0.4</v>
      </c>
      <c r="L72" s="406">
        <v>1016</v>
      </c>
      <c r="M72" s="409">
        <v>2</v>
      </c>
      <c r="N72" s="409">
        <v>2036</v>
      </c>
      <c r="O72" s="487">
        <v>0.40078740157480314</v>
      </c>
      <c r="P72" s="410">
        <v>1018</v>
      </c>
    </row>
    <row r="73" spans="1:16" ht="14.4" customHeight="1" x14ac:dyDescent="0.3">
      <c r="A73" s="405" t="s">
        <v>2805</v>
      </c>
      <c r="B73" s="406" t="s">
        <v>2806</v>
      </c>
      <c r="C73" s="406" t="s">
        <v>2941</v>
      </c>
      <c r="D73" s="406" t="s">
        <v>2942</v>
      </c>
      <c r="E73" s="409">
        <v>38</v>
      </c>
      <c r="F73" s="409">
        <v>7144</v>
      </c>
      <c r="G73" s="406">
        <v>1</v>
      </c>
      <c r="H73" s="406">
        <v>188</v>
      </c>
      <c r="I73" s="409">
        <v>76</v>
      </c>
      <c r="J73" s="409">
        <v>14288</v>
      </c>
      <c r="K73" s="406">
        <v>2</v>
      </c>
      <c r="L73" s="406">
        <v>188</v>
      </c>
      <c r="M73" s="409">
        <v>51</v>
      </c>
      <c r="N73" s="409">
        <v>9639</v>
      </c>
      <c r="O73" s="487">
        <v>1.3492441209406496</v>
      </c>
      <c r="P73" s="410">
        <v>189</v>
      </c>
    </row>
    <row r="74" spans="1:16" ht="14.4" customHeight="1" x14ac:dyDescent="0.3">
      <c r="A74" s="405" t="s">
        <v>2805</v>
      </c>
      <c r="B74" s="406" t="s">
        <v>2806</v>
      </c>
      <c r="C74" s="406" t="s">
        <v>2943</v>
      </c>
      <c r="D74" s="406" t="s">
        <v>2944</v>
      </c>
      <c r="E74" s="409">
        <v>15</v>
      </c>
      <c r="F74" s="409">
        <v>12135</v>
      </c>
      <c r="G74" s="406">
        <v>1</v>
      </c>
      <c r="H74" s="406">
        <v>809</v>
      </c>
      <c r="I74" s="409">
        <v>31</v>
      </c>
      <c r="J74" s="409">
        <v>25079</v>
      </c>
      <c r="K74" s="406">
        <v>2.0666666666666669</v>
      </c>
      <c r="L74" s="406">
        <v>809</v>
      </c>
      <c r="M74" s="409">
        <v>57</v>
      </c>
      <c r="N74" s="409">
        <v>46284</v>
      </c>
      <c r="O74" s="487">
        <v>3.8140914709517921</v>
      </c>
      <c r="P74" s="410">
        <v>812</v>
      </c>
    </row>
    <row r="75" spans="1:16" ht="14.4" customHeight="1" x14ac:dyDescent="0.3">
      <c r="A75" s="405" t="s">
        <v>2805</v>
      </c>
      <c r="B75" s="406" t="s">
        <v>2806</v>
      </c>
      <c r="C75" s="406" t="s">
        <v>2945</v>
      </c>
      <c r="D75" s="406" t="s">
        <v>2946</v>
      </c>
      <c r="E75" s="409"/>
      <c r="F75" s="409"/>
      <c r="G75" s="406"/>
      <c r="H75" s="406"/>
      <c r="I75" s="409">
        <v>3</v>
      </c>
      <c r="J75" s="409">
        <v>954</v>
      </c>
      <c r="K75" s="406"/>
      <c r="L75" s="406">
        <v>318</v>
      </c>
      <c r="M75" s="409"/>
      <c r="N75" s="409"/>
      <c r="O75" s="487"/>
      <c r="P75" s="410"/>
    </row>
    <row r="76" spans="1:16" ht="14.4" customHeight="1" x14ac:dyDescent="0.3">
      <c r="A76" s="405" t="s">
        <v>2805</v>
      </c>
      <c r="B76" s="406" t="s">
        <v>2806</v>
      </c>
      <c r="C76" s="406" t="s">
        <v>2947</v>
      </c>
      <c r="D76" s="406" t="s">
        <v>2948</v>
      </c>
      <c r="E76" s="409">
        <v>4</v>
      </c>
      <c r="F76" s="409">
        <v>1024</v>
      </c>
      <c r="G76" s="406">
        <v>1</v>
      </c>
      <c r="H76" s="406">
        <v>256</v>
      </c>
      <c r="I76" s="409">
        <v>23</v>
      </c>
      <c r="J76" s="409">
        <v>5888</v>
      </c>
      <c r="K76" s="406">
        <v>5.75</v>
      </c>
      <c r="L76" s="406">
        <v>256</v>
      </c>
      <c r="M76" s="409">
        <v>1</v>
      </c>
      <c r="N76" s="409">
        <v>258</v>
      </c>
      <c r="O76" s="487">
        <v>0.251953125</v>
      </c>
      <c r="P76" s="410">
        <v>258</v>
      </c>
    </row>
    <row r="77" spans="1:16" ht="14.4" customHeight="1" x14ac:dyDescent="0.3">
      <c r="A77" s="405" t="s">
        <v>2805</v>
      </c>
      <c r="B77" s="406" t="s">
        <v>2806</v>
      </c>
      <c r="C77" s="406" t="s">
        <v>2949</v>
      </c>
      <c r="D77" s="406" t="s">
        <v>2866</v>
      </c>
      <c r="E77" s="409">
        <v>10</v>
      </c>
      <c r="F77" s="409">
        <v>24240</v>
      </c>
      <c r="G77" s="406">
        <v>1</v>
      </c>
      <c r="H77" s="406">
        <v>2424</v>
      </c>
      <c r="I77" s="409">
        <v>8</v>
      </c>
      <c r="J77" s="409">
        <v>19392</v>
      </c>
      <c r="K77" s="406">
        <v>0.8</v>
      </c>
      <c r="L77" s="406">
        <v>2424</v>
      </c>
      <c r="M77" s="409">
        <v>13</v>
      </c>
      <c r="N77" s="409">
        <v>31525</v>
      </c>
      <c r="O77" s="487">
        <v>1.300536303630363</v>
      </c>
      <c r="P77" s="410">
        <v>2425</v>
      </c>
    </row>
    <row r="78" spans="1:16" ht="14.4" customHeight="1" x14ac:dyDescent="0.3">
      <c r="A78" s="405" t="s">
        <v>2805</v>
      </c>
      <c r="B78" s="406" t="s">
        <v>2806</v>
      </c>
      <c r="C78" s="406" t="s">
        <v>2950</v>
      </c>
      <c r="D78" s="406" t="s">
        <v>2951</v>
      </c>
      <c r="E78" s="409">
        <v>31</v>
      </c>
      <c r="F78" s="409">
        <v>125147</v>
      </c>
      <c r="G78" s="406">
        <v>1</v>
      </c>
      <c r="H78" s="406">
        <v>4037</v>
      </c>
      <c r="I78" s="409">
        <v>44</v>
      </c>
      <c r="J78" s="409">
        <v>177628</v>
      </c>
      <c r="K78" s="406">
        <v>1.4193548387096775</v>
      </c>
      <c r="L78" s="406">
        <v>4037</v>
      </c>
      <c r="M78" s="409">
        <v>23</v>
      </c>
      <c r="N78" s="409">
        <v>93380</v>
      </c>
      <c r="O78" s="487">
        <v>0.74616251288484747</v>
      </c>
      <c r="P78" s="410">
        <v>4060</v>
      </c>
    </row>
    <row r="79" spans="1:16" ht="14.4" customHeight="1" x14ac:dyDescent="0.3">
      <c r="A79" s="405" t="s">
        <v>2805</v>
      </c>
      <c r="B79" s="406" t="s">
        <v>2806</v>
      </c>
      <c r="C79" s="406" t="s">
        <v>2952</v>
      </c>
      <c r="D79" s="406" t="s">
        <v>2953</v>
      </c>
      <c r="E79" s="409">
        <v>8</v>
      </c>
      <c r="F79" s="409">
        <v>26944</v>
      </c>
      <c r="G79" s="406">
        <v>1</v>
      </c>
      <c r="H79" s="406">
        <v>3368</v>
      </c>
      <c r="I79" s="409">
        <v>13</v>
      </c>
      <c r="J79" s="409">
        <v>43784</v>
      </c>
      <c r="K79" s="406">
        <v>1.625</v>
      </c>
      <c r="L79" s="406">
        <v>3368</v>
      </c>
      <c r="M79" s="409">
        <v>11</v>
      </c>
      <c r="N79" s="409">
        <v>37389</v>
      </c>
      <c r="O79" s="487">
        <v>1.3876558788598574</v>
      </c>
      <c r="P79" s="410">
        <v>3399</v>
      </c>
    </row>
    <row r="80" spans="1:16" ht="14.4" customHeight="1" x14ac:dyDescent="0.3">
      <c r="A80" s="405" t="s">
        <v>2805</v>
      </c>
      <c r="B80" s="406" t="s">
        <v>2806</v>
      </c>
      <c r="C80" s="406" t="s">
        <v>2954</v>
      </c>
      <c r="D80" s="406" t="s">
        <v>2955</v>
      </c>
      <c r="E80" s="409">
        <v>6</v>
      </c>
      <c r="F80" s="409">
        <v>1488</v>
      </c>
      <c r="G80" s="406">
        <v>1</v>
      </c>
      <c r="H80" s="406">
        <v>248</v>
      </c>
      <c r="I80" s="409">
        <v>9</v>
      </c>
      <c r="J80" s="409">
        <v>2232</v>
      </c>
      <c r="K80" s="406">
        <v>1.5</v>
      </c>
      <c r="L80" s="406">
        <v>248</v>
      </c>
      <c r="M80" s="409"/>
      <c r="N80" s="409"/>
      <c r="O80" s="487"/>
      <c r="P80" s="410"/>
    </row>
    <row r="81" spans="1:16" ht="14.4" customHeight="1" thickBot="1" x14ac:dyDescent="0.35">
      <c r="A81" s="411" t="s">
        <v>2805</v>
      </c>
      <c r="B81" s="412" t="s">
        <v>2806</v>
      </c>
      <c r="C81" s="412" t="s">
        <v>2956</v>
      </c>
      <c r="D81" s="412" t="s">
        <v>2957</v>
      </c>
      <c r="E81" s="415">
        <v>6</v>
      </c>
      <c r="F81" s="415">
        <v>2532</v>
      </c>
      <c r="G81" s="412">
        <v>1</v>
      </c>
      <c r="H81" s="412">
        <v>422</v>
      </c>
      <c r="I81" s="415">
        <v>9</v>
      </c>
      <c r="J81" s="415">
        <v>3798</v>
      </c>
      <c r="K81" s="412">
        <v>1.5</v>
      </c>
      <c r="L81" s="412">
        <v>422</v>
      </c>
      <c r="M81" s="415"/>
      <c r="N81" s="415"/>
      <c r="O81" s="426"/>
      <c r="P81" s="416"/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4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4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4" customWidth="1"/>
    <col min="20" max="16384" width="8.88671875" style="105"/>
  </cols>
  <sheetData>
    <row r="1" spans="1:19" ht="18.600000000000001" customHeight="1" thickBot="1" x14ac:dyDescent="0.4">
      <c r="A1" s="302" t="s">
        <v>112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3" t="s">
        <v>246</v>
      </c>
      <c r="B2" s="195"/>
      <c r="C2" s="86"/>
      <c r="D2" s="195"/>
      <c r="E2" s="86"/>
      <c r="F2" s="195"/>
      <c r="G2" s="196"/>
      <c r="H2" s="195"/>
      <c r="I2" s="86"/>
      <c r="J2" s="195"/>
      <c r="K2" s="86"/>
      <c r="L2" s="195"/>
      <c r="M2" s="196"/>
      <c r="N2" s="195"/>
      <c r="O2" s="86"/>
      <c r="P2" s="195"/>
      <c r="Q2" s="86"/>
      <c r="R2" s="195"/>
      <c r="S2" s="196"/>
    </row>
    <row r="3" spans="1:19" ht="14.4" customHeight="1" thickBot="1" x14ac:dyDescent="0.35">
      <c r="A3" s="189" t="s">
        <v>113</v>
      </c>
      <c r="B3" s="190">
        <f>SUBTOTAL(9,B6:B1048576)</f>
        <v>2381874</v>
      </c>
      <c r="C3" s="191">
        <f t="shared" ref="C3:R3" si="0">SUBTOTAL(9,C6:C1048576)</f>
        <v>16</v>
      </c>
      <c r="D3" s="191">
        <f t="shared" si="0"/>
        <v>3601409</v>
      </c>
      <c r="E3" s="191">
        <f t="shared" si="0"/>
        <v>9.60517840406545</v>
      </c>
      <c r="F3" s="191">
        <f t="shared" si="0"/>
        <v>1864264</v>
      </c>
      <c r="G3" s="194">
        <f>IF(B3&lt;&gt;0,F3/B3,"")</f>
        <v>0.78268791716102526</v>
      </c>
      <c r="H3" s="190">
        <f t="shared" si="0"/>
        <v>0</v>
      </c>
      <c r="I3" s="191">
        <f t="shared" si="0"/>
        <v>0</v>
      </c>
      <c r="J3" s="191">
        <f t="shared" si="0"/>
        <v>0</v>
      </c>
      <c r="K3" s="191">
        <f t="shared" si="0"/>
        <v>0</v>
      </c>
      <c r="L3" s="191">
        <f t="shared" si="0"/>
        <v>0</v>
      </c>
      <c r="M3" s="192" t="str">
        <f>IF(H3&lt;&gt;0,L3/H3,"")</f>
        <v/>
      </c>
      <c r="N3" s="193">
        <f t="shared" si="0"/>
        <v>0</v>
      </c>
      <c r="O3" s="191">
        <f t="shared" si="0"/>
        <v>0</v>
      </c>
      <c r="P3" s="191">
        <f t="shared" si="0"/>
        <v>0</v>
      </c>
      <c r="Q3" s="191">
        <f t="shared" si="0"/>
        <v>0</v>
      </c>
      <c r="R3" s="191">
        <f t="shared" si="0"/>
        <v>0</v>
      </c>
      <c r="S3" s="192" t="str">
        <f>IF(N3&lt;&gt;0,R3/N3,"")</f>
        <v/>
      </c>
    </row>
    <row r="4" spans="1:19" ht="14.4" customHeight="1" x14ac:dyDescent="0.3">
      <c r="A4" s="341" t="s">
        <v>92</v>
      </c>
      <c r="B4" s="342" t="s">
        <v>86</v>
      </c>
      <c r="C4" s="343"/>
      <c r="D4" s="343"/>
      <c r="E4" s="343"/>
      <c r="F4" s="343"/>
      <c r="G4" s="344"/>
      <c r="H4" s="342" t="s">
        <v>87</v>
      </c>
      <c r="I4" s="343"/>
      <c r="J4" s="343"/>
      <c r="K4" s="343"/>
      <c r="L4" s="343"/>
      <c r="M4" s="344"/>
      <c r="N4" s="342" t="s">
        <v>88</v>
      </c>
      <c r="O4" s="343"/>
      <c r="P4" s="343"/>
      <c r="Q4" s="343"/>
      <c r="R4" s="343"/>
      <c r="S4" s="344"/>
    </row>
    <row r="5" spans="1:19" ht="14.4" customHeight="1" thickBot="1" x14ac:dyDescent="0.35">
      <c r="A5" s="466"/>
      <c r="B5" s="467">
        <v>2013</v>
      </c>
      <c r="C5" s="468"/>
      <c r="D5" s="468">
        <v>2014</v>
      </c>
      <c r="E5" s="468"/>
      <c r="F5" s="468">
        <v>2015</v>
      </c>
      <c r="G5" s="469" t="s">
        <v>2</v>
      </c>
      <c r="H5" s="467">
        <v>2013</v>
      </c>
      <c r="I5" s="468"/>
      <c r="J5" s="468">
        <v>2014</v>
      </c>
      <c r="K5" s="468"/>
      <c r="L5" s="468">
        <v>2015</v>
      </c>
      <c r="M5" s="469" t="s">
        <v>2</v>
      </c>
      <c r="N5" s="467">
        <v>2013</v>
      </c>
      <c r="O5" s="468"/>
      <c r="P5" s="468">
        <v>2014</v>
      </c>
      <c r="Q5" s="468"/>
      <c r="R5" s="468">
        <v>2015</v>
      </c>
      <c r="S5" s="469" t="s">
        <v>2</v>
      </c>
    </row>
    <row r="6" spans="1:19" ht="14.4" customHeight="1" x14ac:dyDescent="0.3">
      <c r="A6" s="423" t="s">
        <v>2959</v>
      </c>
      <c r="B6" s="488">
        <v>59521</v>
      </c>
      <c r="C6" s="400">
        <v>1</v>
      </c>
      <c r="D6" s="488">
        <v>16471</v>
      </c>
      <c r="E6" s="400">
        <v>0.27672586146066092</v>
      </c>
      <c r="F6" s="488">
        <v>64283</v>
      </c>
      <c r="G6" s="424">
        <v>1.0800053762537591</v>
      </c>
      <c r="H6" s="488"/>
      <c r="I6" s="400"/>
      <c r="J6" s="488"/>
      <c r="K6" s="400"/>
      <c r="L6" s="488"/>
      <c r="M6" s="424"/>
      <c r="N6" s="488"/>
      <c r="O6" s="400"/>
      <c r="P6" s="488"/>
      <c r="Q6" s="400"/>
      <c r="R6" s="488"/>
      <c r="S6" s="425"/>
    </row>
    <row r="7" spans="1:19" ht="14.4" customHeight="1" x14ac:dyDescent="0.3">
      <c r="A7" s="492" t="s">
        <v>2960</v>
      </c>
      <c r="B7" s="489">
        <v>38948</v>
      </c>
      <c r="C7" s="406">
        <v>1</v>
      </c>
      <c r="D7" s="489">
        <v>8048</v>
      </c>
      <c r="E7" s="406">
        <v>0.2066344870083188</v>
      </c>
      <c r="F7" s="489">
        <v>54216</v>
      </c>
      <c r="G7" s="487">
        <v>1.3920098592995789</v>
      </c>
      <c r="H7" s="489"/>
      <c r="I7" s="406"/>
      <c r="J7" s="489"/>
      <c r="K7" s="406"/>
      <c r="L7" s="489"/>
      <c r="M7" s="487"/>
      <c r="N7" s="489"/>
      <c r="O7" s="406"/>
      <c r="P7" s="489"/>
      <c r="Q7" s="406"/>
      <c r="R7" s="489"/>
      <c r="S7" s="490"/>
    </row>
    <row r="8" spans="1:19" ht="14.4" customHeight="1" x14ac:dyDescent="0.3">
      <c r="A8" s="492" t="s">
        <v>2961</v>
      </c>
      <c r="B8" s="489">
        <v>478075</v>
      </c>
      <c r="C8" s="406">
        <v>1</v>
      </c>
      <c r="D8" s="489">
        <v>267524</v>
      </c>
      <c r="E8" s="406">
        <v>0.55958583904199133</v>
      </c>
      <c r="F8" s="489">
        <v>378079</v>
      </c>
      <c r="G8" s="487">
        <v>0.79083616587355543</v>
      </c>
      <c r="H8" s="489"/>
      <c r="I8" s="406"/>
      <c r="J8" s="489"/>
      <c r="K8" s="406"/>
      <c r="L8" s="489"/>
      <c r="M8" s="487"/>
      <c r="N8" s="489"/>
      <c r="O8" s="406"/>
      <c r="P8" s="489"/>
      <c r="Q8" s="406"/>
      <c r="R8" s="489"/>
      <c r="S8" s="490"/>
    </row>
    <row r="9" spans="1:19" ht="14.4" customHeight="1" x14ac:dyDescent="0.3">
      <c r="A9" s="492" t="s">
        <v>2962</v>
      </c>
      <c r="B9" s="489">
        <v>4619</v>
      </c>
      <c r="C9" s="406">
        <v>1</v>
      </c>
      <c r="D9" s="489">
        <v>1576</v>
      </c>
      <c r="E9" s="406">
        <v>0.34119939380818359</v>
      </c>
      <c r="F9" s="489"/>
      <c r="G9" s="487"/>
      <c r="H9" s="489"/>
      <c r="I9" s="406"/>
      <c r="J9" s="489"/>
      <c r="K9" s="406"/>
      <c r="L9" s="489"/>
      <c r="M9" s="487"/>
      <c r="N9" s="489"/>
      <c r="O9" s="406"/>
      <c r="P9" s="489"/>
      <c r="Q9" s="406"/>
      <c r="R9" s="489"/>
      <c r="S9" s="490"/>
    </row>
    <row r="10" spans="1:19" ht="14.4" customHeight="1" x14ac:dyDescent="0.3">
      <c r="A10" s="492" t="s">
        <v>2963</v>
      </c>
      <c r="B10" s="489">
        <v>96072</v>
      </c>
      <c r="C10" s="406">
        <v>1</v>
      </c>
      <c r="D10" s="489">
        <v>20894</v>
      </c>
      <c r="E10" s="406">
        <v>0.21748272129236407</v>
      </c>
      <c r="F10" s="489">
        <v>4904</v>
      </c>
      <c r="G10" s="487">
        <v>5.1045049546173706E-2</v>
      </c>
      <c r="H10" s="489"/>
      <c r="I10" s="406"/>
      <c r="J10" s="489"/>
      <c r="K10" s="406"/>
      <c r="L10" s="489"/>
      <c r="M10" s="487"/>
      <c r="N10" s="489"/>
      <c r="O10" s="406"/>
      <c r="P10" s="489"/>
      <c r="Q10" s="406"/>
      <c r="R10" s="489"/>
      <c r="S10" s="490"/>
    </row>
    <row r="11" spans="1:19" ht="14.4" customHeight="1" x14ac:dyDescent="0.3">
      <c r="A11" s="492" t="s">
        <v>2964</v>
      </c>
      <c r="B11" s="489">
        <v>239393</v>
      </c>
      <c r="C11" s="406">
        <v>1</v>
      </c>
      <c r="D11" s="489">
        <v>6444</v>
      </c>
      <c r="E11" s="406">
        <v>2.6918080311454387E-2</v>
      </c>
      <c r="F11" s="489">
        <v>4838</v>
      </c>
      <c r="G11" s="487">
        <v>2.0209446391498499E-2</v>
      </c>
      <c r="H11" s="489"/>
      <c r="I11" s="406"/>
      <c r="J11" s="489"/>
      <c r="K11" s="406"/>
      <c r="L11" s="489"/>
      <c r="M11" s="487"/>
      <c r="N11" s="489"/>
      <c r="O11" s="406"/>
      <c r="P11" s="489"/>
      <c r="Q11" s="406"/>
      <c r="R11" s="489"/>
      <c r="S11" s="490"/>
    </row>
    <row r="12" spans="1:19" ht="14.4" customHeight="1" x14ac:dyDescent="0.3">
      <c r="A12" s="492" t="s">
        <v>2965</v>
      </c>
      <c r="B12" s="489">
        <v>4164</v>
      </c>
      <c r="C12" s="406">
        <v>1</v>
      </c>
      <c r="D12" s="489"/>
      <c r="E12" s="406"/>
      <c r="F12" s="489"/>
      <c r="G12" s="487"/>
      <c r="H12" s="489"/>
      <c r="I12" s="406"/>
      <c r="J12" s="489"/>
      <c r="K12" s="406"/>
      <c r="L12" s="489"/>
      <c r="M12" s="487"/>
      <c r="N12" s="489"/>
      <c r="O12" s="406"/>
      <c r="P12" s="489"/>
      <c r="Q12" s="406"/>
      <c r="R12" s="489"/>
      <c r="S12" s="490"/>
    </row>
    <row r="13" spans="1:19" ht="14.4" customHeight="1" x14ac:dyDescent="0.3">
      <c r="A13" s="492" t="s">
        <v>2966</v>
      </c>
      <c r="B13" s="489">
        <v>6899</v>
      </c>
      <c r="C13" s="406">
        <v>1</v>
      </c>
      <c r="D13" s="489"/>
      <c r="E13" s="406"/>
      <c r="F13" s="489">
        <v>22087</v>
      </c>
      <c r="G13" s="487">
        <v>3.2014784751413248</v>
      </c>
      <c r="H13" s="489"/>
      <c r="I13" s="406"/>
      <c r="J13" s="489"/>
      <c r="K13" s="406"/>
      <c r="L13" s="489"/>
      <c r="M13" s="487"/>
      <c r="N13" s="489"/>
      <c r="O13" s="406"/>
      <c r="P13" s="489"/>
      <c r="Q13" s="406"/>
      <c r="R13" s="489"/>
      <c r="S13" s="490"/>
    </row>
    <row r="14" spans="1:19" ht="14.4" customHeight="1" x14ac:dyDescent="0.3">
      <c r="A14" s="492" t="s">
        <v>2967</v>
      </c>
      <c r="B14" s="489">
        <v>315821</v>
      </c>
      <c r="C14" s="406">
        <v>1</v>
      </c>
      <c r="D14" s="489">
        <v>138972</v>
      </c>
      <c r="E14" s="406">
        <v>0.44003406993201843</v>
      </c>
      <c r="F14" s="489">
        <v>95383</v>
      </c>
      <c r="G14" s="487">
        <v>0.3020160154011291</v>
      </c>
      <c r="H14" s="489"/>
      <c r="I14" s="406"/>
      <c r="J14" s="489"/>
      <c r="K14" s="406"/>
      <c r="L14" s="489"/>
      <c r="M14" s="487"/>
      <c r="N14" s="489"/>
      <c r="O14" s="406"/>
      <c r="P14" s="489"/>
      <c r="Q14" s="406"/>
      <c r="R14" s="489"/>
      <c r="S14" s="490"/>
    </row>
    <row r="15" spans="1:19" ht="14.4" customHeight="1" x14ac:dyDescent="0.3">
      <c r="A15" s="492" t="s">
        <v>2968</v>
      </c>
      <c r="B15" s="489"/>
      <c r="C15" s="406"/>
      <c r="D15" s="489">
        <v>1728</v>
      </c>
      <c r="E15" s="406"/>
      <c r="F15" s="489">
        <v>1184</v>
      </c>
      <c r="G15" s="487"/>
      <c r="H15" s="489"/>
      <c r="I15" s="406"/>
      <c r="J15" s="489"/>
      <c r="K15" s="406"/>
      <c r="L15" s="489"/>
      <c r="M15" s="487"/>
      <c r="N15" s="489"/>
      <c r="O15" s="406"/>
      <c r="P15" s="489"/>
      <c r="Q15" s="406"/>
      <c r="R15" s="489"/>
      <c r="S15" s="490"/>
    </row>
    <row r="16" spans="1:19" ht="14.4" customHeight="1" x14ac:dyDescent="0.3">
      <c r="A16" s="492" t="s">
        <v>2969</v>
      </c>
      <c r="B16" s="489">
        <v>2168</v>
      </c>
      <c r="C16" s="406">
        <v>1</v>
      </c>
      <c r="D16" s="489"/>
      <c r="E16" s="406"/>
      <c r="F16" s="489"/>
      <c r="G16" s="487"/>
      <c r="H16" s="489"/>
      <c r="I16" s="406"/>
      <c r="J16" s="489"/>
      <c r="K16" s="406"/>
      <c r="L16" s="489"/>
      <c r="M16" s="487"/>
      <c r="N16" s="489"/>
      <c r="O16" s="406"/>
      <c r="P16" s="489"/>
      <c r="Q16" s="406"/>
      <c r="R16" s="489"/>
      <c r="S16" s="490"/>
    </row>
    <row r="17" spans="1:19" ht="14.4" customHeight="1" x14ac:dyDescent="0.3">
      <c r="A17" s="492" t="s">
        <v>2970</v>
      </c>
      <c r="B17" s="489"/>
      <c r="C17" s="406"/>
      <c r="D17" s="489">
        <v>1231</v>
      </c>
      <c r="E17" s="406"/>
      <c r="F17" s="489"/>
      <c r="G17" s="487"/>
      <c r="H17" s="489"/>
      <c r="I17" s="406"/>
      <c r="J17" s="489"/>
      <c r="K17" s="406"/>
      <c r="L17" s="489"/>
      <c r="M17" s="487"/>
      <c r="N17" s="489"/>
      <c r="O17" s="406"/>
      <c r="P17" s="489"/>
      <c r="Q17" s="406"/>
      <c r="R17" s="489"/>
      <c r="S17" s="490"/>
    </row>
    <row r="18" spans="1:19" ht="14.4" customHeight="1" x14ac:dyDescent="0.3">
      <c r="A18" s="492" t="s">
        <v>2971</v>
      </c>
      <c r="B18" s="489"/>
      <c r="C18" s="406"/>
      <c r="D18" s="489">
        <v>5689</v>
      </c>
      <c r="E18" s="406"/>
      <c r="F18" s="489">
        <v>2973</v>
      </c>
      <c r="G18" s="487"/>
      <c r="H18" s="489"/>
      <c r="I18" s="406"/>
      <c r="J18" s="489"/>
      <c r="K18" s="406"/>
      <c r="L18" s="489"/>
      <c r="M18" s="487"/>
      <c r="N18" s="489"/>
      <c r="O18" s="406"/>
      <c r="P18" s="489"/>
      <c r="Q18" s="406"/>
      <c r="R18" s="489"/>
      <c r="S18" s="490"/>
    </row>
    <row r="19" spans="1:19" ht="14.4" customHeight="1" x14ac:dyDescent="0.3">
      <c r="A19" s="492" t="s">
        <v>2972</v>
      </c>
      <c r="B19" s="489">
        <v>283534</v>
      </c>
      <c r="C19" s="406">
        <v>1</v>
      </c>
      <c r="D19" s="489">
        <v>385872</v>
      </c>
      <c r="E19" s="406">
        <v>1.3609373126327002</v>
      </c>
      <c r="F19" s="489">
        <v>265113</v>
      </c>
      <c r="G19" s="487">
        <v>0.93503071941989324</v>
      </c>
      <c r="H19" s="489"/>
      <c r="I19" s="406"/>
      <c r="J19" s="489"/>
      <c r="K19" s="406"/>
      <c r="L19" s="489"/>
      <c r="M19" s="487"/>
      <c r="N19" s="489"/>
      <c r="O19" s="406"/>
      <c r="P19" s="489"/>
      <c r="Q19" s="406"/>
      <c r="R19" s="489"/>
      <c r="S19" s="490"/>
    </row>
    <row r="20" spans="1:19" ht="14.4" customHeight="1" x14ac:dyDescent="0.3">
      <c r="A20" s="492" t="s">
        <v>2973</v>
      </c>
      <c r="B20" s="489">
        <v>147449</v>
      </c>
      <c r="C20" s="406">
        <v>1</v>
      </c>
      <c r="D20" s="489">
        <v>135402</v>
      </c>
      <c r="E20" s="406">
        <v>0.91829717393810739</v>
      </c>
      <c r="F20" s="489">
        <v>144328</v>
      </c>
      <c r="G20" s="487">
        <v>0.97883335933102289</v>
      </c>
      <c r="H20" s="489"/>
      <c r="I20" s="406"/>
      <c r="J20" s="489"/>
      <c r="K20" s="406"/>
      <c r="L20" s="489"/>
      <c r="M20" s="487"/>
      <c r="N20" s="489"/>
      <c r="O20" s="406"/>
      <c r="P20" s="489"/>
      <c r="Q20" s="406"/>
      <c r="R20" s="489"/>
      <c r="S20" s="490"/>
    </row>
    <row r="21" spans="1:19" ht="14.4" customHeight="1" x14ac:dyDescent="0.3">
      <c r="A21" s="492" t="s">
        <v>2974</v>
      </c>
      <c r="B21" s="489">
        <v>122538</v>
      </c>
      <c r="C21" s="406">
        <v>1</v>
      </c>
      <c r="D21" s="489">
        <v>66207</v>
      </c>
      <c r="E21" s="406">
        <v>0.54029770356950502</v>
      </c>
      <c r="F21" s="489">
        <v>117868</v>
      </c>
      <c r="G21" s="487">
        <v>0.9618893730924285</v>
      </c>
      <c r="H21" s="489"/>
      <c r="I21" s="406"/>
      <c r="J21" s="489"/>
      <c r="K21" s="406"/>
      <c r="L21" s="489"/>
      <c r="M21" s="487"/>
      <c r="N21" s="489"/>
      <c r="O21" s="406"/>
      <c r="P21" s="489"/>
      <c r="Q21" s="406"/>
      <c r="R21" s="489"/>
      <c r="S21" s="490"/>
    </row>
    <row r="22" spans="1:19" ht="14.4" customHeight="1" x14ac:dyDescent="0.3">
      <c r="A22" s="492" t="s">
        <v>2975</v>
      </c>
      <c r="B22" s="489"/>
      <c r="C22" s="406"/>
      <c r="D22" s="489"/>
      <c r="E22" s="406"/>
      <c r="F22" s="489">
        <v>681</v>
      </c>
      <c r="G22" s="487"/>
      <c r="H22" s="489"/>
      <c r="I22" s="406"/>
      <c r="J22" s="489"/>
      <c r="K22" s="406"/>
      <c r="L22" s="489"/>
      <c r="M22" s="487"/>
      <c r="N22" s="489"/>
      <c r="O22" s="406"/>
      <c r="P22" s="489"/>
      <c r="Q22" s="406"/>
      <c r="R22" s="489"/>
      <c r="S22" s="490"/>
    </row>
    <row r="23" spans="1:19" ht="14.4" customHeight="1" x14ac:dyDescent="0.3">
      <c r="A23" s="492" t="s">
        <v>2976</v>
      </c>
      <c r="B23" s="489"/>
      <c r="C23" s="406"/>
      <c r="D23" s="489">
        <v>2401</v>
      </c>
      <c r="E23" s="406"/>
      <c r="F23" s="489"/>
      <c r="G23" s="487"/>
      <c r="H23" s="489"/>
      <c r="I23" s="406"/>
      <c r="J23" s="489"/>
      <c r="K23" s="406"/>
      <c r="L23" s="489"/>
      <c r="M23" s="487"/>
      <c r="N23" s="489"/>
      <c r="O23" s="406"/>
      <c r="P23" s="489"/>
      <c r="Q23" s="406"/>
      <c r="R23" s="489"/>
      <c r="S23" s="490"/>
    </row>
    <row r="24" spans="1:19" ht="14.4" customHeight="1" x14ac:dyDescent="0.3">
      <c r="A24" s="492" t="s">
        <v>2977</v>
      </c>
      <c r="B24" s="489"/>
      <c r="C24" s="406"/>
      <c r="D24" s="489">
        <v>9486</v>
      </c>
      <c r="E24" s="406"/>
      <c r="F24" s="489"/>
      <c r="G24" s="487"/>
      <c r="H24" s="489"/>
      <c r="I24" s="406"/>
      <c r="J24" s="489"/>
      <c r="K24" s="406"/>
      <c r="L24" s="489"/>
      <c r="M24" s="487"/>
      <c r="N24" s="489"/>
      <c r="O24" s="406"/>
      <c r="P24" s="489"/>
      <c r="Q24" s="406"/>
      <c r="R24" s="489"/>
      <c r="S24" s="490"/>
    </row>
    <row r="25" spans="1:19" ht="14.4" customHeight="1" x14ac:dyDescent="0.3">
      <c r="A25" s="492" t="s">
        <v>2978</v>
      </c>
      <c r="B25" s="489"/>
      <c r="C25" s="406"/>
      <c r="D25" s="489"/>
      <c r="E25" s="406"/>
      <c r="F25" s="489">
        <v>2253</v>
      </c>
      <c r="G25" s="487"/>
      <c r="H25" s="489"/>
      <c r="I25" s="406"/>
      <c r="J25" s="489"/>
      <c r="K25" s="406"/>
      <c r="L25" s="489"/>
      <c r="M25" s="487"/>
      <c r="N25" s="489"/>
      <c r="O25" s="406"/>
      <c r="P25" s="489"/>
      <c r="Q25" s="406"/>
      <c r="R25" s="489"/>
      <c r="S25" s="490"/>
    </row>
    <row r="26" spans="1:19" ht="14.4" customHeight="1" x14ac:dyDescent="0.3">
      <c r="A26" s="492" t="s">
        <v>2979</v>
      </c>
      <c r="B26" s="489">
        <v>566372</v>
      </c>
      <c r="C26" s="406">
        <v>1</v>
      </c>
      <c r="D26" s="489">
        <v>2529501</v>
      </c>
      <c r="E26" s="406">
        <v>4.466147690916924</v>
      </c>
      <c r="F26" s="489">
        <v>704890</v>
      </c>
      <c r="G26" s="487">
        <v>1.2445707061789777</v>
      </c>
      <c r="H26" s="489"/>
      <c r="I26" s="406"/>
      <c r="J26" s="489"/>
      <c r="K26" s="406"/>
      <c r="L26" s="489"/>
      <c r="M26" s="487"/>
      <c r="N26" s="489"/>
      <c r="O26" s="406"/>
      <c r="P26" s="489"/>
      <c r="Q26" s="406"/>
      <c r="R26" s="489"/>
      <c r="S26" s="490"/>
    </row>
    <row r="27" spans="1:19" ht="14.4" customHeight="1" x14ac:dyDescent="0.3">
      <c r="A27" s="492" t="s">
        <v>2980</v>
      </c>
      <c r="B27" s="489">
        <v>507</v>
      </c>
      <c r="C27" s="406">
        <v>1</v>
      </c>
      <c r="D27" s="489"/>
      <c r="E27" s="406"/>
      <c r="F27" s="489"/>
      <c r="G27" s="487"/>
      <c r="H27" s="489"/>
      <c r="I27" s="406"/>
      <c r="J27" s="489"/>
      <c r="K27" s="406"/>
      <c r="L27" s="489"/>
      <c r="M27" s="487"/>
      <c r="N27" s="489"/>
      <c r="O27" s="406"/>
      <c r="P27" s="489"/>
      <c r="Q27" s="406"/>
      <c r="R27" s="489"/>
      <c r="S27" s="490"/>
    </row>
    <row r="28" spans="1:19" ht="14.4" customHeight="1" thickBot="1" x14ac:dyDescent="0.35">
      <c r="A28" s="493" t="s">
        <v>2981</v>
      </c>
      <c r="B28" s="491">
        <v>15794</v>
      </c>
      <c r="C28" s="412">
        <v>1</v>
      </c>
      <c r="D28" s="491">
        <v>3963</v>
      </c>
      <c r="E28" s="412">
        <v>0.25091807015322276</v>
      </c>
      <c r="F28" s="491">
        <v>1184</v>
      </c>
      <c r="G28" s="426">
        <v>7.4965176649360518E-2</v>
      </c>
      <c r="H28" s="491"/>
      <c r="I28" s="412"/>
      <c r="J28" s="491"/>
      <c r="K28" s="412"/>
      <c r="L28" s="491"/>
      <c r="M28" s="426"/>
      <c r="N28" s="491"/>
      <c r="O28" s="412"/>
      <c r="P28" s="491"/>
      <c r="Q28" s="412"/>
      <c r="R28" s="491"/>
      <c r="S28" s="42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2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1" customWidth="1"/>
    <col min="8" max="9" width="9.33203125" style="181" hidden="1" customWidth="1"/>
    <col min="10" max="11" width="11.109375" style="181" customWidth="1"/>
    <col min="12" max="13" width="9.33203125" style="181" hidden="1" customWidth="1"/>
    <col min="14" max="15" width="11.109375" style="181" customWidth="1"/>
    <col min="16" max="16" width="11.109375" style="184" customWidth="1"/>
    <col min="17" max="17" width="11.109375" style="181" customWidth="1"/>
    <col min="18" max="16384" width="8.88671875" style="105"/>
  </cols>
  <sheetData>
    <row r="1" spans="1:17" ht="18.600000000000001" customHeight="1" thickBot="1" x14ac:dyDescent="0.4">
      <c r="A1" s="293" t="s">
        <v>3008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3" t="s">
        <v>246</v>
      </c>
      <c r="B2" s="106"/>
      <c r="C2" s="106"/>
      <c r="D2" s="106"/>
      <c r="E2" s="106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8"/>
      <c r="Q2" s="197"/>
    </row>
    <row r="3" spans="1:17" ht="14.4" customHeight="1" thickBot="1" x14ac:dyDescent="0.35">
      <c r="E3" s="63" t="s">
        <v>113</v>
      </c>
      <c r="F3" s="77">
        <f t="shared" ref="F3:O3" si="0">SUBTOTAL(9,F6:F1048576)</f>
        <v>5115</v>
      </c>
      <c r="G3" s="78">
        <f t="shared" si="0"/>
        <v>2381874</v>
      </c>
      <c r="H3" s="78"/>
      <c r="I3" s="78"/>
      <c r="J3" s="78">
        <f t="shared" si="0"/>
        <v>6196</v>
      </c>
      <c r="K3" s="78">
        <f t="shared" si="0"/>
        <v>3601409</v>
      </c>
      <c r="L3" s="78"/>
      <c r="M3" s="78"/>
      <c r="N3" s="78">
        <f t="shared" si="0"/>
        <v>3857</v>
      </c>
      <c r="O3" s="78">
        <f t="shared" si="0"/>
        <v>1864264</v>
      </c>
      <c r="P3" s="59">
        <f>IF(G3=0,0,O3/G3)</f>
        <v>0.78268791716102526</v>
      </c>
      <c r="Q3" s="79">
        <f>IF(N3=0,0,O3/N3)</f>
        <v>483.34560539279232</v>
      </c>
    </row>
    <row r="4" spans="1:17" ht="14.4" customHeight="1" x14ac:dyDescent="0.3">
      <c r="A4" s="350" t="s">
        <v>55</v>
      </c>
      <c r="B4" s="349" t="s">
        <v>81</v>
      </c>
      <c r="C4" s="350" t="s">
        <v>82</v>
      </c>
      <c r="D4" s="358" t="s">
        <v>83</v>
      </c>
      <c r="E4" s="351" t="s">
        <v>56</v>
      </c>
      <c r="F4" s="356">
        <v>2013</v>
      </c>
      <c r="G4" s="357"/>
      <c r="H4" s="80"/>
      <c r="I4" s="80"/>
      <c r="J4" s="356">
        <v>2014</v>
      </c>
      <c r="K4" s="357"/>
      <c r="L4" s="80"/>
      <c r="M4" s="80"/>
      <c r="N4" s="356">
        <v>2015</v>
      </c>
      <c r="O4" s="357"/>
      <c r="P4" s="359" t="s">
        <v>2</v>
      </c>
      <c r="Q4" s="348" t="s">
        <v>84</v>
      </c>
    </row>
    <row r="5" spans="1:17" ht="14.4" customHeight="1" thickBot="1" x14ac:dyDescent="0.35">
      <c r="A5" s="479"/>
      <c r="B5" s="478"/>
      <c r="C5" s="479"/>
      <c r="D5" s="494"/>
      <c r="E5" s="481"/>
      <c r="F5" s="495" t="s">
        <v>58</v>
      </c>
      <c r="G5" s="496" t="s">
        <v>14</v>
      </c>
      <c r="H5" s="497"/>
      <c r="I5" s="497"/>
      <c r="J5" s="495" t="s">
        <v>58</v>
      </c>
      <c r="K5" s="496" t="s">
        <v>14</v>
      </c>
      <c r="L5" s="497"/>
      <c r="M5" s="497"/>
      <c r="N5" s="495" t="s">
        <v>58</v>
      </c>
      <c r="O5" s="496" t="s">
        <v>14</v>
      </c>
      <c r="P5" s="498"/>
      <c r="Q5" s="486"/>
    </row>
    <row r="6" spans="1:17" ht="14.4" customHeight="1" x14ac:dyDescent="0.3">
      <c r="A6" s="399" t="s">
        <v>2982</v>
      </c>
      <c r="B6" s="400" t="s">
        <v>2805</v>
      </c>
      <c r="C6" s="400" t="s">
        <v>2806</v>
      </c>
      <c r="D6" s="400" t="s">
        <v>2807</v>
      </c>
      <c r="E6" s="400" t="s">
        <v>2808</v>
      </c>
      <c r="F6" s="403">
        <v>1</v>
      </c>
      <c r="G6" s="403">
        <v>1180</v>
      </c>
      <c r="H6" s="403">
        <v>1</v>
      </c>
      <c r="I6" s="403">
        <v>1180</v>
      </c>
      <c r="J6" s="403">
        <v>1</v>
      </c>
      <c r="K6" s="403">
        <v>1180</v>
      </c>
      <c r="L6" s="403">
        <v>1</v>
      </c>
      <c r="M6" s="403">
        <v>1180</v>
      </c>
      <c r="N6" s="403">
        <v>1</v>
      </c>
      <c r="O6" s="403">
        <v>1184</v>
      </c>
      <c r="P6" s="424">
        <v>1.0033898305084745</v>
      </c>
      <c r="Q6" s="404">
        <v>1184</v>
      </c>
    </row>
    <row r="7" spans="1:17" ht="14.4" customHeight="1" x14ac:dyDescent="0.3">
      <c r="A7" s="405" t="s">
        <v>2982</v>
      </c>
      <c r="B7" s="406" t="s">
        <v>2805</v>
      </c>
      <c r="C7" s="406" t="s">
        <v>2806</v>
      </c>
      <c r="D7" s="406" t="s">
        <v>2983</v>
      </c>
      <c r="E7" s="406" t="s">
        <v>2984</v>
      </c>
      <c r="F7" s="409">
        <v>1</v>
      </c>
      <c r="G7" s="409">
        <v>1609</v>
      </c>
      <c r="H7" s="409">
        <v>1</v>
      </c>
      <c r="I7" s="409">
        <v>1609</v>
      </c>
      <c r="J7" s="409"/>
      <c r="K7" s="409"/>
      <c r="L7" s="409"/>
      <c r="M7" s="409"/>
      <c r="N7" s="409"/>
      <c r="O7" s="409"/>
      <c r="P7" s="487"/>
      <c r="Q7" s="410"/>
    </row>
    <row r="8" spans="1:17" ht="14.4" customHeight="1" x14ac:dyDescent="0.3">
      <c r="A8" s="405" t="s">
        <v>2982</v>
      </c>
      <c r="B8" s="406" t="s">
        <v>2805</v>
      </c>
      <c r="C8" s="406" t="s">
        <v>2806</v>
      </c>
      <c r="D8" s="406" t="s">
        <v>2809</v>
      </c>
      <c r="E8" s="406" t="s">
        <v>2810</v>
      </c>
      <c r="F8" s="409">
        <v>1</v>
      </c>
      <c r="G8" s="409">
        <v>3864</v>
      </c>
      <c r="H8" s="409">
        <v>1</v>
      </c>
      <c r="I8" s="409">
        <v>3864</v>
      </c>
      <c r="J8" s="409"/>
      <c r="K8" s="409"/>
      <c r="L8" s="409"/>
      <c r="M8" s="409"/>
      <c r="N8" s="409"/>
      <c r="O8" s="409"/>
      <c r="P8" s="487"/>
      <c r="Q8" s="410"/>
    </row>
    <row r="9" spans="1:17" ht="14.4" customHeight="1" x14ac:dyDescent="0.3">
      <c r="A9" s="405" t="s">
        <v>2982</v>
      </c>
      <c r="B9" s="406" t="s">
        <v>2805</v>
      </c>
      <c r="C9" s="406" t="s">
        <v>2806</v>
      </c>
      <c r="D9" s="406" t="s">
        <v>2823</v>
      </c>
      <c r="E9" s="406" t="s">
        <v>2824</v>
      </c>
      <c r="F9" s="409"/>
      <c r="G9" s="409"/>
      <c r="H9" s="409"/>
      <c r="I9" s="409"/>
      <c r="J9" s="409"/>
      <c r="K9" s="409"/>
      <c r="L9" s="409"/>
      <c r="M9" s="409"/>
      <c r="N9" s="409">
        <v>1</v>
      </c>
      <c r="O9" s="409">
        <v>812</v>
      </c>
      <c r="P9" s="487"/>
      <c r="Q9" s="410">
        <v>812</v>
      </c>
    </row>
    <row r="10" spans="1:17" ht="14.4" customHeight="1" x14ac:dyDescent="0.3">
      <c r="A10" s="405" t="s">
        <v>2982</v>
      </c>
      <c r="B10" s="406" t="s">
        <v>2805</v>
      </c>
      <c r="C10" s="406" t="s">
        <v>2806</v>
      </c>
      <c r="D10" s="406" t="s">
        <v>2825</v>
      </c>
      <c r="E10" s="406" t="s">
        <v>2826</v>
      </c>
      <c r="F10" s="409"/>
      <c r="G10" s="409"/>
      <c r="H10" s="409"/>
      <c r="I10" s="409"/>
      <c r="J10" s="409"/>
      <c r="K10" s="409"/>
      <c r="L10" s="409"/>
      <c r="M10" s="409"/>
      <c r="N10" s="409">
        <v>1</v>
      </c>
      <c r="O10" s="409">
        <v>812</v>
      </c>
      <c r="P10" s="487"/>
      <c r="Q10" s="410">
        <v>812</v>
      </c>
    </row>
    <row r="11" spans="1:17" ht="14.4" customHeight="1" x14ac:dyDescent="0.3">
      <c r="A11" s="405" t="s">
        <v>2982</v>
      </c>
      <c r="B11" s="406" t="s">
        <v>2805</v>
      </c>
      <c r="C11" s="406" t="s">
        <v>2806</v>
      </c>
      <c r="D11" s="406" t="s">
        <v>2827</v>
      </c>
      <c r="E11" s="406" t="s">
        <v>2828</v>
      </c>
      <c r="F11" s="409">
        <v>2</v>
      </c>
      <c r="G11" s="409">
        <v>332</v>
      </c>
      <c r="H11" s="409">
        <v>1</v>
      </c>
      <c r="I11" s="409">
        <v>166</v>
      </c>
      <c r="J11" s="409"/>
      <c r="K11" s="409"/>
      <c r="L11" s="409"/>
      <c r="M11" s="409"/>
      <c r="N11" s="409">
        <v>2</v>
      </c>
      <c r="O11" s="409">
        <v>334</v>
      </c>
      <c r="P11" s="487">
        <v>1.0060240963855422</v>
      </c>
      <c r="Q11" s="410">
        <v>167</v>
      </c>
    </row>
    <row r="12" spans="1:17" ht="14.4" customHeight="1" x14ac:dyDescent="0.3">
      <c r="A12" s="405" t="s">
        <v>2982</v>
      </c>
      <c r="B12" s="406" t="s">
        <v>2805</v>
      </c>
      <c r="C12" s="406" t="s">
        <v>2806</v>
      </c>
      <c r="D12" s="406" t="s">
        <v>2829</v>
      </c>
      <c r="E12" s="406" t="s">
        <v>2830</v>
      </c>
      <c r="F12" s="409">
        <v>2</v>
      </c>
      <c r="G12" s="409">
        <v>344</v>
      </c>
      <c r="H12" s="409">
        <v>1</v>
      </c>
      <c r="I12" s="409">
        <v>172</v>
      </c>
      <c r="J12" s="409">
        <v>1</v>
      </c>
      <c r="K12" s="409">
        <v>172</v>
      </c>
      <c r="L12" s="409">
        <v>0.5</v>
      </c>
      <c r="M12" s="409">
        <v>172</v>
      </c>
      <c r="N12" s="409">
        <v>2</v>
      </c>
      <c r="O12" s="409">
        <v>346</v>
      </c>
      <c r="P12" s="487">
        <v>1.0058139534883721</v>
      </c>
      <c r="Q12" s="410">
        <v>173</v>
      </c>
    </row>
    <row r="13" spans="1:17" ht="14.4" customHeight="1" x14ac:dyDescent="0.3">
      <c r="A13" s="405" t="s">
        <v>2982</v>
      </c>
      <c r="B13" s="406" t="s">
        <v>2805</v>
      </c>
      <c r="C13" s="406" t="s">
        <v>2806</v>
      </c>
      <c r="D13" s="406" t="s">
        <v>2831</v>
      </c>
      <c r="E13" s="406" t="s">
        <v>2832</v>
      </c>
      <c r="F13" s="409">
        <v>4</v>
      </c>
      <c r="G13" s="409">
        <v>1396</v>
      </c>
      <c r="H13" s="409">
        <v>1</v>
      </c>
      <c r="I13" s="409">
        <v>349</v>
      </c>
      <c r="J13" s="409">
        <v>2</v>
      </c>
      <c r="K13" s="409">
        <v>698</v>
      </c>
      <c r="L13" s="409">
        <v>0.5</v>
      </c>
      <c r="M13" s="409">
        <v>349</v>
      </c>
      <c r="N13" s="409">
        <v>14</v>
      </c>
      <c r="O13" s="409">
        <v>4914</v>
      </c>
      <c r="P13" s="487">
        <v>3.5200573065902581</v>
      </c>
      <c r="Q13" s="410">
        <v>351</v>
      </c>
    </row>
    <row r="14" spans="1:17" ht="14.4" customHeight="1" x14ac:dyDescent="0.3">
      <c r="A14" s="405" t="s">
        <v>2982</v>
      </c>
      <c r="B14" s="406" t="s">
        <v>2805</v>
      </c>
      <c r="C14" s="406" t="s">
        <v>2806</v>
      </c>
      <c r="D14" s="406" t="s">
        <v>2835</v>
      </c>
      <c r="E14" s="406" t="s">
        <v>2836</v>
      </c>
      <c r="F14" s="409"/>
      <c r="G14" s="409"/>
      <c r="H14" s="409"/>
      <c r="I14" s="409"/>
      <c r="J14" s="409">
        <v>1</v>
      </c>
      <c r="K14" s="409">
        <v>188</v>
      </c>
      <c r="L14" s="409"/>
      <c r="M14" s="409">
        <v>188</v>
      </c>
      <c r="N14" s="409"/>
      <c r="O14" s="409"/>
      <c r="P14" s="487"/>
      <c r="Q14" s="410"/>
    </row>
    <row r="15" spans="1:17" ht="14.4" customHeight="1" x14ac:dyDescent="0.3">
      <c r="A15" s="405" t="s">
        <v>2982</v>
      </c>
      <c r="B15" s="406" t="s">
        <v>2805</v>
      </c>
      <c r="C15" s="406" t="s">
        <v>2806</v>
      </c>
      <c r="D15" s="406" t="s">
        <v>2841</v>
      </c>
      <c r="E15" s="406" t="s">
        <v>2842</v>
      </c>
      <c r="F15" s="409">
        <v>4</v>
      </c>
      <c r="G15" s="409">
        <v>2180</v>
      </c>
      <c r="H15" s="409">
        <v>1</v>
      </c>
      <c r="I15" s="409">
        <v>545</v>
      </c>
      <c r="J15" s="409">
        <v>3</v>
      </c>
      <c r="K15" s="409">
        <v>1635</v>
      </c>
      <c r="L15" s="409">
        <v>0.75</v>
      </c>
      <c r="M15" s="409">
        <v>545</v>
      </c>
      <c r="N15" s="409">
        <v>14</v>
      </c>
      <c r="O15" s="409">
        <v>7658</v>
      </c>
      <c r="P15" s="487">
        <v>3.5128440366972478</v>
      </c>
      <c r="Q15" s="410">
        <v>547</v>
      </c>
    </row>
    <row r="16" spans="1:17" ht="14.4" customHeight="1" x14ac:dyDescent="0.3">
      <c r="A16" s="405" t="s">
        <v>2982</v>
      </c>
      <c r="B16" s="406" t="s">
        <v>2805</v>
      </c>
      <c r="C16" s="406" t="s">
        <v>2806</v>
      </c>
      <c r="D16" s="406" t="s">
        <v>2843</v>
      </c>
      <c r="E16" s="406" t="s">
        <v>2844</v>
      </c>
      <c r="F16" s="409"/>
      <c r="G16" s="409"/>
      <c r="H16" s="409"/>
      <c r="I16" s="409"/>
      <c r="J16" s="409">
        <v>1</v>
      </c>
      <c r="K16" s="409">
        <v>650</v>
      </c>
      <c r="L16" s="409"/>
      <c r="M16" s="409">
        <v>650</v>
      </c>
      <c r="N16" s="409">
        <v>3</v>
      </c>
      <c r="O16" s="409">
        <v>1956</v>
      </c>
      <c r="P16" s="487"/>
      <c r="Q16" s="410">
        <v>652</v>
      </c>
    </row>
    <row r="17" spans="1:17" ht="14.4" customHeight="1" x14ac:dyDescent="0.3">
      <c r="A17" s="405" t="s">
        <v>2982</v>
      </c>
      <c r="B17" s="406" t="s">
        <v>2805</v>
      </c>
      <c r="C17" s="406" t="s">
        <v>2806</v>
      </c>
      <c r="D17" s="406" t="s">
        <v>2845</v>
      </c>
      <c r="E17" s="406" t="s">
        <v>2846</v>
      </c>
      <c r="F17" s="409"/>
      <c r="G17" s="409"/>
      <c r="H17" s="409"/>
      <c r="I17" s="409"/>
      <c r="J17" s="409">
        <v>1</v>
      </c>
      <c r="K17" s="409">
        <v>650</v>
      </c>
      <c r="L17" s="409"/>
      <c r="M17" s="409">
        <v>650</v>
      </c>
      <c r="N17" s="409">
        <v>3</v>
      </c>
      <c r="O17" s="409">
        <v>1956</v>
      </c>
      <c r="P17" s="487"/>
      <c r="Q17" s="410">
        <v>652</v>
      </c>
    </row>
    <row r="18" spans="1:17" ht="14.4" customHeight="1" x14ac:dyDescent="0.3">
      <c r="A18" s="405" t="s">
        <v>2982</v>
      </c>
      <c r="B18" s="406" t="s">
        <v>2805</v>
      </c>
      <c r="C18" s="406" t="s">
        <v>2806</v>
      </c>
      <c r="D18" s="406" t="s">
        <v>2847</v>
      </c>
      <c r="E18" s="406" t="s">
        <v>2848</v>
      </c>
      <c r="F18" s="409">
        <v>1</v>
      </c>
      <c r="G18" s="409">
        <v>674</v>
      </c>
      <c r="H18" s="409">
        <v>1</v>
      </c>
      <c r="I18" s="409">
        <v>674</v>
      </c>
      <c r="J18" s="409"/>
      <c r="K18" s="409"/>
      <c r="L18" s="409"/>
      <c r="M18" s="409"/>
      <c r="N18" s="409"/>
      <c r="O18" s="409"/>
      <c r="P18" s="487"/>
      <c r="Q18" s="410"/>
    </row>
    <row r="19" spans="1:17" ht="14.4" customHeight="1" x14ac:dyDescent="0.3">
      <c r="A19" s="405" t="s">
        <v>2982</v>
      </c>
      <c r="B19" s="406" t="s">
        <v>2805</v>
      </c>
      <c r="C19" s="406" t="s">
        <v>2806</v>
      </c>
      <c r="D19" s="406" t="s">
        <v>2849</v>
      </c>
      <c r="E19" s="406" t="s">
        <v>2850</v>
      </c>
      <c r="F19" s="409">
        <v>3</v>
      </c>
      <c r="G19" s="409">
        <v>1527</v>
      </c>
      <c r="H19" s="409">
        <v>1</v>
      </c>
      <c r="I19" s="409">
        <v>509</v>
      </c>
      <c r="J19" s="409">
        <v>3</v>
      </c>
      <c r="K19" s="409">
        <v>1527</v>
      </c>
      <c r="L19" s="409">
        <v>1</v>
      </c>
      <c r="M19" s="409">
        <v>509</v>
      </c>
      <c r="N19" s="409">
        <v>14</v>
      </c>
      <c r="O19" s="409">
        <v>7154</v>
      </c>
      <c r="P19" s="487">
        <v>4.6850032743942371</v>
      </c>
      <c r="Q19" s="410">
        <v>511</v>
      </c>
    </row>
    <row r="20" spans="1:17" ht="14.4" customHeight="1" x14ac:dyDescent="0.3">
      <c r="A20" s="405" t="s">
        <v>2982</v>
      </c>
      <c r="B20" s="406" t="s">
        <v>2805</v>
      </c>
      <c r="C20" s="406" t="s">
        <v>2806</v>
      </c>
      <c r="D20" s="406" t="s">
        <v>2851</v>
      </c>
      <c r="E20" s="406" t="s">
        <v>2852</v>
      </c>
      <c r="F20" s="409">
        <v>3</v>
      </c>
      <c r="G20" s="409">
        <v>1257</v>
      </c>
      <c r="H20" s="409">
        <v>1</v>
      </c>
      <c r="I20" s="409">
        <v>419</v>
      </c>
      <c r="J20" s="409">
        <v>3</v>
      </c>
      <c r="K20" s="409">
        <v>1257</v>
      </c>
      <c r="L20" s="409">
        <v>1</v>
      </c>
      <c r="M20" s="409">
        <v>419</v>
      </c>
      <c r="N20" s="409">
        <v>14</v>
      </c>
      <c r="O20" s="409">
        <v>5894</v>
      </c>
      <c r="P20" s="487">
        <v>4.6889419252187752</v>
      </c>
      <c r="Q20" s="410">
        <v>421</v>
      </c>
    </row>
    <row r="21" spans="1:17" ht="14.4" customHeight="1" x14ac:dyDescent="0.3">
      <c r="A21" s="405" t="s">
        <v>2982</v>
      </c>
      <c r="B21" s="406" t="s">
        <v>2805</v>
      </c>
      <c r="C21" s="406" t="s">
        <v>2806</v>
      </c>
      <c r="D21" s="406" t="s">
        <v>2853</v>
      </c>
      <c r="E21" s="406" t="s">
        <v>2854</v>
      </c>
      <c r="F21" s="409">
        <v>4</v>
      </c>
      <c r="G21" s="409">
        <v>1376</v>
      </c>
      <c r="H21" s="409">
        <v>1</v>
      </c>
      <c r="I21" s="409">
        <v>344</v>
      </c>
      <c r="J21" s="409">
        <v>2</v>
      </c>
      <c r="K21" s="409">
        <v>688</v>
      </c>
      <c r="L21" s="409">
        <v>0.5</v>
      </c>
      <c r="M21" s="409">
        <v>344</v>
      </c>
      <c r="N21" s="409">
        <v>14</v>
      </c>
      <c r="O21" s="409">
        <v>4858</v>
      </c>
      <c r="P21" s="487">
        <v>3.5305232558139537</v>
      </c>
      <c r="Q21" s="410">
        <v>347</v>
      </c>
    </row>
    <row r="22" spans="1:17" ht="14.4" customHeight="1" x14ac:dyDescent="0.3">
      <c r="A22" s="405" t="s">
        <v>2982</v>
      </c>
      <c r="B22" s="406" t="s">
        <v>2805</v>
      </c>
      <c r="C22" s="406" t="s">
        <v>2806</v>
      </c>
      <c r="D22" s="406" t="s">
        <v>2855</v>
      </c>
      <c r="E22" s="406" t="s">
        <v>2856</v>
      </c>
      <c r="F22" s="409">
        <v>1</v>
      </c>
      <c r="G22" s="409">
        <v>217</v>
      </c>
      <c r="H22" s="409">
        <v>1</v>
      </c>
      <c r="I22" s="409">
        <v>217</v>
      </c>
      <c r="J22" s="409"/>
      <c r="K22" s="409"/>
      <c r="L22" s="409"/>
      <c r="M22" s="409"/>
      <c r="N22" s="409"/>
      <c r="O22" s="409"/>
      <c r="P22" s="487"/>
      <c r="Q22" s="410"/>
    </row>
    <row r="23" spans="1:17" ht="14.4" customHeight="1" x14ac:dyDescent="0.3">
      <c r="A23" s="405" t="s">
        <v>2982</v>
      </c>
      <c r="B23" s="406" t="s">
        <v>2805</v>
      </c>
      <c r="C23" s="406" t="s">
        <v>2806</v>
      </c>
      <c r="D23" s="406" t="s">
        <v>2857</v>
      </c>
      <c r="E23" s="406" t="s">
        <v>2858</v>
      </c>
      <c r="F23" s="409">
        <v>4</v>
      </c>
      <c r="G23" s="409">
        <v>1988</v>
      </c>
      <c r="H23" s="409">
        <v>1</v>
      </c>
      <c r="I23" s="409">
        <v>497</v>
      </c>
      <c r="J23" s="409"/>
      <c r="K23" s="409"/>
      <c r="L23" s="409"/>
      <c r="M23" s="409"/>
      <c r="N23" s="409"/>
      <c r="O23" s="409"/>
      <c r="P23" s="487"/>
      <c r="Q23" s="410"/>
    </row>
    <row r="24" spans="1:17" ht="14.4" customHeight="1" x14ac:dyDescent="0.3">
      <c r="A24" s="405" t="s">
        <v>2982</v>
      </c>
      <c r="B24" s="406" t="s">
        <v>2805</v>
      </c>
      <c r="C24" s="406" t="s">
        <v>2806</v>
      </c>
      <c r="D24" s="406" t="s">
        <v>2861</v>
      </c>
      <c r="E24" s="406" t="s">
        <v>2862</v>
      </c>
      <c r="F24" s="409">
        <v>1</v>
      </c>
      <c r="G24" s="409">
        <v>237</v>
      </c>
      <c r="H24" s="409">
        <v>1</v>
      </c>
      <c r="I24" s="409">
        <v>237</v>
      </c>
      <c r="J24" s="409">
        <v>1</v>
      </c>
      <c r="K24" s="409">
        <v>237</v>
      </c>
      <c r="L24" s="409">
        <v>1</v>
      </c>
      <c r="M24" s="409">
        <v>237</v>
      </c>
      <c r="N24" s="409"/>
      <c r="O24" s="409"/>
      <c r="P24" s="487"/>
      <c r="Q24" s="410"/>
    </row>
    <row r="25" spans="1:17" ht="14.4" customHeight="1" x14ac:dyDescent="0.3">
      <c r="A25" s="405" t="s">
        <v>2982</v>
      </c>
      <c r="B25" s="406" t="s">
        <v>2805</v>
      </c>
      <c r="C25" s="406" t="s">
        <v>2806</v>
      </c>
      <c r="D25" s="406" t="s">
        <v>2863</v>
      </c>
      <c r="E25" s="406" t="s">
        <v>2864</v>
      </c>
      <c r="F25" s="409">
        <v>3</v>
      </c>
      <c r="G25" s="409">
        <v>330</v>
      </c>
      <c r="H25" s="409">
        <v>1</v>
      </c>
      <c r="I25" s="409">
        <v>110</v>
      </c>
      <c r="J25" s="409">
        <v>1</v>
      </c>
      <c r="K25" s="409">
        <v>110</v>
      </c>
      <c r="L25" s="409">
        <v>0.33333333333333331</v>
      </c>
      <c r="M25" s="409">
        <v>110</v>
      </c>
      <c r="N25" s="409">
        <v>2</v>
      </c>
      <c r="O25" s="409">
        <v>222</v>
      </c>
      <c r="P25" s="487">
        <v>0.67272727272727273</v>
      </c>
      <c r="Q25" s="410">
        <v>111</v>
      </c>
    </row>
    <row r="26" spans="1:17" ht="14.4" customHeight="1" x14ac:dyDescent="0.3">
      <c r="A26" s="405" t="s">
        <v>2982</v>
      </c>
      <c r="B26" s="406" t="s">
        <v>2805</v>
      </c>
      <c r="C26" s="406" t="s">
        <v>2806</v>
      </c>
      <c r="D26" s="406" t="s">
        <v>2867</v>
      </c>
      <c r="E26" s="406" t="s">
        <v>2868</v>
      </c>
      <c r="F26" s="409">
        <v>1</v>
      </c>
      <c r="G26" s="409">
        <v>310</v>
      </c>
      <c r="H26" s="409">
        <v>1</v>
      </c>
      <c r="I26" s="409">
        <v>310</v>
      </c>
      <c r="J26" s="409">
        <v>1</v>
      </c>
      <c r="K26" s="409">
        <v>310</v>
      </c>
      <c r="L26" s="409">
        <v>1</v>
      </c>
      <c r="M26" s="409">
        <v>310</v>
      </c>
      <c r="N26" s="409">
        <v>3</v>
      </c>
      <c r="O26" s="409">
        <v>933</v>
      </c>
      <c r="P26" s="487">
        <v>3.0096774193548388</v>
      </c>
      <c r="Q26" s="410">
        <v>311</v>
      </c>
    </row>
    <row r="27" spans="1:17" ht="14.4" customHeight="1" x14ac:dyDescent="0.3">
      <c r="A27" s="405" t="s">
        <v>2982</v>
      </c>
      <c r="B27" s="406" t="s">
        <v>2805</v>
      </c>
      <c r="C27" s="406" t="s">
        <v>2806</v>
      </c>
      <c r="D27" s="406" t="s">
        <v>2869</v>
      </c>
      <c r="E27" s="406" t="s">
        <v>2870</v>
      </c>
      <c r="F27" s="409">
        <v>3</v>
      </c>
      <c r="G27" s="409">
        <v>69</v>
      </c>
      <c r="H27" s="409">
        <v>1</v>
      </c>
      <c r="I27" s="409">
        <v>23</v>
      </c>
      <c r="J27" s="409"/>
      <c r="K27" s="409"/>
      <c r="L27" s="409"/>
      <c r="M27" s="409"/>
      <c r="N27" s="409"/>
      <c r="O27" s="409"/>
      <c r="P27" s="487"/>
      <c r="Q27" s="410"/>
    </row>
    <row r="28" spans="1:17" ht="14.4" customHeight="1" x14ac:dyDescent="0.3">
      <c r="A28" s="405" t="s">
        <v>2982</v>
      </c>
      <c r="B28" s="406" t="s">
        <v>2805</v>
      </c>
      <c r="C28" s="406" t="s">
        <v>2806</v>
      </c>
      <c r="D28" s="406" t="s">
        <v>2871</v>
      </c>
      <c r="E28" s="406" t="s">
        <v>2872</v>
      </c>
      <c r="F28" s="409"/>
      <c r="G28" s="409"/>
      <c r="H28" s="409"/>
      <c r="I28" s="409"/>
      <c r="J28" s="409">
        <v>1</v>
      </c>
      <c r="K28" s="409">
        <v>16</v>
      </c>
      <c r="L28" s="409"/>
      <c r="M28" s="409">
        <v>16</v>
      </c>
      <c r="N28" s="409">
        <v>11</v>
      </c>
      <c r="O28" s="409">
        <v>176</v>
      </c>
      <c r="P28" s="487"/>
      <c r="Q28" s="410">
        <v>16</v>
      </c>
    </row>
    <row r="29" spans="1:17" ht="14.4" customHeight="1" x14ac:dyDescent="0.3">
      <c r="A29" s="405" t="s">
        <v>2982</v>
      </c>
      <c r="B29" s="406" t="s">
        <v>2805</v>
      </c>
      <c r="C29" s="406" t="s">
        <v>2806</v>
      </c>
      <c r="D29" s="406" t="s">
        <v>2875</v>
      </c>
      <c r="E29" s="406" t="s">
        <v>2876</v>
      </c>
      <c r="F29" s="409">
        <v>4</v>
      </c>
      <c r="G29" s="409">
        <v>1392</v>
      </c>
      <c r="H29" s="409">
        <v>1</v>
      </c>
      <c r="I29" s="409">
        <v>348</v>
      </c>
      <c r="J29" s="409"/>
      <c r="K29" s="409"/>
      <c r="L29" s="409"/>
      <c r="M29" s="409"/>
      <c r="N29" s="409"/>
      <c r="O29" s="409"/>
      <c r="P29" s="487"/>
      <c r="Q29" s="410"/>
    </row>
    <row r="30" spans="1:17" ht="14.4" customHeight="1" x14ac:dyDescent="0.3">
      <c r="A30" s="405" t="s">
        <v>2982</v>
      </c>
      <c r="B30" s="406" t="s">
        <v>2805</v>
      </c>
      <c r="C30" s="406" t="s">
        <v>2806</v>
      </c>
      <c r="D30" s="406" t="s">
        <v>2877</v>
      </c>
      <c r="E30" s="406" t="s">
        <v>2878</v>
      </c>
      <c r="F30" s="409">
        <v>1</v>
      </c>
      <c r="G30" s="409">
        <v>1245</v>
      </c>
      <c r="H30" s="409">
        <v>1</v>
      </c>
      <c r="I30" s="409">
        <v>1245</v>
      </c>
      <c r="J30" s="409"/>
      <c r="K30" s="409"/>
      <c r="L30" s="409"/>
      <c r="M30" s="409"/>
      <c r="N30" s="409"/>
      <c r="O30" s="409"/>
      <c r="P30" s="487"/>
      <c r="Q30" s="410"/>
    </row>
    <row r="31" spans="1:17" ht="14.4" customHeight="1" x14ac:dyDescent="0.3">
      <c r="A31" s="405" t="s">
        <v>2982</v>
      </c>
      <c r="B31" s="406" t="s">
        <v>2805</v>
      </c>
      <c r="C31" s="406" t="s">
        <v>2806</v>
      </c>
      <c r="D31" s="406" t="s">
        <v>2879</v>
      </c>
      <c r="E31" s="406" t="s">
        <v>2880</v>
      </c>
      <c r="F31" s="409"/>
      <c r="G31" s="409"/>
      <c r="H31" s="409"/>
      <c r="I31" s="409"/>
      <c r="J31" s="409">
        <v>1</v>
      </c>
      <c r="K31" s="409">
        <v>147</v>
      </c>
      <c r="L31" s="409"/>
      <c r="M31" s="409">
        <v>147</v>
      </c>
      <c r="N31" s="409"/>
      <c r="O31" s="409"/>
      <c r="P31" s="487"/>
      <c r="Q31" s="410"/>
    </row>
    <row r="32" spans="1:17" ht="14.4" customHeight="1" x14ac:dyDescent="0.3">
      <c r="A32" s="405" t="s">
        <v>2982</v>
      </c>
      <c r="B32" s="406" t="s">
        <v>2805</v>
      </c>
      <c r="C32" s="406" t="s">
        <v>2806</v>
      </c>
      <c r="D32" s="406" t="s">
        <v>2883</v>
      </c>
      <c r="E32" s="406" t="s">
        <v>2884</v>
      </c>
      <c r="F32" s="409"/>
      <c r="G32" s="409"/>
      <c r="H32" s="409"/>
      <c r="I32" s="409"/>
      <c r="J32" s="409">
        <v>1</v>
      </c>
      <c r="K32" s="409">
        <v>293</v>
      </c>
      <c r="L32" s="409"/>
      <c r="M32" s="409">
        <v>293</v>
      </c>
      <c r="N32" s="409"/>
      <c r="O32" s="409"/>
      <c r="P32" s="487"/>
      <c r="Q32" s="410"/>
    </row>
    <row r="33" spans="1:17" ht="14.4" customHeight="1" x14ac:dyDescent="0.3">
      <c r="A33" s="405" t="s">
        <v>2982</v>
      </c>
      <c r="B33" s="406" t="s">
        <v>2805</v>
      </c>
      <c r="C33" s="406" t="s">
        <v>2806</v>
      </c>
      <c r="D33" s="406" t="s">
        <v>2885</v>
      </c>
      <c r="E33" s="406" t="s">
        <v>2886</v>
      </c>
      <c r="F33" s="409">
        <v>5</v>
      </c>
      <c r="G33" s="409">
        <v>1020</v>
      </c>
      <c r="H33" s="409">
        <v>1</v>
      </c>
      <c r="I33" s="409">
        <v>204</v>
      </c>
      <c r="J33" s="409">
        <v>2</v>
      </c>
      <c r="K33" s="409">
        <v>408</v>
      </c>
      <c r="L33" s="409">
        <v>0.4</v>
      </c>
      <c r="M33" s="409">
        <v>204</v>
      </c>
      <c r="N33" s="409">
        <v>2</v>
      </c>
      <c r="O33" s="409">
        <v>414</v>
      </c>
      <c r="P33" s="487">
        <v>0.40588235294117647</v>
      </c>
      <c r="Q33" s="410">
        <v>207</v>
      </c>
    </row>
    <row r="34" spans="1:17" ht="14.4" customHeight="1" x14ac:dyDescent="0.3">
      <c r="A34" s="405" t="s">
        <v>2982</v>
      </c>
      <c r="B34" s="406" t="s">
        <v>2805</v>
      </c>
      <c r="C34" s="406" t="s">
        <v>2806</v>
      </c>
      <c r="D34" s="406" t="s">
        <v>2887</v>
      </c>
      <c r="E34" s="406" t="s">
        <v>2888</v>
      </c>
      <c r="F34" s="409">
        <v>6</v>
      </c>
      <c r="G34" s="409">
        <v>228</v>
      </c>
      <c r="H34" s="409">
        <v>1</v>
      </c>
      <c r="I34" s="409">
        <v>38</v>
      </c>
      <c r="J34" s="409">
        <v>2</v>
      </c>
      <c r="K34" s="409">
        <v>76</v>
      </c>
      <c r="L34" s="409">
        <v>0.33333333333333331</v>
      </c>
      <c r="M34" s="409">
        <v>38</v>
      </c>
      <c r="N34" s="409">
        <v>3</v>
      </c>
      <c r="O34" s="409">
        <v>117</v>
      </c>
      <c r="P34" s="487">
        <v>0.51315789473684215</v>
      </c>
      <c r="Q34" s="410">
        <v>39</v>
      </c>
    </row>
    <row r="35" spans="1:17" ht="14.4" customHeight="1" x14ac:dyDescent="0.3">
      <c r="A35" s="405" t="s">
        <v>2982</v>
      </c>
      <c r="B35" s="406" t="s">
        <v>2805</v>
      </c>
      <c r="C35" s="406" t="s">
        <v>2806</v>
      </c>
      <c r="D35" s="406" t="s">
        <v>2891</v>
      </c>
      <c r="E35" s="406" t="s">
        <v>2892</v>
      </c>
      <c r="F35" s="409">
        <v>2</v>
      </c>
      <c r="G35" s="409">
        <v>338</v>
      </c>
      <c r="H35" s="409">
        <v>1</v>
      </c>
      <c r="I35" s="409">
        <v>169</v>
      </c>
      <c r="J35" s="409"/>
      <c r="K35" s="409"/>
      <c r="L35" s="409"/>
      <c r="M35" s="409"/>
      <c r="N35" s="409">
        <v>2</v>
      </c>
      <c r="O35" s="409">
        <v>340</v>
      </c>
      <c r="P35" s="487">
        <v>1.0059171597633136</v>
      </c>
      <c r="Q35" s="410">
        <v>170</v>
      </c>
    </row>
    <row r="36" spans="1:17" ht="14.4" customHeight="1" x14ac:dyDescent="0.3">
      <c r="A36" s="405" t="s">
        <v>2982</v>
      </c>
      <c r="B36" s="406" t="s">
        <v>2805</v>
      </c>
      <c r="C36" s="406" t="s">
        <v>2806</v>
      </c>
      <c r="D36" s="406" t="s">
        <v>2895</v>
      </c>
      <c r="E36" s="406" t="s">
        <v>2896</v>
      </c>
      <c r="F36" s="409"/>
      <c r="G36" s="409"/>
      <c r="H36" s="409"/>
      <c r="I36" s="409"/>
      <c r="J36" s="409">
        <v>1</v>
      </c>
      <c r="K36" s="409">
        <v>686</v>
      </c>
      <c r="L36" s="409"/>
      <c r="M36" s="409">
        <v>686</v>
      </c>
      <c r="N36" s="409">
        <v>4</v>
      </c>
      <c r="O36" s="409">
        <v>2752</v>
      </c>
      <c r="P36" s="487"/>
      <c r="Q36" s="410">
        <v>688</v>
      </c>
    </row>
    <row r="37" spans="1:17" ht="14.4" customHeight="1" x14ac:dyDescent="0.3">
      <c r="A37" s="405" t="s">
        <v>2982</v>
      </c>
      <c r="B37" s="406" t="s">
        <v>2805</v>
      </c>
      <c r="C37" s="406" t="s">
        <v>2806</v>
      </c>
      <c r="D37" s="406" t="s">
        <v>2897</v>
      </c>
      <c r="E37" s="406" t="s">
        <v>2898</v>
      </c>
      <c r="F37" s="409">
        <v>1</v>
      </c>
      <c r="G37" s="409">
        <v>347</v>
      </c>
      <c r="H37" s="409">
        <v>1</v>
      </c>
      <c r="I37" s="409">
        <v>347</v>
      </c>
      <c r="J37" s="409"/>
      <c r="K37" s="409"/>
      <c r="L37" s="409"/>
      <c r="M37" s="409"/>
      <c r="N37" s="409">
        <v>1</v>
      </c>
      <c r="O37" s="409">
        <v>348</v>
      </c>
      <c r="P37" s="487">
        <v>1.0028818443804035</v>
      </c>
      <c r="Q37" s="410">
        <v>348</v>
      </c>
    </row>
    <row r="38" spans="1:17" ht="14.4" customHeight="1" x14ac:dyDescent="0.3">
      <c r="A38" s="405" t="s">
        <v>2982</v>
      </c>
      <c r="B38" s="406" t="s">
        <v>2805</v>
      </c>
      <c r="C38" s="406" t="s">
        <v>2806</v>
      </c>
      <c r="D38" s="406" t="s">
        <v>2899</v>
      </c>
      <c r="E38" s="406" t="s">
        <v>2900</v>
      </c>
      <c r="F38" s="409">
        <v>2</v>
      </c>
      <c r="G38" s="409">
        <v>344</v>
      </c>
      <c r="H38" s="409">
        <v>1</v>
      </c>
      <c r="I38" s="409">
        <v>172</v>
      </c>
      <c r="J38" s="409"/>
      <c r="K38" s="409"/>
      <c r="L38" s="409"/>
      <c r="M38" s="409"/>
      <c r="N38" s="409">
        <v>2</v>
      </c>
      <c r="O38" s="409">
        <v>346</v>
      </c>
      <c r="P38" s="487">
        <v>1.0058139534883721</v>
      </c>
      <c r="Q38" s="410">
        <v>173</v>
      </c>
    </row>
    <row r="39" spans="1:17" ht="14.4" customHeight="1" x14ac:dyDescent="0.3">
      <c r="A39" s="405" t="s">
        <v>2982</v>
      </c>
      <c r="B39" s="406" t="s">
        <v>2805</v>
      </c>
      <c r="C39" s="406" t="s">
        <v>2806</v>
      </c>
      <c r="D39" s="406" t="s">
        <v>2903</v>
      </c>
      <c r="E39" s="406" t="s">
        <v>2904</v>
      </c>
      <c r="F39" s="409"/>
      <c r="G39" s="409"/>
      <c r="H39" s="409"/>
      <c r="I39" s="409"/>
      <c r="J39" s="409">
        <v>1</v>
      </c>
      <c r="K39" s="409">
        <v>650</v>
      </c>
      <c r="L39" s="409"/>
      <c r="M39" s="409">
        <v>650</v>
      </c>
      <c r="N39" s="409">
        <v>3</v>
      </c>
      <c r="O39" s="409">
        <v>1956</v>
      </c>
      <c r="P39" s="487"/>
      <c r="Q39" s="410">
        <v>652</v>
      </c>
    </row>
    <row r="40" spans="1:17" ht="14.4" customHeight="1" x14ac:dyDescent="0.3">
      <c r="A40" s="405" t="s">
        <v>2982</v>
      </c>
      <c r="B40" s="406" t="s">
        <v>2805</v>
      </c>
      <c r="C40" s="406" t="s">
        <v>2806</v>
      </c>
      <c r="D40" s="406" t="s">
        <v>2905</v>
      </c>
      <c r="E40" s="406" t="s">
        <v>2906</v>
      </c>
      <c r="F40" s="409"/>
      <c r="G40" s="409"/>
      <c r="H40" s="409"/>
      <c r="I40" s="409"/>
      <c r="J40" s="409">
        <v>1</v>
      </c>
      <c r="K40" s="409">
        <v>650</v>
      </c>
      <c r="L40" s="409"/>
      <c r="M40" s="409">
        <v>650</v>
      </c>
      <c r="N40" s="409">
        <v>3</v>
      </c>
      <c r="O40" s="409">
        <v>1956</v>
      </c>
      <c r="P40" s="487"/>
      <c r="Q40" s="410">
        <v>652</v>
      </c>
    </row>
    <row r="41" spans="1:17" ht="14.4" customHeight="1" x14ac:dyDescent="0.3">
      <c r="A41" s="405" t="s">
        <v>2982</v>
      </c>
      <c r="B41" s="406" t="s">
        <v>2805</v>
      </c>
      <c r="C41" s="406" t="s">
        <v>2806</v>
      </c>
      <c r="D41" s="406" t="s">
        <v>2907</v>
      </c>
      <c r="E41" s="406" t="s">
        <v>2908</v>
      </c>
      <c r="F41" s="409">
        <v>21</v>
      </c>
      <c r="G41" s="409">
        <v>8904</v>
      </c>
      <c r="H41" s="409">
        <v>1</v>
      </c>
      <c r="I41" s="409">
        <v>424</v>
      </c>
      <c r="J41" s="409"/>
      <c r="K41" s="409"/>
      <c r="L41" s="409"/>
      <c r="M41" s="409"/>
      <c r="N41" s="409"/>
      <c r="O41" s="409"/>
      <c r="P41" s="487"/>
      <c r="Q41" s="410"/>
    </row>
    <row r="42" spans="1:17" ht="14.4" customHeight="1" x14ac:dyDescent="0.3">
      <c r="A42" s="405" t="s">
        <v>2982</v>
      </c>
      <c r="B42" s="406" t="s">
        <v>2805</v>
      </c>
      <c r="C42" s="406" t="s">
        <v>2806</v>
      </c>
      <c r="D42" s="406" t="s">
        <v>2911</v>
      </c>
      <c r="E42" s="406" t="s">
        <v>2912</v>
      </c>
      <c r="F42" s="409">
        <v>1</v>
      </c>
      <c r="G42" s="409">
        <v>690</v>
      </c>
      <c r="H42" s="409">
        <v>1</v>
      </c>
      <c r="I42" s="409">
        <v>690</v>
      </c>
      <c r="J42" s="409">
        <v>1</v>
      </c>
      <c r="K42" s="409">
        <v>690</v>
      </c>
      <c r="L42" s="409">
        <v>1</v>
      </c>
      <c r="M42" s="409">
        <v>690</v>
      </c>
      <c r="N42" s="409"/>
      <c r="O42" s="409"/>
      <c r="P42" s="487"/>
      <c r="Q42" s="410"/>
    </row>
    <row r="43" spans="1:17" ht="14.4" customHeight="1" x14ac:dyDescent="0.3">
      <c r="A43" s="405" t="s">
        <v>2982</v>
      </c>
      <c r="B43" s="406" t="s">
        <v>2805</v>
      </c>
      <c r="C43" s="406" t="s">
        <v>2806</v>
      </c>
      <c r="D43" s="406" t="s">
        <v>2913</v>
      </c>
      <c r="E43" s="406" t="s">
        <v>2914</v>
      </c>
      <c r="F43" s="409">
        <v>1</v>
      </c>
      <c r="G43" s="409">
        <v>674</v>
      </c>
      <c r="H43" s="409">
        <v>1</v>
      </c>
      <c r="I43" s="409">
        <v>674</v>
      </c>
      <c r="J43" s="409"/>
      <c r="K43" s="409"/>
      <c r="L43" s="409"/>
      <c r="M43" s="409"/>
      <c r="N43" s="409"/>
      <c r="O43" s="409"/>
      <c r="P43" s="487"/>
      <c r="Q43" s="410"/>
    </row>
    <row r="44" spans="1:17" ht="14.4" customHeight="1" x14ac:dyDescent="0.3">
      <c r="A44" s="405" t="s">
        <v>2982</v>
      </c>
      <c r="B44" s="406" t="s">
        <v>2805</v>
      </c>
      <c r="C44" s="406" t="s">
        <v>2806</v>
      </c>
      <c r="D44" s="406" t="s">
        <v>2915</v>
      </c>
      <c r="E44" s="406" t="s">
        <v>2916</v>
      </c>
      <c r="F44" s="409">
        <v>6</v>
      </c>
      <c r="G44" s="409">
        <v>2838</v>
      </c>
      <c r="H44" s="409">
        <v>1</v>
      </c>
      <c r="I44" s="409">
        <v>473</v>
      </c>
      <c r="J44" s="409">
        <v>2</v>
      </c>
      <c r="K44" s="409">
        <v>946</v>
      </c>
      <c r="L44" s="409">
        <v>0.33333333333333331</v>
      </c>
      <c r="M44" s="409">
        <v>473</v>
      </c>
      <c r="N44" s="409">
        <v>14</v>
      </c>
      <c r="O44" s="409">
        <v>6650</v>
      </c>
      <c r="P44" s="487">
        <v>2.343199436222692</v>
      </c>
      <c r="Q44" s="410">
        <v>475</v>
      </c>
    </row>
    <row r="45" spans="1:17" ht="14.4" customHeight="1" x14ac:dyDescent="0.3">
      <c r="A45" s="405" t="s">
        <v>2982</v>
      </c>
      <c r="B45" s="406" t="s">
        <v>2805</v>
      </c>
      <c r="C45" s="406" t="s">
        <v>2806</v>
      </c>
      <c r="D45" s="406" t="s">
        <v>2917</v>
      </c>
      <c r="E45" s="406" t="s">
        <v>2918</v>
      </c>
      <c r="F45" s="409">
        <v>3</v>
      </c>
      <c r="G45" s="409">
        <v>861</v>
      </c>
      <c r="H45" s="409">
        <v>1</v>
      </c>
      <c r="I45" s="409">
        <v>287</v>
      </c>
      <c r="J45" s="409">
        <v>3</v>
      </c>
      <c r="K45" s="409">
        <v>861</v>
      </c>
      <c r="L45" s="409">
        <v>1</v>
      </c>
      <c r="M45" s="409">
        <v>287</v>
      </c>
      <c r="N45" s="409">
        <v>14</v>
      </c>
      <c r="O45" s="409">
        <v>4046</v>
      </c>
      <c r="P45" s="487">
        <v>4.6991869918699187</v>
      </c>
      <c r="Q45" s="410">
        <v>289</v>
      </c>
    </row>
    <row r="46" spans="1:17" ht="14.4" customHeight="1" x14ac:dyDescent="0.3">
      <c r="A46" s="405" t="s">
        <v>2982</v>
      </c>
      <c r="B46" s="406" t="s">
        <v>2805</v>
      </c>
      <c r="C46" s="406" t="s">
        <v>2806</v>
      </c>
      <c r="D46" s="406" t="s">
        <v>2919</v>
      </c>
      <c r="E46" s="406" t="s">
        <v>2920</v>
      </c>
      <c r="F46" s="409"/>
      <c r="G46" s="409"/>
      <c r="H46" s="409"/>
      <c r="I46" s="409"/>
      <c r="J46" s="409"/>
      <c r="K46" s="409"/>
      <c r="L46" s="409"/>
      <c r="M46" s="409"/>
      <c r="N46" s="409">
        <v>1</v>
      </c>
      <c r="O46" s="409">
        <v>812</v>
      </c>
      <c r="P46" s="487"/>
      <c r="Q46" s="410">
        <v>812</v>
      </c>
    </row>
    <row r="47" spans="1:17" ht="14.4" customHeight="1" x14ac:dyDescent="0.3">
      <c r="A47" s="405" t="s">
        <v>2982</v>
      </c>
      <c r="B47" s="406" t="s">
        <v>2805</v>
      </c>
      <c r="C47" s="406" t="s">
        <v>2806</v>
      </c>
      <c r="D47" s="406" t="s">
        <v>2921</v>
      </c>
      <c r="E47" s="406" t="s">
        <v>2922</v>
      </c>
      <c r="F47" s="409">
        <v>21</v>
      </c>
      <c r="G47" s="409">
        <v>21042</v>
      </c>
      <c r="H47" s="409">
        <v>1</v>
      </c>
      <c r="I47" s="409">
        <v>1002</v>
      </c>
      <c r="J47" s="409"/>
      <c r="K47" s="409"/>
      <c r="L47" s="409"/>
      <c r="M47" s="409"/>
      <c r="N47" s="409"/>
      <c r="O47" s="409"/>
      <c r="P47" s="487"/>
      <c r="Q47" s="410"/>
    </row>
    <row r="48" spans="1:17" ht="14.4" customHeight="1" x14ac:dyDescent="0.3">
      <c r="A48" s="405" t="s">
        <v>2982</v>
      </c>
      <c r="B48" s="406" t="s">
        <v>2805</v>
      </c>
      <c r="C48" s="406" t="s">
        <v>2806</v>
      </c>
      <c r="D48" s="406" t="s">
        <v>2923</v>
      </c>
      <c r="E48" s="406" t="s">
        <v>2924</v>
      </c>
      <c r="F48" s="409">
        <v>2</v>
      </c>
      <c r="G48" s="409">
        <v>332</v>
      </c>
      <c r="H48" s="409">
        <v>1</v>
      </c>
      <c r="I48" s="409">
        <v>166</v>
      </c>
      <c r="J48" s="409">
        <v>1</v>
      </c>
      <c r="K48" s="409">
        <v>166</v>
      </c>
      <c r="L48" s="409">
        <v>0.5</v>
      </c>
      <c r="M48" s="409">
        <v>166</v>
      </c>
      <c r="N48" s="409">
        <v>2</v>
      </c>
      <c r="O48" s="409">
        <v>334</v>
      </c>
      <c r="P48" s="487">
        <v>1.0060240963855422</v>
      </c>
      <c r="Q48" s="410">
        <v>167</v>
      </c>
    </row>
    <row r="49" spans="1:17" ht="14.4" customHeight="1" x14ac:dyDescent="0.3">
      <c r="A49" s="405" t="s">
        <v>2982</v>
      </c>
      <c r="B49" s="406" t="s">
        <v>2805</v>
      </c>
      <c r="C49" s="406" t="s">
        <v>2806</v>
      </c>
      <c r="D49" s="406" t="s">
        <v>2931</v>
      </c>
      <c r="E49" s="406" t="s">
        <v>2932</v>
      </c>
      <c r="F49" s="409"/>
      <c r="G49" s="409"/>
      <c r="H49" s="409"/>
      <c r="I49" s="409"/>
      <c r="J49" s="409">
        <v>1</v>
      </c>
      <c r="K49" s="409">
        <v>185</v>
      </c>
      <c r="L49" s="409"/>
      <c r="M49" s="409">
        <v>185</v>
      </c>
      <c r="N49" s="409"/>
      <c r="O49" s="409"/>
      <c r="P49" s="487"/>
      <c r="Q49" s="410"/>
    </row>
    <row r="50" spans="1:17" ht="14.4" customHeight="1" x14ac:dyDescent="0.3">
      <c r="A50" s="405" t="s">
        <v>2982</v>
      </c>
      <c r="B50" s="406" t="s">
        <v>2805</v>
      </c>
      <c r="C50" s="406" t="s">
        <v>2806</v>
      </c>
      <c r="D50" s="406" t="s">
        <v>2937</v>
      </c>
      <c r="E50" s="406" t="s">
        <v>2938</v>
      </c>
      <c r="F50" s="409"/>
      <c r="G50" s="409"/>
      <c r="H50" s="409"/>
      <c r="I50" s="409"/>
      <c r="J50" s="409">
        <v>1</v>
      </c>
      <c r="K50" s="409">
        <v>1395</v>
      </c>
      <c r="L50" s="409"/>
      <c r="M50" s="409">
        <v>1395</v>
      </c>
      <c r="N50" s="409">
        <v>3</v>
      </c>
      <c r="O50" s="409">
        <v>4191</v>
      </c>
      <c r="P50" s="487"/>
      <c r="Q50" s="410">
        <v>1397</v>
      </c>
    </row>
    <row r="51" spans="1:17" ht="14.4" customHeight="1" x14ac:dyDescent="0.3">
      <c r="A51" s="405" t="s">
        <v>2982</v>
      </c>
      <c r="B51" s="406" t="s">
        <v>2805</v>
      </c>
      <c r="C51" s="406" t="s">
        <v>2806</v>
      </c>
      <c r="D51" s="406" t="s">
        <v>2941</v>
      </c>
      <c r="E51" s="406" t="s">
        <v>2942</v>
      </c>
      <c r="F51" s="409">
        <v>2</v>
      </c>
      <c r="G51" s="409">
        <v>376</v>
      </c>
      <c r="H51" s="409">
        <v>1</v>
      </c>
      <c r="I51" s="409">
        <v>188</v>
      </c>
      <c r="J51" s="409"/>
      <c r="K51" s="409"/>
      <c r="L51" s="409"/>
      <c r="M51" s="409"/>
      <c r="N51" s="409"/>
      <c r="O51" s="409"/>
      <c r="P51" s="487"/>
      <c r="Q51" s="410"/>
    </row>
    <row r="52" spans="1:17" ht="14.4" customHeight="1" x14ac:dyDescent="0.3">
      <c r="A52" s="405" t="s">
        <v>2982</v>
      </c>
      <c r="B52" s="406" t="s">
        <v>2805</v>
      </c>
      <c r="C52" s="406" t="s">
        <v>2806</v>
      </c>
      <c r="D52" s="406" t="s">
        <v>2943</v>
      </c>
      <c r="E52" s="406" t="s">
        <v>2944</v>
      </c>
      <c r="F52" s="409"/>
      <c r="G52" s="409"/>
      <c r="H52" s="409"/>
      <c r="I52" s="409"/>
      <c r="J52" s="409"/>
      <c r="K52" s="409"/>
      <c r="L52" s="409"/>
      <c r="M52" s="409"/>
      <c r="N52" s="409">
        <v>1</v>
      </c>
      <c r="O52" s="409">
        <v>812</v>
      </c>
      <c r="P52" s="487"/>
      <c r="Q52" s="410">
        <v>812</v>
      </c>
    </row>
    <row r="53" spans="1:17" ht="14.4" customHeight="1" x14ac:dyDescent="0.3">
      <c r="A53" s="405" t="s">
        <v>2985</v>
      </c>
      <c r="B53" s="406" t="s">
        <v>2805</v>
      </c>
      <c r="C53" s="406" t="s">
        <v>2806</v>
      </c>
      <c r="D53" s="406" t="s">
        <v>2807</v>
      </c>
      <c r="E53" s="406" t="s">
        <v>2808</v>
      </c>
      <c r="F53" s="409">
        <v>3</v>
      </c>
      <c r="G53" s="409">
        <v>3540</v>
      </c>
      <c r="H53" s="409">
        <v>1</v>
      </c>
      <c r="I53" s="409">
        <v>1180</v>
      </c>
      <c r="J53" s="409">
        <v>2</v>
      </c>
      <c r="K53" s="409">
        <v>2360</v>
      </c>
      <c r="L53" s="409">
        <v>0.66666666666666663</v>
      </c>
      <c r="M53" s="409">
        <v>1180</v>
      </c>
      <c r="N53" s="409"/>
      <c r="O53" s="409"/>
      <c r="P53" s="487"/>
      <c r="Q53" s="410"/>
    </row>
    <row r="54" spans="1:17" ht="14.4" customHeight="1" x14ac:dyDescent="0.3">
      <c r="A54" s="405" t="s">
        <v>2985</v>
      </c>
      <c r="B54" s="406" t="s">
        <v>2805</v>
      </c>
      <c r="C54" s="406" t="s">
        <v>2806</v>
      </c>
      <c r="D54" s="406" t="s">
        <v>2823</v>
      </c>
      <c r="E54" s="406" t="s">
        <v>2824</v>
      </c>
      <c r="F54" s="409">
        <v>1</v>
      </c>
      <c r="G54" s="409">
        <v>809</v>
      </c>
      <c r="H54" s="409">
        <v>1</v>
      </c>
      <c r="I54" s="409">
        <v>809</v>
      </c>
      <c r="J54" s="409"/>
      <c r="K54" s="409"/>
      <c r="L54" s="409"/>
      <c r="M54" s="409"/>
      <c r="N54" s="409">
        <v>2</v>
      </c>
      <c r="O54" s="409">
        <v>1624</v>
      </c>
      <c r="P54" s="487">
        <v>2.0074165636588379</v>
      </c>
      <c r="Q54" s="410">
        <v>812</v>
      </c>
    </row>
    <row r="55" spans="1:17" ht="14.4" customHeight="1" x14ac:dyDescent="0.3">
      <c r="A55" s="405" t="s">
        <v>2985</v>
      </c>
      <c r="B55" s="406" t="s">
        <v>2805</v>
      </c>
      <c r="C55" s="406" t="s">
        <v>2806</v>
      </c>
      <c r="D55" s="406" t="s">
        <v>2825</v>
      </c>
      <c r="E55" s="406" t="s">
        <v>2826</v>
      </c>
      <c r="F55" s="409">
        <v>1</v>
      </c>
      <c r="G55" s="409">
        <v>809</v>
      </c>
      <c r="H55" s="409">
        <v>1</v>
      </c>
      <c r="I55" s="409">
        <v>809</v>
      </c>
      <c r="J55" s="409"/>
      <c r="K55" s="409"/>
      <c r="L55" s="409"/>
      <c r="M55" s="409"/>
      <c r="N55" s="409">
        <v>2</v>
      </c>
      <c r="O55" s="409">
        <v>1624</v>
      </c>
      <c r="P55" s="487">
        <v>2.0074165636588379</v>
      </c>
      <c r="Q55" s="410">
        <v>812</v>
      </c>
    </row>
    <row r="56" spans="1:17" ht="14.4" customHeight="1" x14ac:dyDescent="0.3">
      <c r="A56" s="405" t="s">
        <v>2985</v>
      </c>
      <c r="B56" s="406" t="s">
        <v>2805</v>
      </c>
      <c r="C56" s="406" t="s">
        <v>2806</v>
      </c>
      <c r="D56" s="406" t="s">
        <v>2827</v>
      </c>
      <c r="E56" s="406" t="s">
        <v>2828</v>
      </c>
      <c r="F56" s="409">
        <v>4</v>
      </c>
      <c r="G56" s="409">
        <v>664</v>
      </c>
      <c r="H56" s="409">
        <v>1</v>
      </c>
      <c r="I56" s="409">
        <v>166</v>
      </c>
      <c r="J56" s="409">
        <v>4</v>
      </c>
      <c r="K56" s="409">
        <v>664</v>
      </c>
      <c r="L56" s="409">
        <v>1</v>
      </c>
      <c r="M56" s="409">
        <v>166</v>
      </c>
      <c r="N56" s="409">
        <v>11</v>
      </c>
      <c r="O56" s="409">
        <v>1837</v>
      </c>
      <c r="P56" s="487">
        <v>2.7665662650602409</v>
      </c>
      <c r="Q56" s="410">
        <v>167</v>
      </c>
    </row>
    <row r="57" spans="1:17" ht="14.4" customHeight="1" x14ac:dyDescent="0.3">
      <c r="A57" s="405" t="s">
        <v>2985</v>
      </c>
      <c r="B57" s="406" t="s">
        <v>2805</v>
      </c>
      <c r="C57" s="406" t="s">
        <v>2806</v>
      </c>
      <c r="D57" s="406" t="s">
        <v>2829</v>
      </c>
      <c r="E57" s="406" t="s">
        <v>2830</v>
      </c>
      <c r="F57" s="409"/>
      <c r="G57" s="409"/>
      <c r="H57" s="409"/>
      <c r="I57" s="409"/>
      <c r="J57" s="409"/>
      <c r="K57" s="409"/>
      <c r="L57" s="409"/>
      <c r="M57" s="409"/>
      <c r="N57" s="409">
        <v>6</v>
      </c>
      <c r="O57" s="409">
        <v>1038</v>
      </c>
      <c r="P57" s="487"/>
      <c r="Q57" s="410">
        <v>173</v>
      </c>
    </row>
    <row r="58" spans="1:17" ht="14.4" customHeight="1" x14ac:dyDescent="0.3">
      <c r="A58" s="405" t="s">
        <v>2985</v>
      </c>
      <c r="B58" s="406" t="s">
        <v>2805</v>
      </c>
      <c r="C58" s="406" t="s">
        <v>2806</v>
      </c>
      <c r="D58" s="406" t="s">
        <v>2831</v>
      </c>
      <c r="E58" s="406" t="s">
        <v>2832</v>
      </c>
      <c r="F58" s="409">
        <v>10</v>
      </c>
      <c r="G58" s="409">
        <v>3490</v>
      </c>
      <c r="H58" s="409">
        <v>1</v>
      </c>
      <c r="I58" s="409">
        <v>349</v>
      </c>
      <c r="J58" s="409"/>
      <c r="K58" s="409"/>
      <c r="L58" s="409"/>
      <c r="M58" s="409"/>
      <c r="N58" s="409">
        <v>2</v>
      </c>
      <c r="O58" s="409">
        <v>702</v>
      </c>
      <c r="P58" s="487">
        <v>0.20114613180515759</v>
      </c>
      <c r="Q58" s="410">
        <v>351</v>
      </c>
    </row>
    <row r="59" spans="1:17" ht="14.4" customHeight="1" x14ac:dyDescent="0.3">
      <c r="A59" s="405" t="s">
        <v>2985</v>
      </c>
      <c r="B59" s="406" t="s">
        <v>2805</v>
      </c>
      <c r="C59" s="406" t="s">
        <v>2806</v>
      </c>
      <c r="D59" s="406" t="s">
        <v>2835</v>
      </c>
      <c r="E59" s="406" t="s">
        <v>2836</v>
      </c>
      <c r="F59" s="409">
        <v>12</v>
      </c>
      <c r="G59" s="409">
        <v>2256</v>
      </c>
      <c r="H59" s="409">
        <v>1</v>
      </c>
      <c r="I59" s="409">
        <v>188</v>
      </c>
      <c r="J59" s="409"/>
      <c r="K59" s="409"/>
      <c r="L59" s="409"/>
      <c r="M59" s="409"/>
      <c r="N59" s="409">
        <v>4</v>
      </c>
      <c r="O59" s="409">
        <v>756</v>
      </c>
      <c r="P59" s="487">
        <v>0.33510638297872342</v>
      </c>
      <c r="Q59" s="410">
        <v>189</v>
      </c>
    </row>
    <row r="60" spans="1:17" ht="14.4" customHeight="1" x14ac:dyDescent="0.3">
      <c r="A60" s="405" t="s">
        <v>2985</v>
      </c>
      <c r="B60" s="406" t="s">
        <v>2805</v>
      </c>
      <c r="C60" s="406" t="s">
        <v>2806</v>
      </c>
      <c r="D60" s="406" t="s">
        <v>2841</v>
      </c>
      <c r="E60" s="406" t="s">
        <v>2842</v>
      </c>
      <c r="F60" s="409">
        <v>1</v>
      </c>
      <c r="G60" s="409">
        <v>545</v>
      </c>
      <c r="H60" s="409">
        <v>1</v>
      </c>
      <c r="I60" s="409">
        <v>545</v>
      </c>
      <c r="J60" s="409"/>
      <c r="K60" s="409"/>
      <c r="L60" s="409"/>
      <c r="M60" s="409"/>
      <c r="N60" s="409">
        <v>3</v>
      </c>
      <c r="O60" s="409">
        <v>1641</v>
      </c>
      <c r="P60" s="487">
        <v>3.0110091743119267</v>
      </c>
      <c r="Q60" s="410">
        <v>547</v>
      </c>
    </row>
    <row r="61" spans="1:17" ht="14.4" customHeight="1" x14ac:dyDescent="0.3">
      <c r="A61" s="405" t="s">
        <v>2985</v>
      </c>
      <c r="B61" s="406" t="s">
        <v>2805</v>
      </c>
      <c r="C61" s="406" t="s">
        <v>2806</v>
      </c>
      <c r="D61" s="406" t="s">
        <v>2847</v>
      </c>
      <c r="E61" s="406" t="s">
        <v>2848</v>
      </c>
      <c r="F61" s="409"/>
      <c r="G61" s="409"/>
      <c r="H61" s="409"/>
      <c r="I61" s="409"/>
      <c r="J61" s="409"/>
      <c r="K61" s="409"/>
      <c r="L61" s="409"/>
      <c r="M61" s="409"/>
      <c r="N61" s="409">
        <v>1</v>
      </c>
      <c r="O61" s="409">
        <v>676</v>
      </c>
      <c r="P61" s="487"/>
      <c r="Q61" s="410">
        <v>676</v>
      </c>
    </row>
    <row r="62" spans="1:17" ht="14.4" customHeight="1" x14ac:dyDescent="0.3">
      <c r="A62" s="405" t="s">
        <v>2985</v>
      </c>
      <c r="B62" s="406" t="s">
        <v>2805</v>
      </c>
      <c r="C62" s="406" t="s">
        <v>2806</v>
      </c>
      <c r="D62" s="406" t="s">
        <v>2849</v>
      </c>
      <c r="E62" s="406" t="s">
        <v>2850</v>
      </c>
      <c r="F62" s="409">
        <v>1</v>
      </c>
      <c r="G62" s="409">
        <v>509</v>
      </c>
      <c r="H62" s="409">
        <v>1</v>
      </c>
      <c r="I62" s="409">
        <v>509</v>
      </c>
      <c r="J62" s="409"/>
      <c r="K62" s="409"/>
      <c r="L62" s="409"/>
      <c r="M62" s="409"/>
      <c r="N62" s="409"/>
      <c r="O62" s="409"/>
      <c r="P62" s="487"/>
      <c r="Q62" s="410"/>
    </row>
    <row r="63" spans="1:17" ht="14.4" customHeight="1" x14ac:dyDescent="0.3">
      <c r="A63" s="405" t="s">
        <v>2985</v>
      </c>
      <c r="B63" s="406" t="s">
        <v>2805</v>
      </c>
      <c r="C63" s="406" t="s">
        <v>2806</v>
      </c>
      <c r="D63" s="406" t="s">
        <v>2851</v>
      </c>
      <c r="E63" s="406" t="s">
        <v>2852</v>
      </c>
      <c r="F63" s="409">
        <v>1</v>
      </c>
      <c r="G63" s="409">
        <v>419</v>
      </c>
      <c r="H63" s="409">
        <v>1</v>
      </c>
      <c r="I63" s="409">
        <v>419</v>
      </c>
      <c r="J63" s="409"/>
      <c r="K63" s="409"/>
      <c r="L63" s="409"/>
      <c r="M63" s="409"/>
      <c r="N63" s="409"/>
      <c r="O63" s="409"/>
      <c r="P63" s="487"/>
      <c r="Q63" s="410"/>
    </row>
    <row r="64" spans="1:17" ht="14.4" customHeight="1" x14ac:dyDescent="0.3">
      <c r="A64" s="405" t="s">
        <v>2985</v>
      </c>
      <c r="B64" s="406" t="s">
        <v>2805</v>
      </c>
      <c r="C64" s="406" t="s">
        <v>2806</v>
      </c>
      <c r="D64" s="406" t="s">
        <v>2853</v>
      </c>
      <c r="E64" s="406" t="s">
        <v>2854</v>
      </c>
      <c r="F64" s="409">
        <v>3</v>
      </c>
      <c r="G64" s="409">
        <v>1032</v>
      </c>
      <c r="H64" s="409">
        <v>1</v>
      </c>
      <c r="I64" s="409">
        <v>344</v>
      </c>
      <c r="J64" s="409"/>
      <c r="K64" s="409"/>
      <c r="L64" s="409"/>
      <c r="M64" s="409"/>
      <c r="N64" s="409">
        <v>6</v>
      </c>
      <c r="O64" s="409">
        <v>2082</v>
      </c>
      <c r="P64" s="487">
        <v>2.0174418604651163</v>
      </c>
      <c r="Q64" s="410">
        <v>347</v>
      </c>
    </row>
    <row r="65" spans="1:17" ht="14.4" customHeight="1" x14ac:dyDescent="0.3">
      <c r="A65" s="405" t="s">
        <v>2985</v>
      </c>
      <c r="B65" s="406" t="s">
        <v>2805</v>
      </c>
      <c r="C65" s="406" t="s">
        <v>2806</v>
      </c>
      <c r="D65" s="406" t="s">
        <v>2861</v>
      </c>
      <c r="E65" s="406" t="s">
        <v>2862</v>
      </c>
      <c r="F65" s="409">
        <v>9</v>
      </c>
      <c r="G65" s="409">
        <v>2133</v>
      </c>
      <c r="H65" s="409">
        <v>1</v>
      </c>
      <c r="I65" s="409">
        <v>237</v>
      </c>
      <c r="J65" s="409"/>
      <c r="K65" s="409"/>
      <c r="L65" s="409"/>
      <c r="M65" s="409"/>
      <c r="N65" s="409">
        <v>1</v>
      </c>
      <c r="O65" s="409">
        <v>238</v>
      </c>
      <c r="P65" s="487">
        <v>0.11157993436474449</v>
      </c>
      <c r="Q65" s="410">
        <v>238</v>
      </c>
    </row>
    <row r="66" spans="1:17" ht="14.4" customHeight="1" x14ac:dyDescent="0.3">
      <c r="A66" s="405" t="s">
        <v>2985</v>
      </c>
      <c r="B66" s="406" t="s">
        <v>2805</v>
      </c>
      <c r="C66" s="406" t="s">
        <v>2806</v>
      </c>
      <c r="D66" s="406" t="s">
        <v>2863</v>
      </c>
      <c r="E66" s="406" t="s">
        <v>2864</v>
      </c>
      <c r="F66" s="409"/>
      <c r="G66" s="409"/>
      <c r="H66" s="409"/>
      <c r="I66" s="409"/>
      <c r="J66" s="409"/>
      <c r="K66" s="409"/>
      <c r="L66" s="409"/>
      <c r="M66" s="409"/>
      <c r="N66" s="409">
        <v>1</v>
      </c>
      <c r="O66" s="409">
        <v>111</v>
      </c>
      <c r="P66" s="487"/>
      <c r="Q66" s="410">
        <v>111</v>
      </c>
    </row>
    <row r="67" spans="1:17" ht="14.4" customHeight="1" x14ac:dyDescent="0.3">
      <c r="A67" s="405" t="s">
        <v>2985</v>
      </c>
      <c r="B67" s="406" t="s">
        <v>2805</v>
      </c>
      <c r="C67" s="406" t="s">
        <v>2806</v>
      </c>
      <c r="D67" s="406" t="s">
        <v>2871</v>
      </c>
      <c r="E67" s="406" t="s">
        <v>2872</v>
      </c>
      <c r="F67" s="409">
        <v>1</v>
      </c>
      <c r="G67" s="409">
        <v>16</v>
      </c>
      <c r="H67" s="409">
        <v>1</v>
      </c>
      <c r="I67" s="409">
        <v>16</v>
      </c>
      <c r="J67" s="409"/>
      <c r="K67" s="409"/>
      <c r="L67" s="409"/>
      <c r="M67" s="409"/>
      <c r="N67" s="409">
        <v>2</v>
      </c>
      <c r="O67" s="409">
        <v>32</v>
      </c>
      <c r="P67" s="487">
        <v>2</v>
      </c>
      <c r="Q67" s="410">
        <v>16</v>
      </c>
    </row>
    <row r="68" spans="1:17" ht="14.4" customHeight="1" x14ac:dyDescent="0.3">
      <c r="A68" s="405" t="s">
        <v>2985</v>
      </c>
      <c r="B68" s="406" t="s">
        <v>2805</v>
      </c>
      <c r="C68" s="406" t="s">
        <v>2806</v>
      </c>
      <c r="D68" s="406" t="s">
        <v>2875</v>
      </c>
      <c r="E68" s="406" t="s">
        <v>2876</v>
      </c>
      <c r="F68" s="409"/>
      <c r="G68" s="409"/>
      <c r="H68" s="409"/>
      <c r="I68" s="409"/>
      <c r="J68" s="409"/>
      <c r="K68" s="409"/>
      <c r="L68" s="409"/>
      <c r="M68" s="409"/>
      <c r="N68" s="409">
        <v>20</v>
      </c>
      <c r="O68" s="409">
        <v>6980</v>
      </c>
      <c r="P68" s="487"/>
      <c r="Q68" s="410">
        <v>349</v>
      </c>
    </row>
    <row r="69" spans="1:17" ht="14.4" customHeight="1" x14ac:dyDescent="0.3">
      <c r="A69" s="405" t="s">
        <v>2985</v>
      </c>
      <c r="B69" s="406" t="s">
        <v>2805</v>
      </c>
      <c r="C69" s="406" t="s">
        <v>2806</v>
      </c>
      <c r="D69" s="406" t="s">
        <v>2883</v>
      </c>
      <c r="E69" s="406" t="s">
        <v>2884</v>
      </c>
      <c r="F69" s="409">
        <v>9</v>
      </c>
      <c r="G69" s="409">
        <v>2637</v>
      </c>
      <c r="H69" s="409">
        <v>1</v>
      </c>
      <c r="I69" s="409">
        <v>293</v>
      </c>
      <c r="J69" s="409"/>
      <c r="K69" s="409"/>
      <c r="L69" s="409"/>
      <c r="M69" s="409"/>
      <c r="N69" s="409">
        <v>2</v>
      </c>
      <c r="O69" s="409">
        <v>588</v>
      </c>
      <c r="P69" s="487">
        <v>0.2229806598407281</v>
      </c>
      <c r="Q69" s="410">
        <v>294</v>
      </c>
    </row>
    <row r="70" spans="1:17" ht="14.4" customHeight="1" x14ac:dyDescent="0.3">
      <c r="A70" s="405" t="s">
        <v>2985</v>
      </c>
      <c r="B70" s="406" t="s">
        <v>2805</v>
      </c>
      <c r="C70" s="406" t="s">
        <v>2806</v>
      </c>
      <c r="D70" s="406" t="s">
        <v>2885</v>
      </c>
      <c r="E70" s="406" t="s">
        <v>2886</v>
      </c>
      <c r="F70" s="409">
        <v>2</v>
      </c>
      <c r="G70" s="409">
        <v>408</v>
      </c>
      <c r="H70" s="409">
        <v>1</v>
      </c>
      <c r="I70" s="409">
        <v>204</v>
      </c>
      <c r="J70" s="409"/>
      <c r="K70" s="409"/>
      <c r="L70" s="409"/>
      <c r="M70" s="409"/>
      <c r="N70" s="409">
        <v>4</v>
      </c>
      <c r="O70" s="409">
        <v>828</v>
      </c>
      <c r="P70" s="487">
        <v>2.0294117647058822</v>
      </c>
      <c r="Q70" s="410">
        <v>207</v>
      </c>
    </row>
    <row r="71" spans="1:17" ht="14.4" customHeight="1" x14ac:dyDescent="0.3">
      <c r="A71" s="405" t="s">
        <v>2985</v>
      </c>
      <c r="B71" s="406" t="s">
        <v>2805</v>
      </c>
      <c r="C71" s="406" t="s">
        <v>2806</v>
      </c>
      <c r="D71" s="406" t="s">
        <v>2887</v>
      </c>
      <c r="E71" s="406" t="s">
        <v>2888</v>
      </c>
      <c r="F71" s="409">
        <v>1</v>
      </c>
      <c r="G71" s="409">
        <v>38</v>
      </c>
      <c r="H71" s="409">
        <v>1</v>
      </c>
      <c r="I71" s="409">
        <v>38</v>
      </c>
      <c r="J71" s="409"/>
      <c r="K71" s="409"/>
      <c r="L71" s="409"/>
      <c r="M71" s="409"/>
      <c r="N71" s="409">
        <v>4</v>
      </c>
      <c r="O71" s="409">
        <v>156</v>
      </c>
      <c r="P71" s="487">
        <v>4.1052631578947372</v>
      </c>
      <c r="Q71" s="410">
        <v>39</v>
      </c>
    </row>
    <row r="72" spans="1:17" ht="14.4" customHeight="1" x14ac:dyDescent="0.3">
      <c r="A72" s="405" t="s">
        <v>2985</v>
      </c>
      <c r="B72" s="406" t="s">
        <v>2805</v>
      </c>
      <c r="C72" s="406" t="s">
        <v>2806</v>
      </c>
      <c r="D72" s="406" t="s">
        <v>2889</v>
      </c>
      <c r="E72" s="406" t="s">
        <v>2890</v>
      </c>
      <c r="F72" s="409">
        <v>1</v>
      </c>
      <c r="G72" s="409">
        <v>4993</v>
      </c>
      <c r="H72" s="409">
        <v>1</v>
      </c>
      <c r="I72" s="409">
        <v>4993</v>
      </c>
      <c r="J72" s="409"/>
      <c r="K72" s="409"/>
      <c r="L72" s="409"/>
      <c r="M72" s="409"/>
      <c r="N72" s="409"/>
      <c r="O72" s="409"/>
      <c r="P72" s="487"/>
      <c r="Q72" s="410"/>
    </row>
    <row r="73" spans="1:17" ht="14.4" customHeight="1" x14ac:dyDescent="0.3">
      <c r="A73" s="405" t="s">
        <v>2985</v>
      </c>
      <c r="B73" s="406" t="s">
        <v>2805</v>
      </c>
      <c r="C73" s="406" t="s">
        <v>2806</v>
      </c>
      <c r="D73" s="406" t="s">
        <v>2891</v>
      </c>
      <c r="E73" s="406" t="s">
        <v>2892</v>
      </c>
      <c r="F73" s="409">
        <v>1</v>
      </c>
      <c r="G73" s="409">
        <v>169</v>
      </c>
      <c r="H73" s="409">
        <v>1</v>
      </c>
      <c r="I73" s="409">
        <v>169</v>
      </c>
      <c r="J73" s="409">
        <v>1</v>
      </c>
      <c r="K73" s="409">
        <v>169</v>
      </c>
      <c r="L73" s="409">
        <v>1</v>
      </c>
      <c r="M73" s="409">
        <v>169</v>
      </c>
      <c r="N73" s="409">
        <v>11</v>
      </c>
      <c r="O73" s="409">
        <v>1870</v>
      </c>
      <c r="P73" s="487">
        <v>11.065088757396449</v>
      </c>
      <c r="Q73" s="410">
        <v>170</v>
      </c>
    </row>
    <row r="74" spans="1:17" ht="14.4" customHeight="1" x14ac:dyDescent="0.3">
      <c r="A74" s="405" t="s">
        <v>2985</v>
      </c>
      <c r="B74" s="406" t="s">
        <v>2805</v>
      </c>
      <c r="C74" s="406" t="s">
        <v>2806</v>
      </c>
      <c r="D74" s="406" t="s">
        <v>2893</v>
      </c>
      <c r="E74" s="406" t="s">
        <v>2894</v>
      </c>
      <c r="F74" s="409">
        <v>4</v>
      </c>
      <c r="G74" s="409">
        <v>1296</v>
      </c>
      <c r="H74" s="409">
        <v>1</v>
      </c>
      <c r="I74" s="409">
        <v>324</v>
      </c>
      <c r="J74" s="409"/>
      <c r="K74" s="409"/>
      <c r="L74" s="409"/>
      <c r="M74" s="409"/>
      <c r="N74" s="409"/>
      <c r="O74" s="409"/>
      <c r="P74" s="487"/>
      <c r="Q74" s="410"/>
    </row>
    <row r="75" spans="1:17" ht="14.4" customHeight="1" x14ac:dyDescent="0.3">
      <c r="A75" s="405" t="s">
        <v>2985</v>
      </c>
      <c r="B75" s="406" t="s">
        <v>2805</v>
      </c>
      <c r="C75" s="406" t="s">
        <v>2806</v>
      </c>
      <c r="D75" s="406" t="s">
        <v>2895</v>
      </c>
      <c r="E75" s="406" t="s">
        <v>2896</v>
      </c>
      <c r="F75" s="409">
        <v>1</v>
      </c>
      <c r="G75" s="409">
        <v>686</v>
      </c>
      <c r="H75" s="409">
        <v>1</v>
      </c>
      <c r="I75" s="409">
        <v>686</v>
      </c>
      <c r="J75" s="409"/>
      <c r="K75" s="409"/>
      <c r="L75" s="409"/>
      <c r="M75" s="409"/>
      <c r="N75" s="409"/>
      <c r="O75" s="409"/>
      <c r="P75" s="487"/>
      <c r="Q75" s="410"/>
    </row>
    <row r="76" spans="1:17" ht="14.4" customHeight="1" x14ac:dyDescent="0.3">
      <c r="A76" s="405" t="s">
        <v>2985</v>
      </c>
      <c r="B76" s="406" t="s">
        <v>2805</v>
      </c>
      <c r="C76" s="406" t="s">
        <v>2806</v>
      </c>
      <c r="D76" s="406" t="s">
        <v>2897</v>
      </c>
      <c r="E76" s="406" t="s">
        <v>2898</v>
      </c>
      <c r="F76" s="409">
        <v>1</v>
      </c>
      <c r="G76" s="409">
        <v>347</v>
      </c>
      <c r="H76" s="409">
        <v>1</v>
      </c>
      <c r="I76" s="409">
        <v>347</v>
      </c>
      <c r="J76" s="409">
        <v>1</v>
      </c>
      <c r="K76" s="409">
        <v>347</v>
      </c>
      <c r="L76" s="409">
        <v>1</v>
      </c>
      <c r="M76" s="409">
        <v>347</v>
      </c>
      <c r="N76" s="409">
        <v>11</v>
      </c>
      <c r="O76" s="409">
        <v>3828</v>
      </c>
      <c r="P76" s="487">
        <v>11.031700288184439</v>
      </c>
      <c r="Q76" s="410">
        <v>348</v>
      </c>
    </row>
    <row r="77" spans="1:17" ht="14.4" customHeight="1" x14ac:dyDescent="0.3">
      <c r="A77" s="405" t="s">
        <v>2985</v>
      </c>
      <c r="B77" s="406" t="s">
        <v>2805</v>
      </c>
      <c r="C77" s="406" t="s">
        <v>2806</v>
      </c>
      <c r="D77" s="406" t="s">
        <v>2899</v>
      </c>
      <c r="E77" s="406" t="s">
        <v>2900</v>
      </c>
      <c r="F77" s="409">
        <v>1</v>
      </c>
      <c r="G77" s="409">
        <v>172</v>
      </c>
      <c r="H77" s="409">
        <v>1</v>
      </c>
      <c r="I77" s="409">
        <v>172</v>
      </c>
      <c r="J77" s="409">
        <v>1</v>
      </c>
      <c r="K77" s="409">
        <v>172</v>
      </c>
      <c r="L77" s="409">
        <v>1</v>
      </c>
      <c r="M77" s="409">
        <v>172</v>
      </c>
      <c r="N77" s="409">
        <v>11</v>
      </c>
      <c r="O77" s="409">
        <v>1903</v>
      </c>
      <c r="P77" s="487">
        <v>11.063953488372093</v>
      </c>
      <c r="Q77" s="410">
        <v>173</v>
      </c>
    </row>
    <row r="78" spans="1:17" ht="14.4" customHeight="1" x14ac:dyDescent="0.3">
      <c r="A78" s="405" t="s">
        <v>2985</v>
      </c>
      <c r="B78" s="406" t="s">
        <v>2805</v>
      </c>
      <c r="C78" s="406" t="s">
        <v>2806</v>
      </c>
      <c r="D78" s="406" t="s">
        <v>2901</v>
      </c>
      <c r="E78" s="406" t="s">
        <v>2902</v>
      </c>
      <c r="F78" s="409">
        <v>12</v>
      </c>
      <c r="G78" s="409">
        <v>4788</v>
      </c>
      <c r="H78" s="409">
        <v>1</v>
      </c>
      <c r="I78" s="409">
        <v>399</v>
      </c>
      <c r="J78" s="409">
        <v>8</v>
      </c>
      <c r="K78" s="409">
        <v>3192</v>
      </c>
      <c r="L78" s="409">
        <v>0.66666666666666663</v>
      </c>
      <c r="M78" s="409">
        <v>399</v>
      </c>
      <c r="N78" s="409">
        <v>36</v>
      </c>
      <c r="O78" s="409">
        <v>14400</v>
      </c>
      <c r="P78" s="487">
        <v>3.007518796992481</v>
      </c>
      <c r="Q78" s="410">
        <v>400</v>
      </c>
    </row>
    <row r="79" spans="1:17" ht="14.4" customHeight="1" x14ac:dyDescent="0.3">
      <c r="A79" s="405" t="s">
        <v>2985</v>
      </c>
      <c r="B79" s="406" t="s">
        <v>2805</v>
      </c>
      <c r="C79" s="406" t="s">
        <v>2806</v>
      </c>
      <c r="D79" s="406" t="s">
        <v>2911</v>
      </c>
      <c r="E79" s="406" t="s">
        <v>2912</v>
      </c>
      <c r="F79" s="409">
        <v>1</v>
      </c>
      <c r="G79" s="409">
        <v>690</v>
      </c>
      <c r="H79" s="409">
        <v>1</v>
      </c>
      <c r="I79" s="409">
        <v>690</v>
      </c>
      <c r="J79" s="409"/>
      <c r="K79" s="409"/>
      <c r="L79" s="409"/>
      <c r="M79" s="409"/>
      <c r="N79" s="409"/>
      <c r="O79" s="409"/>
      <c r="P79" s="487"/>
      <c r="Q79" s="410"/>
    </row>
    <row r="80" spans="1:17" ht="14.4" customHeight="1" x14ac:dyDescent="0.3">
      <c r="A80" s="405" t="s">
        <v>2985</v>
      </c>
      <c r="B80" s="406" t="s">
        <v>2805</v>
      </c>
      <c r="C80" s="406" t="s">
        <v>2806</v>
      </c>
      <c r="D80" s="406" t="s">
        <v>2913</v>
      </c>
      <c r="E80" s="406" t="s">
        <v>2914</v>
      </c>
      <c r="F80" s="409"/>
      <c r="G80" s="409"/>
      <c r="H80" s="409"/>
      <c r="I80" s="409"/>
      <c r="J80" s="409"/>
      <c r="K80" s="409"/>
      <c r="L80" s="409"/>
      <c r="M80" s="409"/>
      <c r="N80" s="409">
        <v>1</v>
      </c>
      <c r="O80" s="409">
        <v>676</v>
      </c>
      <c r="P80" s="487"/>
      <c r="Q80" s="410">
        <v>676</v>
      </c>
    </row>
    <row r="81" spans="1:17" ht="14.4" customHeight="1" x14ac:dyDescent="0.3">
      <c r="A81" s="405" t="s">
        <v>2985</v>
      </c>
      <c r="B81" s="406" t="s">
        <v>2805</v>
      </c>
      <c r="C81" s="406" t="s">
        <v>2806</v>
      </c>
      <c r="D81" s="406" t="s">
        <v>2915</v>
      </c>
      <c r="E81" s="406" t="s">
        <v>2916</v>
      </c>
      <c r="F81" s="409">
        <v>1</v>
      </c>
      <c r="G81" s="409">
        <v>473</v>
      </c>
      <c r="H81" s="409">
        <v>1</v>
      </c>
      <c r="I81" s="409">
        <v>473</v>
      </c>
      <c r="J81" s="409"/>
      <c r="K81" s="409"/>
      <c r="L81" s="409"/>
      <c r="M81" s="409"/>
      <c r="N81" s="409">
        <v>1</v>
      </c>
      <c r="O81" s="409">
        <v>475</v>
      </c>
      <c r="P81" s="487">
        <v>1.0042283298097252</v>
      </c>
      <c r="Q81" s="410">
        <v>475</v>
      </c>
    </row>
    <row r="82" spans="1:17" ht="14.4" customHeight="1" x14ac:dyDescent="0.3">
      <c r="A82" s="405" t="s">
        <v>2985</v>
      </c>
      <c r="B82" s="406" t="s">
        <v>2805</v>
      </c>
      <c r="C82" s="406" t="s">
        <v>2806</v>
      </c>
      <c r="D82" s="406" t="s">
        <v>2917</v>
      </c>
      <c r="E82" s="406" t="s">
        <v>2918</v>
      </c>
      <c r="F82" s="409">
        <v>1</v>
      </c>
      <c r="G82" s="409">
        <v>287</v>
      </c>
      <c r="H82" s="409">
        <v>1</v>
      </c>
      <c r="I82" s="409">
        <v>287</v>
      </c>
      <c r="J82" s="409"/>
      <c r="K82" s="409"/>
      <c r="L82" s="409"/>
      <c r="M82" s="409"/>
      <c r="N82" s="409"/>
      <c r="O82" s="409"/>
      <c r="P82" s="487"/>
      <c r="Q82" s="410"/>
    </row>
    <row r="83" spans="1:17" ht="14.4" customHeight="1" x14ac:dyDescent="0.3">
      <c r="A83" s="405" t="s">
        <v>2985</v>
      </c>
      <c r="B83" s="406" t="s">
        <v>2805</v>
      </c>
      <c r="C83" s="406" t="s">
        <v>2806</v>
      </c>
      <c r="D83" s="406" t="s">
        <v>2919</v>
      </c>
      <c r="E83" s="406" t="s">
        <v>2920</v>
      </c>
      <c r="F83" s="409">
        <v>1</v>
      </c>
      <c r="G83" s="409">
        <v>809</v>
      </c>
      <c r="H83" s="409">
        <v>1</v>
      </c>
      <c r="I83" s="409">
        <v>809</v>
      </c>
      <c r="J83" s="409"/>
      <c r="K83" s="409"/>
      <c r="L83" s="409"/>
      <c r="M83" s="409"/>
      <c r="N83" s="409">
        <v>2</v>
      </c>
      <c r="O83" s="409">
        <v>1624</v>
      </c>
      <c r="P83" s="487">
        <v>2.0074165636588379</v>
      </c>
      <c r="Q83" s="410">
        <v>812</v>
      </c>
    </row>
    <row r="84" spans="1:17" ht="14.4" customHeight="1" x14ac:dyDescent="0.3">
      <c r="A84" s="405" t="s">
        <v>2985</v>
      </c>
      <c r="B84" s="406" t="s">
        <v>2805</v>
      </c>
      <c r="C84" s="406" t="s">
        <v>2806</v>
      </c>
      <c r="D84" s="406" t="s">
        <v>2923</v>
      </c>
      <c r="E84" s="406" t="s">
        <v>2924</v>
      </c>
      <c r="F84" s="409"/>
      <c r="G84" s="409"/>
      <c r="H84" s="409"/>
      <c r="I84" s="409"/>
      <c r="J84" s="409"/>
      <c r="K84" s="409"/>
      <c r="L84" s="409"/>
      <c r="M84" s="409"/>
      <c r="N84" s="409">
        <v>6</v>
      </c>
      <c r="O84" s="409">
        <v>1002</v>
      </c>
      <c r="P84" s="487"/>
      <c r="Q84" s="410">
        <v>167</v>
      </c>
    </row>
    <row r="85" spans="1:17" ht="14.4" customHeight="1" x14ac:dyDescent="0.3">
      <c r="A85" s="405" t="s">
        <v>2985</v>
      </c>
      <c r="B85" s="406" t="s">
        <v>2805</v>
      </c>
      <c r="C85" s="406" t="s">
        <v>2806</v>
      </c>
      <c r="D85" s="406" t="s">
        <v>2927</v>
      </c>
      <c r="E85" s="406" t="s">
        <v>2928</v>
      </c>
      <c r="F85" s="409">
        <v>3</v>
      </c>
      <c r="G85" s="409">
        <v>1716</v>
      </c>
      <c r="H85" s="409">
        <v>1</v>
      </c>
      <c r="I85" s="409">
        <v>572</v>
      </c>
      <c r="J85" s="409">
        <v>2</v>
      </c>
      <c r="K85" s="409">
        <v>1144</v>
      </c>
      <c r="L85" s="409">
        <v>0.66666666666666663</v>
      </c>
      <c r="M85" s="409">
        <v>572</v>
      </c>
      <c r="N85" s="409">
        <v>9</v>
      </c>
      <c r="O85" s="409">
        <v>5157</v>
      </c>
      <c r="P85" s="487">
        <v>3.0052447552447554</v>
      </c>
      <c r="Q85" s="410">
        <v>573</v>
      </c>
    </row>
    <row r="86" spans="1:17" ht="14.4" customHeight="1" x14ac:dyDescent="0.3">
      <c r="A86" s="405" t="s">
        <v>2985</v>
      </c>
      <c r="B86" s="406" t="s">
        <v>2805</v>
      </c>
      <c r="C86" s="406" t="s">
        <v>2806</v>
      </c>
      <c r="D86" s="406" t="s">
        <v>2931</v>
      </c>
      <c r="E86" s="406" t="s">
        <v>2932</v>
      </c>
      <c r="F86" s="409">
        <v>12</v>
      </c>
      <c r="G86" s="409">
        <v>2220</v>
      </c>
      <c r="H86" s="409">
        <v>1</v>
      </c>
      <c r="I86" s="409">
        <v>185</v>
      </c>
      <c r="J86" s="409"/>
      <c r="K86" s="409"/>
      <c r="L86" s="409"/>
      <c r="M86" s="409"/>
      <c r="N86" s="409">
        <v>4</v>
      </c>
      <c r="O86" s="409">
        <v>744</v>
      </c>
      <c r="P86" s="487">
        <v>0.33513513513513515</v>
      </c>
      <c r="Q86" s="410">
        <v>186</v>
      </c>
    </row>
    <row r="87" spans="1:17" ht="14.4" customHeight="1" x14ac:dyDescent="0.3">
      <c r="A87" s="405" t="s">
        <v>2985</v>
      </c>
      <c r="B87" s="406" t="s">
        <v>2805</v>
      </c>
      <c r="C87" s="406" t="s">
        <v>2806</v>
      </c>
      <c r="D87" s="406" t="s">
        <v>2941</v>
      </c>
      <c r="E87" s="406" t="s">
        <v>2942</v>
      </c>
      <c r="F87" s="409">
        <v>1</v>
      </c>
      <c r="G87" s="409">
        <v>188</v>
      </c>
      <c r="H87" s="409">
        <v>1</v>
      </c>
      <c r="I87" s="409">
        <v>188</v>
      </c>
      <c r="J87" s="409"/>
      <c r="K87" s="409"/>
      <c r="L87" s="409"/>
      <c r="M87" s="409"/>
      <c r="N87" s="409"/>
      <c r="O87" s="409"/>
      <c r="P87" s="487"/>
      <c r="Q87" s="410"/>
    </row>
    <row r="88" spans="1:17" ht="14.4" customHeight="1" x14ac:dyDescent="0.3">
      <c r="A88" s="405" t="s">
        <v>2985</v>
      </c>
      <c r="B88" s="406" t="s">
        <v>2805</v>
      </c>
      <c r="C88" s="406" t="s">
        <v>2806</v>
      </c>
      <c r="D88" s="406" t="s">
        <v>2943</v>
      </c>
      <c r="E88" s="406" t="s">
        <v>2944</v>
      </c>
      <c r="F88" s="409">
        <v>1</v>
      </c>
      <c r="G88" s="409">
        <v>809</v>
      </c>
      <c r="H88" s="409">
        <v>1</v>
      </c>
      <c r="I88" s="409">
        <v>809</v>
      </c>
      <c r="J88" s="409"/>
      <c r="K88" s="409"/>
      <c r="L88" s="409"/>
      <c r="M88" s="409"/>
      <c r="N88" s="409">
        <v>2</v>
      </c>
      <c r="O88" s="409">
        <v>1624</v>
      </c>
      <c r="P88" s="487">
        <v>2.0074165636588379</v>
      </c>
      <c r="Q88" s="410">
        <v>812</v>
      </c>
    </row>
    <row r="89" spans="1:17" ht="14.4" customHeight="1" x14ac:dyDescent="0.3">
      <c r="A89" s="405" t="s">
        <v>2986</v>
      </c>
      <c r="B89" s="406" t="s">
        <v>2805</v>
      </c>
      <c r="C89" s="406" t="s">
        <v>2806</v>
      </c>
      <c r="D89" s="406" t="s">
        <v>2807</v>
      </c>
      <c r="E89" s="406" t="s">
        <v>2808</v>
      </c>
      <c r="F89" s="409">
        <v>7</v>
      </c>
      <c r="G89" s="409">
        <v>8260</v>
      </c>
      <c r="H89" s="409">
        <v>1</v>
      </c>
      <c r="I89" s="409">
        <v>1180</v>
      </c>
      <c r="J89" s="409">
        <v>4</v>
      </c>
      <c r="K89" s="409">
        <v>4720</v>
      </c>
      <c r="L89" s="409">
        <v>0.5714285714285714</v>
      </c>
      <c r="M89" s="409">
        <v>1180</v>
      </c>
      <c r="N89" s="409">
        <v>7</v>
      </c>
      <c r="O89" s="409">
        <v>8288</v>
      </c>
      <c r="P89" s="487">
        <v>1.0033898305084745</v>
      </c>
      <c r="Q89" s="410">
        <v>1184</v>
      </c>
    </row>
    <row r="90" spans="1:17" ht="14.4" customHeight="1" x14ac:dyDescent="0.3">
      <c r="A90" s="405" t="s">
        <v>2986</v>
      </c>
      <c r="B90" s="406" t="s">
        <v>2805</v>
      </c>
      <c r="C90" s="406" t="s">
        <v>2806</v>
      </c>
      <c r="D90" s="406" t="s">
        <v>2811</v>
      </c>
      <c r="E90" s="406" t="s">
        <v>2812</v>
      </c>
      <c r="F90" s="409">
        <v>2</v>
      </c>
      <c r="G90" s="409">
        <v>1300</v>
      </c>
      <c r="H90" s="409">
        <v>1</v>
      </c>
      <c r="I90" s="409">
        <v>650</v>
      </c>
      <c r="J90" s="409">
        <v>8</v>
      </c>
      <c r="K90" s="409">
        <v>5200</v>
      </c>
      <c r="L90" s="409">
        <v>4</v>
      </c>
      <c r="M90" s="409">
        <v>650</v>
      </c>
      <c r="N90" s="409">
        <v>9</v>
      </c>
      <c r="O90" s="409">
        <v>5886</v>
      </c>
      <c r="P90" s="487">
        <v>4.5276923076923081</v>
      </c>
      <c r="Q90" s="410">
        <v>654</v>
      </c>
    </row>
    <row r="91" spans="1:17" ht="14.4" customHeight="1" x14ac:dyDescent="0.3">
      <c r="A91" s="405" t="s">
        <v>2986</v>
      </c>
      <c r="B91" s="406" t="s">
        <v>2805</v>
      </c>
      <c r="C91" s="406" t="s">
        <v>2806</v>
      </c>
      <c r="D91" s="406" t="s">
        <v>2815</v>
      </c>
      <c r="E91" s="406" t="s">
        <v>2816</v>
      </c>
      <c r="F91" s="409"/>
      <c r="G91" s="409"/>
      <c r="H91" s="409"/>
      <c r="I91" s="409"/>
      <c r="J91" s="409"/>
      <c r="K91" s="409"/>
      <c r="L91" s="409"/>
      <c r="M91" s="409"/>
      <c r="N91" s="409">
        <v>2</v>
      </c>
      <c r="O91" s="409">
        <v>2030</v>
      </c>
      <c r="P91" s="487"/>
      <c r="Q91" s="410">
        <v>1015</v>
      </c>
    </row>
    <row r="92" spans="1:17" ht="14.4" customHeight="1" x14ac:dyDescent="0.3">
      <c r="A92" s="405" t="s">
        <v>2986</v>
      </c>
      <c r="B92" s="406" t="s">
        <v>2805</v>
      </c>
      <c r="C92" s="406" t="s">
        <v>2806</v>
      </c>
      <c r="D92" s="406" t="s">
        <v>2817</v>
      </c>
      <c r="E92" s="406" t="s">
        <v>2818</v>
      </c>
      <c r="F92" s="409">
        <v>15</v>
      </c>
      <c r="G92" s="409">
        <v>15315</v>
      </c>
      <c r="H92" s="409">
        <v>1</v>
      </c>
      <c r="I92" s="409">
        <v>1021</v>
      </c>
      <c r="J92" s="409">
        <v>15</v>
      </c>
      <c r="K92" s="409">
        <v>15315</v>
      </c>
      <c r="L92" s="409">
        <v>1</v>
      </c>
      <c r="M92" s="409">
        <v>1021</v>
      </c>
      <c r="N92" s="409">
        <v>11</v>
      </c>
      <c r="O92" s="409">
        <v>11473</v>
      </c>
      <c r="P92" s="487">
        <v>0.74913483512895851</v>
      </c>
      <c r="Q92" s="410">
        <v>1043</v>
      </c>
    </row>
    <row r="93" spans="1:17" ht="14.4" customHeight="1" x14ac:dyDescent="0.3">
      <c r="A93" s="405" t="s">
        <v>2986</v>
      </c>
      <c r="B93" s="406" t="s">
        <v>2805</v>
      </c>
      <c r="C93" s="406" t="s">
        <v>2806</v>
      </c>
      <c r="D93" s="406" t="s">
        <v>2819</v>
      </c>
      <c r="E93" s="406" t="s">
        <v>2820</v>
      </c>
      <c r="F93" s="409">
        <v>4</v>
      </c>
      <c r="G93" s="409">
        <v>3304</v>
      </c>
      <c r="H93" s="409">
        <v>1</v>
      </c>
      <c r="I93" s="409">
        <v>826</v>
      </c>
      <c r="J93" s="409">
        <v>4</v>
      </c>
      <c r="K93" s="409">
        <v>3304</v>
      </c>
      <c r="L93" s="409">
        <v>1</v>
      </c>
      <c r="M93" s="409">
        <v>826</v>
      </c>
      <c r="N93" s="409">
        <v>6</v>
      </c>
      <c r="O93" s="409">
        <v>4986</v>
      </c>
      <c r="P93" s="487">
        <v>1.5090799031476998</v>
      </c>
      <c r="Q93" s="410">
        <v>831</v>
      </c>
    </row>
    <row r="94" spans="1:17" ht="14.4" customHeight="1" x14ac:dyDescent="0.3">
      <c r="A94" s="405" t="s">
        <v>2986</v>
      </c>
      <c r="B94" s="406" t="s">
        <v>2805</v>
      </c>
      <c r="C94" s="406" t="s">
        <v>2806</v>
      </c>
      <c r="D94" s="406" t="s">
        <v>2821</v>
      </c>
      <c r="E94" s="406" t="s">
        <v>2822</v>
      </c>
      <c r="F94" s="409">
        <v>15</v>
      </c>
      <c r="G94" s="409">
        <v>2985</v>
      </c>
      <c r="H94" s="409">
        <v>1</v>
      </c>
      <c r="I94" s="409">
        <v>199</v>
      </c>
      <c r="J94" s="409">
        <v>15</v>
      </c>
      <c r="K94" s="409">
        <v>2985</v>
      </c>
      <c r="L94" s="409">
        <v>1</v>
      </c>
      <c r="M94" s="409">
        <v>199</v>
      </c>
      <c r="N94" s="409">
        <v>13</v>
      </c>
      <c r="O94" s="409">
        <v>2639</v>
      </c>
      <c r="P94" s="487">
        <v>0.88408710217755448</v>
      </c>
      <c r="Q94" s="410">
        <v>203</v>
      </c>
    </row>
    <row r="95" spans="1:17" ht="14.4" customHeight="1" x14ac:dyDescent="0.3">
      <c r="A95" s="405" t="s">
        <v>2986</v>
      </c>
      <c r="B95" s="406" t="s">
        <v>2805</v>
      </c>
      <c r="C95" s="406" t="s">
        <v>2806</v>
      </c>
      <c r="D95" s="406" t="s">
        <v>2823</v>
      </c>
      <c r="E95" s="406" t="s">
        <v>2824</v>
      </c>
      <c r="F95" s="409"/>
      <c r="G95" s="409"/>
      <c r="H95" s="409"/>
      <c r="I95" s="409"/>
      <c r="J95" s="409">
        <v>3</v>
      </c>
      <c r="K95" s="409">
        <v>2427</v>
      </c>
      <c r="L95" s="409"/>
      <c r="M95" s="409">
        <v>809</v>
      </c>
      <c r="N95" s="409">
        <v>1</v>
      </c>
      <c r="O95" s="409">
        <v>812</v>
      </c>
      <c r="P95" s="487"/>
      <c r="Q95" s="410">
        <v>812</v>
      </c>
    </row>
    <row r="96" spans="1:17" ht="14.4" customHeight="1" x14ac:dyDescent="0.3">
      <c r="A96" s="405" t="s">
        <v>2986</v>
      </c>
      <c r="B96" s="406" t="s">
        <v>2805</v>
      </c>
      <c r="C96" s="406" t="s">
        <v>2806</v>
      </c>
      <c r="D96" s="406" t="s">
        <v>2825</v>
      </c>
      <c r="E96" s="406" t="s">
        <v>2826</v>
      </c>
      <c r="F96" s="409"/>
      <c r="G96" s="409"/>
      <c r="H96" s="409"/>
      <c r="I96" s="409"/>
      <c r="J96" s="409">
        <v>3</v>
      </c>
      <c r="K96" s="409">
        <v>2427</v>
      </c>
      <c r="L96" s="409"/>
      <c r="M96" s="409">
        <v>809</v>
      </c>
      <c r="N96" s="409">
        <v>1</v>
      </c>
      <c r="O96" s="409">
        <v>812</v>
      </c>
      <c r="P96" s="487"/>
      <c r="Q96" s="410">
        <v>812</v>
      </c>
    </row>
    <row r="97" spans="1:17" ht="14.4" customHeight="1" x14ac:dyDescent="0.3">
      <c r="A97" s="405" t="s">
        <v>2986</v>
      </c>
      <c r="B97" s="406" t="s">
        <v>2805</v>
      </c>
      <c r="C97" s="406" t="s">
        <v>2806</v>
      </c>
      <c r="D97" s="406" t="s">
        <v>2827</v>
      </c>
      <c r="E97" s="406" t="s">
        <v>2828</v>
      </c>
      <c r="F97" s="409">
        <v>21</v>
      </c>
      <c r="G97" s="409">
        <v>3486</v>
      </c>
      <c r="H97" s="409">
        <v>1</v>
      </c>
      <c r="I97" s="409">
        <v>166</v>
      </c>
      <c r="J97" s="409">
        <v>6</v>
      </c>
      <c r="K97" s="409">
        <v>996</v>
      </c>
      <c r="L97" s="409">
        <v>0.2857142857142857</v>
      </c>
      <c r="M97" s="409">
        <v>166</v>
      </c>
      <c r="N97" s="409">
        <v>11</v>
      </c>
      <c r="O97" s="409">
        <v>1837</v>
      </c>
      <c r="P97" s="487">
        <v>0.52696500286861736</v>
      </c>
      <c r="Q97" s="410">
        <v>167</v>
      </c>
    </row>
    <row r="98" spans="1:17" ht="14.4" customHeight="1" x14ac:dyDescent="0.3">
      <c r="A98" s="405" t="s">
        <v>2986</v>
      </c>
      <c r="B98" s="406" t="s">
        <v>2805</v>
      </c>
      <c r="C98" s="406" t="s">
        <v>2806</v>
      </c>
      <c r="D98" s="406" t="s">
        <v>2829</v>
      </c>
      <c r="E98" s="406" t="s">
        <v>2830</v>
      </c>
      <c r="F98" s="409">
        <v>53</v>
      </c>
      <c r="G98" s="409">
        <v>9116</v>
      </c>
      <c r="H98" s="409">
        <v>1</v>
      </c>
      <c r="I98" s="409">
        <v>172</v>
      </c>
      <c r="J98" s="409">
        <v>28</v>
      </c>
      <c r="K98" s="409">
        <v>4816</v>
      </c>
      <c r="L98" s="409">
        <v>0.52830188679245282</v>
      </c>
      <c r="M98" s="409">
        <v>172</v>
      </c>
      <c r="N98" s="409">
        <v>51</v>
      </c>
      <c r="O98" s="409">
        <v>8823</v>
      </c>
      <c r="P98" s="487">
        <v>0.96785870996050904</v>
      </c>
      <c r="Q98" s="410">
        <v>173</v>
      </c>
    </row>
    <row r="99" spans="1:17" ht="14.4" customHeight="1" x14ac:dyDescent="0.3">
      <c r="A99" s="405" t="s">
        <v>2986</v>
      </c>
      <c r="B99" s="406" t="s">
        <v>2805</v>
      </c>
      <c r="C99" s="406" t="s">
        <v>2806</v>
      </c>
      <c r="D99" s="406" t="s">
        <v>2831</v>
      </c>
      <c r="E99" s="406" t="s">
        <v>2832</v>
      </c>
      <c r="F99" s="409">
        <v>41</v>
      </c>
      <c r="G99" s="409">
        <v>14309</v>
      </c>
      <c r="H99" s="409">
        <v>1</v>
      </c>
      <c r="I99" s="409">
        <v>349</v>
      </c>
      <c r="J99" s="409">
        <v>27</v>
      </c>
      <c r="K99" s="409">
        <v>9423</v>
      </c>
      <c r="L99" s="409">
        <v>0.65853658536585369</v>
      </c>
      <c r="M99" s="409">
        <v>349</v>
      </c>
      <c r="N99" s="409">
        <v>41</v>
      </c>
      <c r="O99" s="409">
        <v>14391</v>
      </c>
      <c r="P99" s="487">
        <v>1.005730659025788</v>
      </c>
      <c r="Q99" s="410">
        <v>351</v>
      </c>
    </row>
    <row r="100" spans="1:17" ht="14.4" customHeight="1" x14ac:dyDescent="0.3">
      <c r="A100" s="405" t="s">
        <v>2986</v>
      </c>
      <c r="B100" s="406" t="s">
        <v>2805</v>
      </c>
      <c r="C100" s="406" t="s">
        <v>2806</v>
      </c>
      <c r="D100" s="406" t="s">
        <v>2833</v>
      </c>
      <c r="E100" s="406" t="s">
        <v>2834</v>
      </c>
      <c r="F100" s="409"/>
      <c r="G100" s="409"/>
      <c r="H100" s="409"/>
      <c r="I100" s="409"/>
      <c r="J100" s="409"/>
      <c r="K100" s="409"/>
      <c r="L100" s="409"/>
      <c r="M100" s="409"/>
      <c r="N100" s="409">
        <v>18</v>
      </c>
      <c r="O100" s="409">
        <v>18666</v>
      </c>
      <c r="P100" s="487"/>
      <c r="Q100" s="410">
        <v>1037</v>
      </c>
    </row>
    <row r="101" spans="1:17" ht="14.4" customHeight="1" x14ac:dyDescent="0.3">
      <c r="A101" s="405" t="s">
        <v>2986</v>
      </c>
      <c r="B101" s="406" t="s">
        <v>2805</v>
      </c>
      <c r="C101" s="406" t="s">
        <v>2806</v>
      </c>
      <c r="D101" s="406" t="s">
        <v>2835</v>
      </c>
      <c r="E101" s="406" t="s">
        <v>2836</v>
      </c>
      <c r="F101" s="409">
        <v>3</v>
      </c>
      <c r="G101" s="409">
        <v>564</v>
      </c>
      <c r="H101" s="409">
        <v>1</v>
      </c>
      <c r="I101" s="409">
        <v>188</v>
      </c>
      <c r="J101" s="409">
        <v>8</v>
      </c>
      <c r="K101" s="409">
        <v>1504</v>
      </c>
      <c r="L101" s="409">
        <v>2.6666666666666665</v>
      </c>
      <c r="M101" s="409">
        <v>188</v>
      </c>
      <c r="N101" s="409">
        <v>13</v>
      </c>
      <c r="O101" s="409">
        <v>2457</v>
      </c>
      <c r="P101" s="487">
        <v>4.3563829787234045</v>
      </c>
      <c r="Q101" s="410">
        <v>189</v>
      </c>
    </row>
    <row r="102" spans="1:17" ht="14.4" customHeight="1" x14ac:dyDescent="0.3">
      <c r="A102" s="405" t="s">
        <v>2986</v>
      </c>
      <c r="B102" s="406" t="s">
        <v>2805</v>
      </c>
      <c r="C102" s="406" t="s">
        <v>2806</v>
      </c>
      <c r="D102" s="406" t="s">
        <v>2841</v>
      </c>
      <c r="E102" s="406" t="s">
        <v>2842</v>
      </c>
      <c r="F102" s="409">
        <v>52</v>
      </c>
      <c r="G102" s="409">
        <v>28340</v>
      </c>
      <c r="H102" s="409">
        <v>1</v>
      </c>
      <c r="I102" s="409">
        <v>545</v>
      </c>
      <c r="J102" s="409">
        <v>30</v>
      </c>
      <c r="K102" s="409">
        <v>16350</v>
      </c>
      <c r="L102" s="409">
        <v>0.57692307692307687</v>
      </c>
      <c r="M102" s="409">
        <v>545</v>
      </c>
      <c r="N102" s="409">
        <v>44</v>
      </c>
      <c r="O102" s="409">
        <v>24068</v>
      </c>
      <c r="P102" s="487">
        <v>0.84925899788285109</v>
      </c>
      <c r="Q102" s="410">
        <v>547</v>
      </c>
    </row>
    <row r="103" spans="1:17" ht="14.4" customHeight="1" x14ac:dyDescent="0.3">
      <c r="A103" s="405" t="s">
        <v>2986</v>
      </c>
      <c r="B103" s="406" t="s">
        <v>2805</v>
      </c>
      <c r="C103" s="406" t="s">
        <v>2806</v>
      </c>
      <c r="D103" s="406" t="s">
        <v>2843</v>
      </c>
      <c r="E103" s="406" t="s">
        <v>2844</v>
      </c>
      <c r="F103" s="409">
        <v>19</v>
      </c>
      <c r="G103" s="409">
        <v>12350</v>
      </c>
      <c r="H103" s="409">
        <v>1</v>
      </c>
      <c r="I103" s="409">
        <v>650</v>
      </c>
      <c r="J103" s="409">
        <v>10</v>
      </c>
      <c r="K103" s="409">
        <v>6500</v>
      </c>
      <c r="L103" s="409">
        <v>0.52631578947368418</v>
      </c>
      <c r="M103" s="409">
        <v>650</v>
      </c>
      <c r="N103" s="409">
        <v>16</v>
      </c>
      <c r="O103" s="409">
        <v>10432</v>
      </c>
      <c r="P103" s="487">
        <v>0.84469635627530359</v>
      </c>
      <c r="Q103" s="410">
        <v>652</v>
      </c>
    </row>
    <row r="104" spans="1:17" ht="14.4" customHeight="1" x14ac:dyDescent="0.3">
      <c r="A104" s="405" t="s">
        <v>2986</v>
      </c>
      <c r="B104" s="406" t="s">
        <v>2805</v>
      </c>
      <c r="C104" s="406" t="s">
        <v>2806</v>
      </c>
      <c r="D104" s="406" t="s">
        <v>2845</v>
      </c>
      <c r="E104" s="406" t="s">
        <v>2846</v>
      </c>
      <c r="F104" s="409">
        <v>19</v>
      </c>
      <c r="G104" s="409">
        <v>12350</v>
      </c>
      <c r="H104" s="409">
        <v>1</v>
      </c>
      <c r="I104" s="409">
        <v>650</v>
      </c>
      <c r="J104" s="409">
        <v>10</v>
      </c>
      <c r="K104" s="409">
        <v>6500</v>
      </c>
      <c r="L104" s="409">
        <v>0.52631578947368418</v>
      </c>
      <c r="M104" s="409">
        <v>650</v>
      </c>
      <c r="N104" s="409">
        <v>16</v>
      </c>
      <c r="O104" s="409">
        <v>10432</v>
      </c>
      <c r="P104" s="487">
        <v>0.84469635627530359</v>
      </c>
      <c r="Q104" s="410">
        <v>652</v>
      </c>
    </row>
    <row r="105" spans="1:17" ht="14.4" customHeight="1" x14ac:dyDescent="0.3">
      <c r="A105" s="405" t="s">
        <v>2986</v>
      </c>
      <c r="B105" s="406" t="s">
        <v>2805</v>
      </c>
      <c r="C105" s="406" t="s">
        <v>2806</v>
      </c>
      <c r="D105" s="406" t="s">
        <v>2847</v>
      </c>
      <c r="E105" s="406" t="s">
        <v>2848</v>
      </c>
      <c r="F105" s="409">
        <v>17</v>
      </c>
      <c r="G105" s="409">
        <v>11458</v>
      </c>
      <c r="H105" s="409">
        <v>1</v>
      </c>
      <c r="I105" s="409">
        <v>674</v>
      </c>
      <c r="J105" s="409">
        <v>14</v>
      </c>
      <c r="K105" s="409">
        <v>9436</v>
      </c>
      <c r="L105" s="409">
        <v>0.82352941176470584</v>
      </c>
      <c r="M105" s="409">
        <v>674</v>
      </c>
      <c r="N105" s="409">
        <v>15</v>
      </c>
      <c r="O105" s="409">
        <v>10140</v>
      </c>
      <c r="P105" s="487">
        <v>0.8849711991621575</v>
      </c>
      <c r="Q105" s="410">
        <v>676</v>
      </c>
    </row>
    <row r="106" spans="1:17" ht="14.4" customHeight="1" x14ac:dyDescent="0.3">
      <c r="A106" s="405" t="s">
        <v>2986</v>
      </c>
      <c r="B106" s="406" t="s">
        <v>2805</v>
      </c>
      <c r="C106" s="406" t="s">
        <v>2806</v>
      </c>
      <c r="D106" s="406" t="s">
        <v>2849</v>
      </c>
      <c r="E106" s="406" t="s">
        <v>2850</v>
      </c>
      <c r="F106" s="409">
        <v>10</v>
      </c>
      <c r="G106" s="409">
        <v>5090</v>
      </c>
      <c r="H106" s="409">
        <v>1</v>
      </c>
      <c r="I106" s="409">
        <v>509</v>
      </c>
      <c r="J106" s="409">
        <v>4</v>
      </c>
      <c r="K106" s="409">
        <v>2036</v>
      </c>
      <c r="L106" s="409">
        <v>0.4</v>
      </c>
      <c r="M106" s="409">
        <v>509</v>
      </c>
      <c r="N106" s="409">
        <v>10</v>
      </c>
      <c r="O106" s="409">
        <v>5110</v>
      </c>
      <c r="P106" s="487">
        <v>1.0039292730844793</v>
      </c>
      <c r="Q106" s="410">
        <v>511</v>
      </c>
    </row>
    <row r="107" spans="1:17" ht="14.4" customHeight="1" x14ac:dyDescent="0.3">
      <c r="A107" s="405" t="s">
        <v>2986</v>
      </c>
      <c r="B107" s="406" t="s">
        <v>2805</v>
      </c>
      <c r="C107" s="406" t="s">
        <v>2806</v>
      </c>
      <c r="D107" s="406" t="s">
        <v>2851</v>
      </c>
      <c r="E107" s="406" t="s">
        <v>2852</v>
      </c>
      <c r="F107" s="409">
        <v>10</v>
      </c>
      <c r="G107" s="409">
        <v>4190</v>
      </c>
      <c r="H107" s="409">
        <v>1</v>
      </c>
      <c r="I107" s="409">
        <v>419</v>
      </c>
      <c r="J107" s="409">
        <v>4</v>
      </c>
      <c r="K107" s="409">
        <v>1676</v>
      </c>
      <c r="L107" s="409">
        <v>0.4</v>
      </c>
      <c r="M107" s="409">
        <v>419</v>
      </c>
      <c r="N107" s="409">
        <v>10</v>
      </c>
      <c r="O107" s="409">
        <v>4210</v>
      </c>
      <c r="P107" s="487">
        <v>1.0047732696897376</v>
      </c>
      <c r="Q107" s="410">
        <v>421</v>
      </c>
    </row>
    <row r="108" spans="1:17" ht="14.4" customHeight="1" x14ac:dyDescent="0.3">
      <c r="A108" s="405" t="s">
        <v>2986</v>
      </c>
      <c r="B108" s="406" t="s">
        <v>2805</v>
      </c>
      <c r="C108" s="406" t="s">
        <v>2806</v>
      </c>
      <c r="D108" s="406" t="s">
        <v>2853</v>
      </c>
      <c r="E108" s="406" t="s">
        <v>2854</v>
      </c>
      <c r="F108" s="409">
        <v>55</v>
      </c>
      <c r="G108" s="409">
        <v>18920</v>
      </c>
      <c r="H108" s="409">
        <v>1</v>
      </c>
      <c r="I108" s="409">
        <v>344</v>
      </c>
      <c r="J108" s="409">
        <v>33</v>
      </c>
      <c r="K108" s="409">
        <v>11352</v>
      </c>
      <c r="L108" s="409">
        <v>0.6</v>
      </c>
      <c r="M108" s="409">
        <v>344</v>
      </c>
      <c r="N108" s="409">
        <v>51</v>
      </c>
      <c r="O108" s="409">
        <v>17697</v>
      </c>
      <c r="P108" s="487">
        <v>0.93535940803382667</v>
      </c>
      <c r="Q108" s="410">
        <v>347</v>
      </c>
    </row>
    <row r="109" spans="1:17" ht="14.4" customHeight="1" x14ac:dyDescent="0.3">
      <c r="A109" s="405" t="s">
        <v>2986</v>
      </c>
      <c r="B109" s="406" t="s">
        <v>2805</v>
      </c>
      <c r="C109" s="406" t="s">
        <v>2806</v>
      </c>
      <c r="D109" s="406" t="s">
        <v>2855</v>
      </c>
      <c r="E109" s="406" t="s">
        <v>2856</v>
      </c>
      <c r="F109" s="409">
        <v>2</v>
      </c>
      <c r="G109" s="409">
        <v>434</v>
      </c>
      <c r="H109" s="409">
        <v>1</v>
      </c>
      <c r="I109" s="409">
        <v>217</v>
      </c>
      <c r="J109" s="409">
        <v>8</v>
      </c>
      <c r="K109" s="409">
        <v>1736</v>
      </c>
      <c r="L109" s="409">
        <v>4</v>
      </c>
      <c r="M109" s="409">
        <v>217</v>
      </c>
      <c r="N109" s="409">
        <v>18</v>
      </c>
      <c r="O109" s="409">
        <v>3942</v>
      </c>
      <c r="P109" s="487">
        <v>9.0829493087557598</v>
      </c>
      <c r="Q109" s="410">
        <v>219</v>
      </c>
    </row>
    <row r="110" spans="1:17" ht="14.4" customHeight="1" x14ac:dyDescent="0.3">
      <c r="A110" s="405" t="s">
        <v>2986</v>
      </c>
      <c r="B110" s="406" t="s">
        <v>2805</v>
      </c>
      <c r="C110" s="406" t="s">
        <v>2806</v>
      </c>
      <c r="D110" s="406" t="s">
        <v>2857</v>
      </c>
      <c r="E110" s="406" t="s">
        <v>2858</v>
      </c>
      <c r="F110" s="409">
        <v>54</v>
      </c>
      <c r="G110" s="409">
        <v>26838</v>
      </c>
      <c r="H110" s="409">
        <v>1</v>
      </c>
      <c r="I110" s="409">
        <v>497</v>
      </c>
      <c r="J110" s="409"/>
      <c r="K110" s="409"/>
      <c r="L110" s="409"/>
      <c r="M110" s="409"/>
      <c r="N110" s="409"/>
      <c r="O110" s="409"/>
      <c r="P110" s="487"/>
      <c r="Q110" s="410"/>
    </row>
    <row r="111" spans="1:17" ht="14.4" customHeight="1" x14ac:dyDescent="0.3">
      <c r="A111" s="405" t="s">
        <v>2986</v>
      </c>
      <c r="B111" s="406" t="s">
        <v>2805</v>
      </c>
      <c r="C111" s="406" t="s">
        <v>2806</v>
      </c>
      <c r="D111" s="406" t="s">
        <v>2861</v>
      </c>
      <c r="E111" s="406" t="s">
        <v>2862</v>
      </c>
      <c r="F111" s="409">
        <v>2</v>
      </c>
      <c r="G111" s="409">
        <v>474</v>
      </c>
      <c r="H111" s="409">
        <v>1</v>
      </c>
      <c r="I111" s="409">
        <v>237</v>
      </c>
      <c r="J111" s="409">
        <v>6</v>
      </c>
      <c r="K111" s="409">
        <v>1422</v>
      </c>
      <c r="L111" s="409">
        <v>3</v>
      </c>
      <c r="M111" s="409">
        <v>237</v>
      </c>
      <c r="N111" s="409">
        <v>9</v>
      </c>
      <c r="O111" s="409">
        <v>2142</v>
      </c>
      <c r="P111" s="487">
        <v>4.518987341772152</v>
      </c>
      <c r="Q111" s="410">
        <v>238</v>
      </c>
    </row>
    <row r="112" spans="1:17" ht="14.4" customHeight="1" x14ac:dyDescent="0.3">
      <c r="A112" s="405" t="s">
        <v>2986</v>
      </c>
      <c r="B112" s="406" t="s">
        <v>2805</v>
      </c>
      <c r="C112" s="406" t="s">
        <v>2806</v>
      </c>
      <c r="D112" s="406" t="s">
        <v>2863</v>
      </c>
      <c r="E112" s="406" t="s">
        <v>2864</v>
      </c>
      <c r="F112" s="409">
        <v>42</v>
      </c>
      <c r="G112" s="409">
        <v>4620</v>
      </c>
      <c r="H112" s="409">
        <v>1</v>
      </c>
      <c r="I112" s="409">
        <v>110</v>
      </c>
      <c r="J112" s="409">
        <v>24</v>
      </c>
      <c r="K112" s="409">
        <v>2640</v>
      </c>
      <c r="L112" s="409">
        <v>0.5714285714285714</v>
      </c>
      <c r="M112" s="409">
        <v>110</v>
      </c>
      <c r="N112" s="409">
        <v>34</v>
      </c>
      <c r="O112" s="409">
        <v>3774</v>
      </c>
      <c r="P112" s="487">
        <v>0.81688311688311688</v>
      </c>
      <c r="Q112" s="410">
        <v>111</v>
      </c>
    </row>
    <row r="113" spans="1:17" ht="14.4" customHeight="1" x14ac:dyDescent="0.3">
      <c r="A113" s="405" t="s">
        <v>2986</v>
      </c>
      <c r="B113" s="406" t="s">
        <v>2805</v>
      </c>
      <c r="C113" s="406" t="s">
        <v>2806</v>
      </c>
      <c r="D113" s="406" t="s">
        <v>2865</v>
      </c>
      <c r="E113" s="406" t="s">
        <v>2866</v>
      </c>
      <c r="F113" s="409">
        <v>5</v>
      </c>
      <c r="G113" s="409">
        <v>1640</v>
      </c>
      <c r="H113" s="409">
        <v>1</v>
      </c>
      <c r="I113" s="409">
        <v>328</v>
      </c>
      <c r="J113" s="409"/>
      <c r="K113" s="409"/>
      <c r="L113" s="409"/>
      <c r="M113" s="409"/>
      <c r="N113" s="409">
        <v>4</v>
      </c>
      <c r="O113" s="409">
        <v>1316</v>
      </c>
      <c r="P113" s="487">
        <v>0.80243902439024395</v>
      </c>
      <c r="Q113" s="410">
        <v>329</v>
      </c>
    </row>
    <row r="114" spans="1:17" ht="14.4" customHeight="1" x14ac:dyDescent="0.3">
      <c r="A114" s="405" t="s">
        <v>2986</v>
      </c>
      <c r="B114" s="406" t="s">
        <v>2805</v>
      </c>
      <c r="C114" s="406" t="s">
        <v>2806</v>
      </c>
      <c r="D114" s="406" t="s">
        <v>2867</v>
      </c>
      <c r="E114" s="406" t="s">
        <v>2868</v>
      </c>
      <c r="F114" s="409">
        <v>52</v>
      </c>
      <c r="G114" s="409">
        <v>16120</v>
      </c>
      <c r="H114" s="409">
        <v>1</v>
      </c>
      <c r="I114" s="409">
        <v>310</v>
      </c>
      <c r="J114" s="409">
        <v>87</v>
      </c>
      <c r="K114" s="409">
        <v>26970</v>
      </c>
      <c r="L114" s="409">
        <v>1.6730769230769231</v>
      </c>
      <c r="M114" s="409">
        <v>310</v>
      </c>
      <c r="N114" s="409">
        <v>45</v>
      </c>
      <c r="O114" s="409">
        <v>13995</v>
      </c>
      <c r="P114" s="487">
        <v>0.86817617866004959</v>
      </c>
      <c r="Q114" s="410">
        <v>311</v>
      </c>
    </row>
    <row r="115" spans="1:17" ht="14.4" customHeight="1" x14ac:dyDescent="0.3">
      <c r="A115" s="405" t="s">
        <v>2986</v>
      </c>
      <c r="B115" s="406" t="s">
        <v>2805</v>
      </c>
      <c r="C115" s="406" t="s">
        <v>2806</v>
      </c>
      <c r="D115" s="406" t="s">
        <v>2871</v>
      </c>
      <c r="E115" s="406" t="s">
        <v>2872</v>
      </c>
      <c r="F115" s="409">
        <v>2</v>
      </c>
      <c r="G115" s="409">
        <v>32</v>
      </c>
      <c r="H115" s="409">
        <v>1</v>
      </c>
      <c r="I115" s="409">
        <v>16</v>
      </c>
      <c r="J115" s="409">
        <v>1</v>
      </c>
      <c r="K115" s="409">
        <v>16</v>
      </c>
      <c r="L115" s="409">
        <v>0.5</v>
      </c>
      <c r="M115" s="409">
        <v>16</v>
      </c>
      <c r="N115" s="409">
        <v>2</v>
      </c>
      <c r="O115" s="409">
        <v>32</v>
      </c>
      <c r="P115" s="487">
        <v>1</v>
      </c>
      <c r="Q115" s="410">
        <v>16</v>
      </c>
    </row>
    <row r="116" spans="1:17" ht="14.4" customHeight="1" x14ac:dyDescent="0.3">
      <c r="A116" s="405" t="s">
        <v>2986</v>
      </c>
      <c r="B116" s="406" t="s">
        <v>2805</v>
      </c>
      <c r="C116" s="406" t="s">
        <v>2806</v>
      </c>
      <c r="D116" s="406" t="s">
        <v>2875</v>
      </c>
      <c r="E116" s="406" t="s">
        <v>2876</v>
      </c>
      <c r="F116" s="409">
        <v>230</v>
      </c>
      <c r="G116" s="409">
        <v>80040</v>
      </c>
      <c r="H116" s="409">
        <v>1</v>
      </c>
      <c r="I116" s="409">
        <v>348</v>
      </c>
      <c r="J116" s="409">
        <v>8</v>
      </c>
      <c r="K116" s="409">
        <v>2784</v>
      </c>
      <c r="L116" s="409">
        <v>3.4782608695652174E-2</v>
      </c>
      <c r="M116" s="409">
        <v>348</v>
      </c>
      <c r="N116" s="409">
        <v>9</v>
      </c>
      <c r="O116" s="409">
        <v>3141</v>
      </c>
      <c r="P116" s="487">
        <v>3.9242878560719639E-2</v>
      </c>
      <c r="Q116" s="410">
        <v>349</v>
      </c>
    </row>
    <row r="117" spans="1:17" ht="14.4" customHeight="1" x14ac:dyDescent="0.3">
      <c r="A117" s="405" t="s">
        <v>2986</v>
      </c>
      <c r="B117" s="406" t="s">
        <v>2805</v>
      </c>
      <c r="C117" s="406" t="s">
        <v>2806</v>
      </c>
      <c r="D117" s="406" t="s">
        <v>2883</v>
      </c>
      <c r="E117" s="406" t="s">
        <v>2884</v>
      </c>
      <c r="F117" s="409">
        <v>3</v>
      </c>
      <c r="G117" s="409">
        <v>879</v>
      </c>
      <c r="H117" s="409">
        <v>1</v>
      </c>
      <c r="I117" s="409">
        <v>293</v>
      </c>
      <c r="J117" s="409">
        <v>6</v>
      </c>
      <c r="K117" s="409">
        <v>1758</v>
      </c>
      <c r="L117" s="409">
        <v>2</v>
      </c>
      <c r="M117" s="409">
        <v>293</v>
      </c>
      <c r="N117" s="409">
        <v>9</v>
      </c>
      <c r="O117" s="409">
        <v>2646</v>
      </c>
      <c r="P117" s="487">
        <v>3.0102389078498293</v>
      </c>
      <c r="Q117" s="410">
        <v>294</v>
      </c>
    </row>
    <row r="118" spans="1:17" ht="14.4" customHeight="1" x14ac:dyDescent="0.3">
      <c r="A118" s="405" t="s">
        <v>2986</v>
      </c>
      <c r="B118" s="406" t="s">
        <v>2805</v>
      </c>
      <c r="C118" s="406" t="s">
        <v>2806</v>
      </c>
      <c r="D118" s="406" t="s">
        <v>2885</v>
      </c>
      <c r="E118" s="406" t="s">
        <v>2886</v>
      </c>
      <c r="F118" s="409">
        <v>36</v>
      </c>
      <c r="G118" s="409">
        <v>7344</v>
      </c>
      <c r="H118" s="409">
        <v>1</v>
      </c>
      <c r="I118" s="409">
        <v>204</v>
      </c>
      <c r="J118" s="409">
        <v>19</v>
      </c>
      <c r="K118" s="409">
        <v>3876</v>
      </c>
      <c r="L118" s="409">
        <v>0.52777777777777779</v>
      </c>
      <c r="M118" s="409">
        <v>204</v>
      </c>
      <c r="N118" s="409">
        <v>30</v>
      </c>
      <c r="O118" s="409">
        <v>6210</v>
      </c>
      <c r="P118" s="487">
        <v>0.84558823529411764</v>
      </c>
      <c r="Q118" s="410">
        <v>207</v>
      </c>
    </row>
    <row r="119" spans="1:17" ht="14.4" customHeight="1" x14ac:dyDescent="0.3">
      <c r="A119" s="405" t="s">
        <v>2986</v>
      </c>
      <c r="B119" s="406" t="s">
        <v>2805</v>
      </c>
      <c r="C119" s="406" t="s">
        <v>2806</v>
      </c>
      <c r="D119" s="406" t="s">
        <v>2887</v>
      </c>
      <c r="E119" s="406" t="s">
        <v>2888</v>
      </c>
      <c r="F119" s="409">
        <v>51</v>
      </c>
      <c r="G119" s="409">
        <v>1938</v>
      </c>
      <c r="H119" s="409">
        <v>1</v>
      </c>
      <c r="I119" s="409">
        <v>38</v>
      </c>
      <c r="J119" s="409">
        <v>30</v>
      </c>
      <c r="K119" s="409">
        <v>1140</v>
      </c>
      <c r="L119" s="409">
        <v>0.58823529411764708</v>
      </c>
      <c r="M119" s="409">
        <v>38</v>
      </c>
      <c r="N119" s="409">
        <v>55</v>
      </c>
      <c r="O119" s="409">
        <v>2145</v>
      </c>
      <c r="P119" s="487">
        <v>1.1068111455108358</v>
      </c>
      <c r="Q119" s="410">
        <v>39</v>
      </c>
    </row>
    <row r="120" spans="1:17" ht="14.4" customHeight="1" x14ac:dyDescent="0.3">
      <c r="A120" s="405" t="s">
        <v>2986</v>
      </c>
      <c r="B120" s="406" t="s">
        <v>2805</v>
      </c>
      <c r="C120" s="406" t="s">
        <v>2806</v>
      </c>
      <c r="D120" s="406" t="s">
        <v>2889</v>
      </c>
      <c r="E120" s="406" t="s">
        <v>2890</v>
      </c>
      <c r="F120" s="409">
        <v>5</v>
      </c>
      <c r="G120" s="409">
        <v>24965</v>
      </c>
      <c r="H120" s="409">
        <v>1</v>
      </c>
      <c r="I120" s="409">
        <v>4993</v>
      </c>
      <c r="J120" s="409">
        <v>4</v>
      </c>
      <c r="K120" s="409">
        <v>19972</v>
      </c>
      <c r="L120" s="409">
        <v>0.8</v>
      </c>
      <c r="M120" s="409">
        <v>4993</v>
      </c>
      <c r="N120" s="409">
        <v>6</v>
      </c>
      <c r="O120" s="409">
        <v>30018</v>
      </c>
      <c r="P120" s="487">
        <v>1.2024033647105947</v>
      </c>
      <c r="Q120" s="410">
        <v>5003</v>
      </c>
    </row>
    <row r="121" spans="1:17" ht="14.4" customHeight="1" x14ac:dyDescent="0.3">
      <c r="A121" s="405" t="s">
        <v>2986</v>
      </c>
      <c r="B121" s="406" t="s">
        <v>2805</v>
      </c>
      <c r="C121" s="406" t="s">
        <v>2806</v>
      </c>
      <c r="D121" s="406" t="s">
        <v>2891</v>
      </c>
      <c r="E121" s="406" t="s">
        <v>2892</v>
      </c>
      <c r="F121" s="409">
        <v>21</v>
      </c>
      <c r="G121" s="409">
        <v>3549</v>
      </c>
      <c r="H121" s="409">
        <v>1</v>
      </c>
      <c r="I121" s="409">
        <v>169</v>
      </c>
      <c r="J121" s="409">
        <v>6</v>
      </c>
      <c r="K121" s="409">
        <v>1014</v>
      </c>
      <c r="L121" s="409">
        <v>0.2857142857142857</v>
      </c>
      <c r="M121" s="409">
        <v>169</v>
      </c>
      <c r="N121" s="409">
        <v>8</v>
      </c>
      <c r="O121" s="409">
        <v>1360</v>
      </c>
      <c r="P121" s="487">
        <v>0.38320653705269092</v>
      </c>
      <c r="Q121" s="410">
        <v>170</v>
      </c>
    </row>
    <row r="122" spans="1:17" ht="14.4" customHeight="1" x14ac:dyDescent="0.3">
      <c r="A122" s="405" t="s">
        <v>2986</v>
      </c>
      <c r="B122" s="406" t="s">
        <v>2805</v>
      </c>
      <c r="C122" s="406" t="s">
        <v>2806</v>
      </c>
      <c r="D122" s="406" t="s">
        <v>2893</v>
      </c>
      <c r="E122" s="406" t="s">
        <v>2894</v>
      </c>
      <c r="F122" s="409">
        <v>2</v>
      </c>
      <c r="G122" s="409">
        <v>648</v>
      </c>
      <c r="H122" s="409">
        <v>1</v>
      </c>
      <c r="I122" s="409">
        <v>324</v>
      </c>
      <c r="J122" s="409">
        <v>3</v>
      </c>
      <c r="K122" s="409">
        <v>972</v>
      </c>
      <c r="L122" s="409">
        <v>1.5</v>
      </c>
      <c r="M122" s="409">
        <v>324</v>
      </c>
      <c r="N122" s="409">
        <v>1</v>
      </c>
      <c r="O122" s="409">
        <v>326</v>
      </c>
      <c r="P122" s="487">
        <v>0.50308641975308643</v>
      </c>
      <c r="Q122" s="410">
        <v>326</v>
      </c>
    </row>
    <row r="123" spans="1:17" ht="14.4" customHeight="1" x14ac:dyDescent="0.3">
      <c r="A123" s="405" t="s">
        <v>2986</v>
      </c>
      <c r="B123" s="406" t="s">
        <v>2805</v>
      </c>
      <c r="C123" s="406" t="s">
        <v>2806</v>
      </c>
      <c r="D123" s="406" t="s">
        <v>2895</v>
      </c>
      <c r="E123" s="406" t="s">
        <v>2896</v>
      </c>
      <c r="F123" s="409">
        <v>54</v>
      </c>
      <c r="G123" s="409">
        <v>37044</v>
      </c>
      <c r="H123" s="409">
        <v>1</v>
      </c>
      <c r="I123" s="409">
        <v>686</v>
      </c>
      <c r="J123" s="409">
        <v>26</v>
      </c>
      <c r="K123" s="409">
        <v>17836</v>
      </c>
      <c r="L123" s="409">
        <v>0.48148148148148145</v>
      </c>
      <c r="M123" s="409">
        <v>686</v>
      </c>
      <c r="N123" s="409">
        <v>43</v>
      </c>
      <c r="O123" s="409">
        <v>29584</v>
      </c>
      <c r="P123" s="487">
        <v>0.79861785984234968</v>
      </c>
      <c r="Q123" s="410">
        <v>688</v>
      </c>
    </row>
    <row r="124" spans="1:17" ht="14.4" customHeight="1" x14ac:dyDescent="0.3">
      <c r="A124" s="405" t="s">
        <v>2986</v>
      </c>
      <c r="B124" s="406" t="s">
        <v>2805</v>
      </c>
      <c r="C124" s="406" t="s">
        <v>2806</v>
      </c>
      <c r="D124" s="406" t="s">
        <v>2897</v>
      </c>
      <c r="E124" s="406" t="s">
        <v>2898</v>
      </c>
      <c r="F124" s="409">
        <v>4</v>
      </c>
      <c r="G124" s="409">
        <v>1388</v>
      </c>
      <c r="H124" s="409">
        <v>1</v>
      </c>
      <c r="I124" s="409">
        <v>347</v>
      </c>
      <c r="J124" s="409">
        <v>5</v>
      </c>
      <c r="K124" s="409">
        <v>1735</v>
      </c>
      <c r="L124" s="409">
        <v>1.25</v>
      </c>
      <c r="M124" s="409">
        <v>347</v>
      </c>
      <c r="N124" s="409">
        <v>1</v>
      </c>
      <c r="O124" s="409">
        <v>348</v>
      </c>
      <c r="P124" s="487">
        <v>0.25072046109510088</v>
      </c>
      <c r="Q124" s="410">
        <v>348</v>
      </c>
    </row>
    <row r="125" spans="1:17" ht="14.4" customHeight="1" x14ac:dyDescent="0.3">
      <c r="A125" s="405" t="s">
        <v>2986</v>
      </c>
      <c r="B125" s="406" t="s">
        <v>2805</v>
      </c>
      <c r="C125" s="406" t="s">
        <v>2806</v>
      </c>
      <c r="D125" s="406" t="s">
        <v>2899</v>
      </c>
      <c r="E125" s="406" t="s">
        <v>2900</v>
      </c>
      <c r="F125" s="409">
        <v>21</v>
      </c>
      <c r="G125" s="409">
        <v>3612</v>
      </c>
      <c r="H125" s="409">
        <v>1</v>
      </c>
      <c r="I125" s="409">
        <v>172</v>
      </c>
      <c r="J125" s="409">
        <v>6</v>
      </c>
      <c r="K125" s="409">
        <v>1032</v>
      </c>
      <c r="L125" s="409">
        <v>0.2857142857142857</v>
      </c>
      <c r="M125" s="409">
        <v>172</v>
      </c>
      <c r="N125" s="409">
        <v>10</v>
      </c>
      <c r="O125" s="409">
        <v>1730</v>
      </c>
      <c r="P125" s="487">
        <v>0.47895902547065339</v>
      </c>
      <c r="Q125" s="410">
        <v>173</v>
      </c>
    </row>
    <row r="126" spans="1:17" ht="14.4" customHeight="1" x14ac:dyDescent="0.3">
      <c r="A126" s="405" t="s">
        <v>2986</v>
      </c>
      <c r="B126" s="406" t="s">
        <v>2805</v>
      </c>
      <c r="C126" s="406" t="s">
        <v>2806</v>
      </c>
      <c r="D126" s="406" t="s">
        <v>2901</v>
      </c>
      <c r="E126" s="406" t="s">
        <v>2902</v>
      </c>
      <c r="F126" s="409">
        <v>12</v>
      </c>
      <c r="G126" s="409">
        <v>4788</v>
      </c>
      <c r="H126" s="409">
        <v>1</v>
      </c>
      <c r="I126" s="409">
        <v>399</v>
      </c>
      <c r="J126" s="409"/>
      <c r="K126" s="409"/>
      <c r="L126" s="409"/>
      <c r="M126" s="409"/>
      <c r="N126" s="409">
        <v>8</v>
      </c>
      <c r="O126" s="409">
        <v>3200</v>
      </c>
      <c r="P126" s="487">
        <v>0.66833751044277356</v>
      </c>
      <c r="Q126" s="410">
        <v>400</v>
      </c>
    </row>
    <row r="127" spans="1:17" ht="14.4" customHeight="1" x14ac:dyDescent="0.3">
      <c r="A127" s="405" t="s">
        <v>2986</v>
      </c>
      <c r="B127" s="406" t="s">
        <v>2805</v>
      </c>
      <c r="C127" s="406" t="s">
        <v>2806</v>
      </c>
      <c r="D127" s="406" t="s">
        <v>2903</v>
      </c>
      <c r="E127" s="406" t="s">
        <v>2904</v>
      </c>
      <c r="F127" s="409">
        <v>19</v>
      </c>
      <c r="G127" s="409">
        <v>12350</v>
      </c>
      <c r="H127" s="409">
        <v>1</v>
      </c>
      <c r="I127" s="409">
        <v>650</v>
      </c>
      <c r="J127" s="409">
        <v>10</v>
      </c>
      <c r="K127" s="409">
        <v>6500</v>
      </c>
      <c r="L127" s="409">
        <v>0.52631578947368418</v>
      </c>
      <c r="M127" s="409">
        <v>650</v>
      </c>
      <c r="N127" s="409">
        <v>16</v>
      </c>
      <c r="O127" s="409">
        <v>10432</v>
      </c>
      <c r="P127" s="487">
        <v>0.84469635627530359</v>
      </c>
      <c r="Q127" s="410">
        <v>652</v>
      </c>
    </row>
    <row r="128" spans="1:17" ht="14.4" customHeight="1" x14ac:dyDescent="0.3">
      <c r="A128" s="405" t="s">
        <v>2986</v>
      </c>
      <c r="B128" s="406" t="s">
        <v>2805</v>
      </c>
      <c r="C128" s="406" t="s">
        <v>2806</v>
      </c>
      <c r="D128" s="406" t="s">
        <v>2905</v>
      </c>
      <c r="E128" s="406" t="s">
        <v>2906</v>
      </c>
      <c r="F128" s="409">
        <v>19</v>
      </c>
      <c r="G128" s="409">
        <v>12350</v>
      </c>
      <c r="H128" s="409">
        <v>1</v>
      </c>
      <c r="I128" s="409">
        <v>650</v>
      </c>
      <c r="J128" s="409">
        <v>10</v>
      </c>
      <c r="K128" s="409">
        <v>6500</v>
      </c>
      <c r="L128" s="409">
        <v>0.52631578947368418</v>
      </c>
      <c r="M128" s="409">
        <v>650</v>
      </c>
      <c r="N128" s="409">
        <v>16</v>
      </c>
      <c r="O128" s="409">
        <v>10432</v>
      </c>
      <c r="P128" s="487">
        <v>0.84469635627530359</v>
      </c>
      <c r="Q128" s="410">
        <v>652</v>
      </c>
    </row>
    <row r="129" spans="1:17" ht="14.4" customHeight="1" x14ac:dyDescent="0.3">
      <c r="A129" s="405" t="s">
        <v>2986</v>
      </c>
      <c r="B129" s="406" t="s">
        <v>2805</v>
      </c>
      <c r="C129" s="406" t="s">
        <v>2806</v>
      </c>
      <c r="D129" s="406" t="s">
        <v>2911</v>
      </c>
      <c r="E129" s="406" t="s">
        <v>2912</v>
      </c>
      <c r="F129" s="409">
        <v>1</v>
      </c>
      <c r="G129" s="409">
        <v>690</v>
      </c>
      <c r="H129" s="409">
        <v>1</v>
      </c>
      <c r="I129" s="409">
        <v>690</v>
      </c>
      <c r="J129" s="409"/>
      <c r="K129" s="409"/>
      <c r="L129" s="409"/>
      <c r="M129" s="409"/>
      <c r="N129" s="409"/>
      <c r="O129" s="409"/>
      <c r="P129" s="487"/>
      <c r="Q129" s="410"/>
    </row>
    <row r="130" spans="1:17" ht="14.4" customHeight="1" x14ac:dyDescent="0.3">
      <c r="A130" s="405" t="s">
        <v>2986</v>
      </c>
      <c r="B130" s="406" t="s">
        <v>2805</v>
      </c>
      <c r="C130" s="406" t="s">
        <v>2806</v>
      </c>
      <c r="D130" s="406" t="s">
        <v>2913</v>
      </c>
      <c r="E130" s="406" t="s">
        <v>2914</v>
      </c>
      <c r="F130" s="409">
        <v>17</v>
      </c>
      <c r="G130" s="409">
        <v>11458</v>
      </c>
      <c r="H130" s="409">
        <v>1</v>
      </c>
      <c r="I130" s="409">
        <v>674</v>
      </c>
      <c r="J130" s="409">
        <v>14</v>
      </c>
      <c r="K130" s="409">
        <v>9436</v>
      </c>
      <c r="L130" s="409">
        <v>0.82352941176470584</v>
      </c>
      <c r="M130" s="409">
        <v>674</v>
      </c>
      <c r="N130" s="409">
        <v>15</v>
      </c>
      <c r="O130" s="409">
        <v>10140</v>
      </c>
      <c r="P130" s="487">
        <v>0.8849711991621575</v>
      </c>
      <c r="Q130" s="410">
        <v>676</v>
      </c>
    </row>
    <row r="131" spans="1:17" ht="14.4" customHeight="1" x14ac:dyDescent="0.3">
      <c r="A131" s="405" t="s">
        <v>2986</v>
      </c>
      <c r="B131" s="406" t="s">
        <v>2805</v>
      </c>
      <c r="C131" s="406" t="s">
        <v>2806</v>
      </c>
      <c r="D131" s="406" t="s">
        <v>2915</v>
      </c>
      <c r="E131" s="406" t="s">
        <v>2916</v>
      </c>
      <c r="F131" s="409">
        <v>51</v>
      </c>
      <c r="G131" s="409">
        <v>24123</v>
      </c>
      <c r="H131" s="409">
        <v>1</v>
      </c>
      <c r="I131" s="409">
        <v>473</v>
      </c>
      <c r="J131" s="409">
        <v>28</v>
      </c>
      <c r="K131" s="409">
        <v>13244</v>
      </c>
      <c r="L131" s="409">
        <v>0.5490196078431373</v>
      </c>
      <c r="M131" s="409">
        <v>473</v>
      </c>
      <c r="N131" s="409">
        <v>47</v>
      </c>
      <c r="O131" s="409">
        <v>22325</v>
      </c>
      <c r="P131" s="487">
        <v>0.92546532355013889</v>
      </c>
      <c r="Q131" s="410">
        <v>475</v>
      </c>
    </row>
    <row r="132" spans="1:17" ht="14.4" customHeight="1" x14ac:dyDescent="0.3">
      <c r="A132" s="405" t="s">
        <v>2986</v>
      </c>
      <c r="B132" s="406" t="s">
        <v>2805</v>
      </c>
      <c r="C132" s="406" t="s">
        <v>2806</v>
      </c>
      <c r="D132" s="406" t="s">
        <v>2917</v>
      </c>
      <c r="E132" s="406" t="s">
        <v>2918</v>
      </c>
      <c r="F132" s="409">
        <v>10</v>
      </c>
      <c r="G132" s="409">
        <v>2870</v>
      </c>
      <c r="H132" s="409">
        <v>1</v>
      </c>
      <c r="I132" s="409">
        <v>287</v>
      </c>
      <c r="J132" s="409">
        <v>4</v>
      </c>
      <c r="K132" s="409">
        <v>1148</v>
      </c>
      <c r="L132" s="409">
        <v>0.4</v>
      </c>
      <c r="M132" s="409">
        <v>287</v>
      </c>
      <c r="N132" s="409">
        <v>10</v>
      </c>
      <c r="O132" s="409">
        <v>2890</v>
      </c>
      <c r="P132" s="487">
        <v>1.0069686411149825</v>
      </c>
      <c r="Q132" s="410">
        <v>289</v>
      </c>
    </row>
    <row r="133" spans="1:17" ht="14.4" customHeight="1" x14ac:dyDescent="0.3">
      <c r="A133" s="405" t="s">
        <v>2986</v>
      </c>
      <c r="B133" s="406" t="s">
        <v>2805</v>
      </c>
      <c r="C133" s="406" t="s">
        <v>2806</v>
      </c>
      <c r="D133" s="406" t="s">
        <v>2919</v>
      </c>
      <c r="E133" s="406" t="s">
        <v>2920</v>
      </c>
      <c r="F133" s="409"/>
      <c r="G133" s="409"/>
      <c r="H133" s="409"/>
      <c r="I133" s="409"/>
      <c r="J133" s="409">
        <v>3</v>
      </c>
      <c r="K133" s="409">
        <v>2427</v>
      </c>
      <c r="L133" s="409"/>
      <c r="M133" s="409">
        <v>809</v>
      </c>
      <c r="N133" s="409">
        <v>1</v>
      </c>
      <c r="O133" s="409">
        <v>812</v>
      </c>
      <c r="P133" s="487"/>
      <c r="Q133" s="410">
        <v>812</v>
      </c>
    </row>
    <row r="134" spans="1:17" ht="14.4" customHeight="1" x14ac:dyDescent="0.3">
      <c r="A134" s="405" t="s">
        <v>2986</v>
      </c>
      <c r="B134" s="406" t="s">
        <v>2805</v>
      </c>
      <c r="C134" s="406" t="s">
        <v>2806</v>
      </c>
      <c r="D134" s="406" t="s">
        <v>2923</v>
      </c>
      <c r="E134" s="406" t="s">
        <v>2924</v>
      </c>
      <c r="F134" s="409">
        <v>53</v>
      </c>
      <c r="G134" s="409">
        <v>8798</v>
      </c>
      <c r="H134" s="409">
        <v>1</v>
      </c>
      <c r="I134" s="409">
        <v>166</v>
      </c>
      <c r="J134" s="409">
        <v>28</v>
      </c>
      <c r="K134" s="409">
        <v>4648</v>
      </c>
      <c r="L134" s="409">
        <v>0.52830188679245282</v>
      </c>
      <c r="M134" s="409">
        <v>166</v>
      </c>
      <c r="N134" s="409">
        <v>51</v>
      </c>
      <c r="O134" s="409">
        <v>8517</v>
      </c>
      <c r="P134" s="487">
        <v>0.96806092293703117</v>
      </c>
      <c r="Q134" s="410">
        <v>167</v>
      </c>
    </row>
    <row r="135" spans="1:17" ht="14.4" customHeight="1" x14ac:dyDescent="0.3">
      <c r="A135" s="405" t="s">
        <v>2986</v>
      </c>
      <c r="B135" s="406" t="s">
        <v>2805</v>
      </c>
      <c r="C135" s="406" t="s">
        <v>2806</v>
      </c>
      <c r="D135" s="406" t="s">
        <v>2927</v>
      </c>
      <c r="E135" s="406" t="s">
        <v>2928</v>
      </c>
      <c r="F135" s="409">
        <v>3</v>
      </c>
      <c r="G135" s="409">
        <v>1716</v>
      </c>
      <c r="H135" s="409">
        <v>1</v>
      </c>
      <c r="I135" s="409">
        <v>572</v>
      </c>
      <c r="J135" s="409"/>
      <c r="K135" s="409"/>
      <c r="L135" s="409"/>
      <c r="M135" s="409"/>
      <c r="N135" s="409">
        <v>2</v>
      </c>
      <c r="O135" s="409">
        <v>1146</v>
      </c>
      <c r="P135" s="487">
        <v>0.66783216783216781</v>
      </c>
      <c r="Q135" s="410">
        <v>573</v>
      </c>
    </row>
    <row r="136" spans="1:17" ht="14.4" customHeight="1" x14ac:dyDescent="0.3">
      <c r="A136" s="405" t="s">
        <v>2986</v>
      </c>
      <c r="B136" s="406" t="s">
        <v>2805</v>
      </c>
      <c r="C136" s="406" t="s">
        <v>2806</v>
      </c>
      <c r="D136" s="406" t="s">
        <v>2931</v>
      </c>
      <c r="E136" s="406" t="s">
        <v>2932</v>
      </c>
      <c r="F136" s="409">
        <v>3</v>
      </c>
      <c r="G136" s="409">
        <v>555</v>
      </c>
      <c r="H136" s="409">
        <v>1</v>
      </c>
      <c r="I136" s="409">
        <v>185</v>
      </c>
      <c r="J136" s="409">
        <v>8</v>
      </c>
      <c r="K136" s="409">
        <v>1480</v>
      </c>
      <c r="L136" s="409">
        <v>2.6666666666666665</v>
      </c>
      <c r="M136" s="409">
        <v>185</v>
      </c>
      <c r="N136" s="409">
        <v>13</v>
      </c>
      <c r="O136" s="409">
        <v>2418</v>
      </c>
      <c r="P136" s="487">
        <v>4.3567567567567567</v>
      </c>
      <c r="Q136" s="410">
        <v>186</v>
      </c>
    </row>
    <row r="137" spans="1:17" ht="14.4" customHeight="1" x14ac:dyDescent="0.3">
      <c r="A137" s="405" t="s">
        <v>2986</v>
      </c>
      <c r="B137" s="406" t="s">
        <v>2805</v>
      </c>
      <c r="C137" s="406" t="s">
        <v>2806</v>
      </c>
      <c r="D137" s="406" t="s">
        <v>2933</v>
      </c>
      <c r="E137" s="406" t="s">
        <v>2934</v>
      </c>
      <c r="F137" s="409">
        <v>2</v>
      </c>
      <c r="G137" s="409">
        <v>1148</v>
      </c>
      <c r="H137" s="409">
        <v>1</v>
      </c>
      <c r="I137" s="409">
        <v>574</v>
      </c>
      <c r="J137" s="409">
        <v>1</v>
      </c>
      <c r="K137" s="409">
        <v>574</v>
      </c>
      <c r="L137" s="409">
        <v>0.5</v>
      </c>
      <c r="M137" s="409">
        <v>574</v>
      </c>
      <c r="N137" s="409"/>
      <c r="O137" s="409"/>
      <c r="P137" s="487"/>
      <c r="Q137" s="410"/>
    </row>
    <row r="138" spans="1:17" ht="14.4" customHeight="1" x14ac:dyDescent="0.3">
      <c r="A138" s="405" t="s">
        <v>2986</v>
      </c>
      <c r="B138" s="406" t="s">
        <v>2805</v>
      </c>
      <c r="C138" s="406" t="s">
        <v>2806</v>
      </c>
      <c r="D138" s="406" t="s">
        <v>2937</v>
      </c>
      <c r="E138" s="406" t="s">
        <v>2938</v>
      </c>
      <c r="F138" s="409">
        <v>19</v>
      </c>
      <c r="G138" s="409">
        <v>26505</v>
      </c>
      <c r="H138" s="409">
        <v>1</v>
      </c>
      <c r="I138" s="409">
        <v>1395</v>
      </c>
      <c r="J138" s="409">
        <v>10</v>
      </c>
      <c r="K138" s="409">
        <v>13950</v>
      </c>
      <c r="L138" s="409">
        <v>0.52631578947368418</v>
      </c>
      <c r="M138" s="409">
        <v>1395</v>
      </c>
      <c r="N138" s="409">
        <v>16</v>
      </c>
      <c r="O138" s="409">
        <v>22352</v>
      </c>
      <c r="P138" s="487">
        <v>0.8433125825315978</v>
      </c>
      <c r="Q138" s="410">
        <v>1397</v>
      </c>
    </row>
    <row r="139" spans="1:17" ht="14.4" customHeight="1" x14ac:dyDescent="0.3">
      <c r="A139" s="405" t="s">
        <v>2986</v>
      </c>
      <c r="B139" s="406" t="s">
        <v>2805</v>
      </c>
      <c r="C139" s="406" t="s">
        <v>2806</v>
      </c>
      <c r="D139" s="406" t="s">
        <v>2943</v>
      </c>
      <c r="E139" s="406" t="s">
        <v>2944</v>
      </c>
      <c r="F139" s="409"/>
      <c r="G139" s="409"/>
      <c r="H139" s="409"/>
      <c r="I139" s="409"/>
      <c r="J139" s="409">
        <v>3</v>
      </c>
      <c r="K139" s="409">
        <v>2427</v>
      </c>
      <c r="L139" s="409"/>
      <c r="M139" s="409">
        <v>809</v>
      </c>
      <c r="N139" s="409">
        <v>1</v>
      </c>
      <c r="O139" s="409">
        <v>812</v>
      </c>
      <c r="P139" s="487"/>
      <c r="Q139" s="410">
        <v>812</v>
      </c>
    </row>
    <row r="140" spans="1:17" ht="14.4" customHeight="1" x14ac:dyDescent="0.3">
      <c r="A140" s="405" t="s">
        <v>2986</v>
      </c>
      <c r="B140" s="406" t="s">
        <v>2805</v>
      </c>
      <c r="C140" s="406" t="s">
        <v>2806</v>
      </c>
      <c r="D140" s="406" t="s">
        <v>2947</v>
      </c>
      <c r="E140" s="406" t="s">
        <v>2948</v>
      </c>
      <c r="F140" s="409">
        <v>9</v>
      </c>
      <c r="G140" s="409">
        <v>2304</v>
      </c>
      <c r="H140" s="409">
        <v>1</v>
      </c>
      <c r="I140" s="409">
        <v>256</v>
      </c>
      <c r="J140" s="409">
        <v>1</v>
      </c>
      <c r="K140" s="409">
        <v>256</v>
      </c>
      <c r="L140" s="409">
        <v>0.1111111111111111</v>
      </c>
      <c r="M140" s="409">
        <v>256</v>
      </c>
      <c r="N140" s="409">
        <v>10</v>
      </c>
      <c r="O140" s="409">
        <v>2580</v>
      </c>
      <c r="P140" s="487">
        <v>1.1197916666666667</v>
      </c>
      <c r="Q140" s="410">
        <v>258</v>
      </c>
    </row>
    <row r="141" spans="1:17" ht="14.4" customHeight="1" x14ac:dyDescent="0.3">
      <c r="A141" s="405" t="s">
        <v>2986</v>
      </c>
      <c r="B141" s="406" t="s">
        <v>2805</v>
      </c>
      <c r="C141" s="406" t="s">
        <v>2806</v>
      </c>
      <c r="D141" s="406" t="s">
        <v>2949</v>
      </c>
      <c r="E141" s="406" t="s">
        <v>2866</v>
      </c>
      <c r="F141" s="409">
        <v>2</v>
      </c>
      <c r="G141" s="409">
        <v>4848</v>
      </c>
      <c r="H141" s="409">
        <v>1</v>
      </c>
      <c r="I141" s="409">
        <v>2424</v>
      </c>
      <c r="J141" s="409">
        <v>4</v>
      </c>
      <c r="K141" s="409">
        <v>9696</v>
      </c>
      <c r="L141" s="409">
        <v>2</v>
      </c>
      <c r="M141" s="409">
        <v>2424</v>
      </c>
      <c r="N141" s="409">
        <v>5</v>
      </c>
      <c r="O141" s="409">
        <v>12125</v>
      </c>
      <c r="P141" s="487">
        <v>2.5010313531353137</v>
      </c>
      <c r="Q141" s="410">
        <v>2425</v>
      </c>
    </row>
    <row r="142" spans="1:17" ht="14.4" customHeight="1" x14ac:dyDescent="0.3">
      <c r="A142" s="405" t="s">
        <v>2986</v>
      </c>
      <c r="B142" s="406" t="s">
        <v>2805</v>
      </c>
      <c r="C142" s="406" t="s">
        <v>2806</v>
      </c>
      <c r="D142" s="406" t="s">
        <v>2952</v>
      </c>
      <c r="E142" s="406" t="s">
        <v>2953</v>
      </c>
      <c r="F142" s="409"/>
      <c r="G142" s="409"/>
      <c r="H142" s="409"/>
      <c r="I142" s="409"/>
      <c r="J142" s="409">
        <v>1</v>
      </c>
      <c r="K142" s="409">
        <v>3368</v>
      </c>
      <c r="L142" s="409"/>
      <c r="M142" s="409">
        <v>3368</v>
      </c>
      <c r="N142" s="409"/>
      <c r="O142" s="409"/>
      <c r="P142" s="487"/>
      <c r="Q142" s="410"/>
    </row>
    <row r="143" spans="1:17" ht="14.4" customHeight="1" x14ac:dyDescent="0.3">
      <c r="A143" s="405" t="s">
        <v>2986</v>
      </c>
      <c r="B143" s="406" t="s">
        <v>2805</v>
      </c>
      <c r="C143" s="406" t="s">
        <v>2806</v>
      </c>
      <c r="D143" s="406" t="s">
        <v>2954</v>
      </c>
      <c r="E143" s="406" t="s">
        <v>2955</v>
      </c>
      <c r="F143" s="409">
        <v>1</v>
      </c>
      <c r="G143" s="409">
        <v>248</v>
      </c>
      <c r="H143" s="409">
        <v>1</v>
      </c>
      <c r="I143" s="409">
        <v>248</v>
      </c>
      <c r="J143" s="409"/>
      <c r="K143" s="409"/>
      <c r="L143" s="409"/>
      <c r="M143" s="409"/>
      <c r="N143" s="409"/>
      <c r="O143" s="409"/>
      <c r="P143" s="487"/>
      <c r="Q143" s="410"/>
    </row>
    <row r="144" spans="1:17" ht="14.4" customHeight="1" x14ac:dyDescent="0.3">
      <c r="A144" s="405" t="s">
        <v>2986</v>
      </c>
      <c r="B144" s="406" t="s">
        <v>2805</v>
      </c>
      <c r="C144" s="406" t="s">
        <v>2806</v>
      </c>
      <c r="D144" s="406" t="s">
        <v>2956</v>
      </c>
      <c r="E144" s="406" t="s">
        <v>2957</v>
      </c>
      <c r="F144" s="409">
        <v>1</v>
      </c>
      <c r="G144" s="409">
        <v>422</v>
      </c>
      <c r="H144" s="409">
        <v>1</v>
      </c>
      <c r="I144" s="409">
        <v>422</v>
      </c>
      <c r="J144" s="409"/>
      <c r="K144" s="409"/>
      <c r="L144" s="409"/>
      <c r="M144" s="409"/>
      <c r="N144" s="409"/>
      <c r="O144" s="409"/>
      <c r="P144" s="487"/>
      <c r="Q144" s="410"/>
    </row>
    <row r="145" spans="1:17" ht="14.4" customHeight="1" x14ac:dyDescent="0.3">
      <c r="A145" s="405" t="s">
        <v>2987</v>
      </c>
      <c r="B145" s="406" t="s">
        <v>2805</v>
      </c>
      <c r="C145" s="406" t="s">
        <v>2806</v>
      </c>
      <c r="D145" s="406" t="s">
        <v>2827</v>
      </c>
      <c r="E145" s="406" t="s">
        <v>2828</v>
      </c>
      <c r="F145" s="409">
        <v>2</v>
      </c>
      <c r="G145" s="409">
        <v>332</v>
      </c>
      <c r="H145" s="409">
        <v>1</v>
      </c>
      <c r="I145" s="409">
        <v>166</v>
      </c>
      <c r="J145" s="409"/>
      <c r="K145" s="409"/>
      <c r="L145" s="409"/>
      <c r="M145" s="409"/>
      <c r="N145" s="409"/>
      <c r="O145" s="409"/>
      <c r="P145" s="487"/>
      <c r="Q145" s="410"/>
    </row>
    <row r="146" spans="1:17" ht="14.4" customHeight="1" x14ac:dyDescent="0.3">
      <c r="A146" s="405" t="s">
        <v>2987</v>
      </c>
      <c r="B146" s="406" t="s">
        <v>2805</v>
      </c>
      <c r="C146" s="406" t="s">
        <v>2806</v>
      </c>
      <c r="D146" s="406" t="s">
        <v>2829</v>
      </c>
      <c r="E146" s="406" t="s">
        <v>2830</v>
      </c>
      <c r="F146" s="409">
        <v>2</v>
      </c>
      <c r="G146" s="409">
        <v>344</v>
      </c>
      <c r="H146" s="409">
        <v>1</v>
      </c>
      <c r="I146" s="409">
        <v>172</v>
      </c>
      <c r="J146" s="409"/>
      <c r="K146" s="409"/>
      <c r="L146" s="409"/>
      <c r="M146" s="409"/>
      <c r="N146" s="409"/>
      <c r="O146" s="409"/>
      <c r="P146" s="487"/>
      <c r="Q146" s="410"/>
    </row>
    <row r="147" spans="1:17" ht="14.4" customHeight="1" x14ac:dyDescent="0.3">
      <c r="A147" s="405" t="s">
        <v>2987</v>
      </c>
      <c r="B147" s="406" t="s">
        <v>2805</v>
      </c>
      <c r="C147" s="406" t="s">
        <v>2806</v>
      </c>
      <c r="D147" s="406" t="s">
        <v>2831</v>
      </c>
      <c r="E147" s="406" t="s">
        <v>2832</v>
      </c>
      <c r="F147" s="409"/>
      <c r="G147" s="409"/>
      <c r="H147" s="409"/>
      <c r="I147" s="409"/>
      <c r="J147" s="409">
        <v>1</v>
      </c>
      <c r="K147" s="409">
        <v>349</v>
      </c>
      <c r="L147" s="409"/>
      <c r="M147" s="409">
        <v>349</v>
      </c>
      <c r="N147" s="409"/>
      <c r="O147" s="409"/>
      <c r="P147" s="487"/>
      <c r="Q147" s="410"/>
    </row>
    <row r="148" spans="1:17" ht="14.4" customHeight="1" x14ac:dyDescent="0.3">
      <c r="A148" s="405" t="s">
        <v>2987</v>
      </c>
      <c r="B148" s="406" t="s">
        <v>2805</v>
      </c>
      <c r="C148" s="406" t="s">
        <v>2806</v>
      </c>
      <c r="D148" s="406" t="s">
        <v>2835</v>
      </c>
      <c r="E148" s="406" t="s">
        <v>2836</v>
      </c>
      <c r="F148" s="409"/>
      <c r="G148" s="409"/>
      <c r="H148" s="409"/>
      <c r="I148" s="409"/>
      <c r="J148" s="409">
        <v>1</v>
      </c>
      <c r="K148" s="409">
        <v>188</v>
      </c>
      <c r="L148" s="409"/>
      <c r="M148" s="409">
        <v>188</v>
      </c>
      <c r="N148" s="409"/>
      <c r="O148" s="409"/>
      <c r="P148" s="487"/>
      <c r="Q148" s="410"/>
    </row>
    <row r="149" spans="1:17" ht="14.4" customHeight="1" x14ac:dyDescent="0.3">
      <c r="A149" s="405" t="s">
        <v>2987</v>
      </c>
      <c r="B149" s="406" t="s">
        <v>2805</v>
      </c>
      <c r="C149" s="406" t="s">
        <v>2806</v>
      </c>
      <c r="D149" s="406" t="s">
        <v>2861</v>
      </c>
      <c r="E149" s="406" t="s">
        <v>2862</v>
      </c>
      <c r="F149" s="409"/>
      <c r="G149" s="409"/>
      <c r="H149" s="409"/>
      <c r="I149" s="409"/>
      <c r="J149" s="409">
        <v>1</v>
      </c>
      <c r="K149" s="409">
        <v>237</v>
      </c>
      <c r="L149" s="409"/>
      <c r="M149" s="409">
        <v>237</v>
      </c>
      <c r="N149" s="409"/>
      <c r="O149" s="409"/>
      <c r="P149" s="487"/>
      <c r="Q149" s="410"/>
    </row>
    <row r="150" spans="1:17" ht="14.4" customHeight="1" x14ac:dyDescent="0.3">
      <c r="A150" s="405" t="s">
        <v>2987</v>
      </c>
      <c r="B150" s="406" t="s">
        <v>2805</v>
      </c>
      <c r="C150" s="406" t="s">
        <v>2806</v>
      </c>
      <c r="D150" s="406" t="s">
        <v>2875</v>
      </c>
      <c r="E150" s="406" t="s">
        <v>2876</v>
      </c>
      <c r="F150" s="409">
        <v>6</v>
      </c>
      <c r="G150" s="409">
        <v>2088</v>
      </c>
      <c r="H150" s="409">
        <v>1</v>
      </c>
      <c r="I150" s="409">
        <v>348</v>
      </c>
      <c r="J150" s="409"/>
      <c r="K150" s="409"/>
      <c r="L150" s="409"/>
      <c r="M150" s="409"/>
      <c r="N150" s="409"/>
      <c r="O150" s="409"/>
      <c r="P150" s="487"/>
      <c r="Q150" s="410"/>
    </row>
    <row r="151" spans="1:17" ht="14.4" customHeight="1" x14ac:dyDescent="0.3">
      <c r="A151" s="405" t="s">
        <v>2987</v>
      </c>
      <c r="B151" s="406" t="s">
        <v>2805</v>
      </c>
      <c r="C151" s="406" t="s">
        <v>2806</v>
      </c>
      <c r="D151" s="406" t="s">
        <v>2879</v>
      </c>
      <c r="E151" s="406" t="s">
        <v>2880</v>
      </c>
      <c r="F151" s="409">
        <v>1</v>
      </c>
      <c r="G151" s="409">
        <v>147</v>
      </c>
      <c r="H151" s="409">
        <v>1</v>
      </c>
      <c r="I151" s="409">
        <v>147</v>
      </c>
      <c r="J151" s="409"/>
      <c r="K151" s="409"/>
      <c r="L151" s="409"/>
      <c r="M151" s="409"/>
      <c r="N151" s="409"/>
      <c r="O151" s="409"/>
      <c r="P151" s="487"/>
      <c r="Q151" s="410"/>
    </row>
    <row r="152" spans="1:17" ht="14.4" customHeight="1" x14ac:dyDescent="0.3">
      <c r="A152" s="405" t="s">
        <v>2987</v>
      </c>
      <c r="B152" s="406" t="s">
        <v>2805</v>
      </c>
      <c r="C152" s="406" t="s">
        <v>2806</v>
      </c>
      <c r="D152" s="406" t="s">
        <v>2883</v>
      </c>
      <c r="E152" s="406" t="s">
        <v>2884</v>
      </c>
      <c r="F152" s="409"/>
      <c r="G152" s="409"/>
      <c r="H152" s="409"/>
      <c r="I152" s="409"/>
      <c r="J152" s="409">
        <v>1</v>
      </c>
      <c r="K152" s="409">
        <v>293</v>
      </c>
      <c r="L152" s="409"/>
      <c r="M152" s="409">
        <v>293</v>
      </c>
      <c r="N152" s="409"/>
      <c r="O152" s="409"/>
      <c r="P152" s="487"/>
      <c r="Q152" s="410"/>
    </row>
    <row r="153" spans="1:17" ht="14.4" customHeight="1" x14ac:dyDescent="0.3">
      <c r="A153" s="405" t="s">
        <v>2987</v>
      </c>
      <c r="B153" s="406" t="s">
        <v>2805</v>
      </c>
      <c r="C153" s="406" t="s">
        <v>2806</v>
      </c>
      <c r="D153" s="406" t="s">
        <v>2891</v>
      </c>
      <c r="E153" s="406" t="s">
        <v>2892</v>
      </c>
      <c r="F153" s="409">
        <v>2</v>
      </c>
      <c r="G153" s="409">
        <v>338</v>
      </c>
      <c r="H153" s="409">
        <v>1</v>
      </c>
      <c r="I153" s="409">
        <v>169</v>
      </c>
      <c r="J153" s="409"/>
      <c r="K153" s="409"/>
      <c r="L153" s="409"/>
      <c r="M153" s="409"/>
      <c r="N153" s="409"/>
      <c r="O153" s="409"/>
      <c r="P153" s="487"/>
      <c r="Q153" s="410"/>
    </row>
    <row r="154" spans="1:17" ht="14.4" customHeight="1" x14ac:dyDescent="0.3">
      <c r="A154" s="405" t="s">
        <v>2987</v>
      </c>
      <c r="B154" s="406" t="s">
        <v>2805</v>
      </c>
      <c r="C154" s="406" t="s">
        <v>2806</v>
      </c>
      <c r="D154" s="406" t="s">
        <v>2893</v>
      </c>
      <c r="E154" s="406" t="s">
        <v>2894</v>
      </c>
      <c r="F154" s="409"/>
      <c r="G154" s="409"/>
      <c r="H154" s="409"/>
      <c r="I154" s="409"/>
      <c r="J154" s="409">
        <v>1</v>
      </c>
      <c r="K154" s="409">
        <v>324</v>
      </c>
      <c r="L154" s="409"/>
      <c r="M154" s="409">
        <v>324</v>
      </c>
      <c r="N154" s="409"/>
      <c r="O154" s="409"/>
      <c r="P154" s="487"/>
      <c r="Q154" s="410"/>
    </row>
    <row r="155" spans="1:17" ht="14.4" customHeight="1" x14ac:dyDescent="0.3">
      <c r="A155" s="405" t="s">
        <v>2987</v>
      </c>
      <c r="B155" s="406" t="s">
        <v>2805</v>
      </c>
      <c r="C155" s="406" t="s">
        <v>2806</v>
      </c>
      <c r="D155" s="406" t="s">
        <v>2897</v>
      </c>
      <c r="E155" s="406" t="s">
        <v>2898</v>
      </c>
      <c r="F155" s="409">
        <v>2</v>
      </c>
      <c r="G155" s="409">
        <v>694</v>
      </c>
      <c r="H155" s="409">
        <v>1</v>
      </c>
      <c r="I155" s="409">
        <v>347</v>
      </c>
      <c r="J155" s="409"/>
      <c r="K155" s="409"/>
      <c r="L155" s="409"/>
      <c r="M155" s="409"/>
      <c r="N155" s="409"/>
      <c r="O155" s="409"/>
      <c r="P155" s="487"/>
      <c r="Q155" s="410"/>
    </row>
    <row r="156" spans="1:17" ht="14.4" customHeight="1" x14ac:dyDescent="0.3">
      <c r="A156" s="405" t="s">
        <v>2987</v>
      </c>
      <c r="B156" s="406" t="s">
        <v>2805</v>
      </c>
      <c r="C156" s="406" t="s">
        <v>2806</v>
      </c>
      <c r="D156" s="406" t="s">
        <v>2899</v>
      </c>
      <c r="E156" s="406" t="s">
        <v>2900</v>
      </c>
      <c r="F156" s="409">
        <v>2</v>
      </c>
      <c r="G156" s="409">
        <v>344</v>
      </c>
      <c r="H156" s="409">
        <v>1</v>
      </c>
      <c r="I156" s="409">
        <v>172</v>
      </c>
      <c r="J156" s="409"/>
      <c r="K156" s="409"/>
      <c r="L156" s="409"/>
      <c r="M156" s="409"/>
      <c r="N156" s="409"/>
      <c r="O156" s="409"/>
      <c r="P156" s="487"/>
      <c r="Q156" s="410"/>
    </row>
    <row r="157" spans="1:17" ht="14.4" customHeight="1" x14ac:dyDescent="0.3">
      <c r="A157" s="405" t="s">
        <v>2987</v>
      </c>
      <c r="B157" s="406" t="s">
        <v>2805</v>
      </c>
      <c r="C157" s="406" t="s">
        <v>2806</v>
      </c>
      <c r="D157" s="406" t="s">
        <v>2923</v>
      </c>
      <c r="E157" s="406" t="s">
        <v>2924</v>
      </c>
      <c r="F157" s="409">
        <v>2</v>
      </c>
      <c r="G157" s="409">
        <v>332</v>
      </c>
      <c r="H157" s="409">
        <v>1</v>
      </c>
      <c r="I157" s="409">
        <v>166</v>
      </c>
      <c r="J157" s="409"/>
      <c r="K157" s="409"/>
      <c r="L157" s="409"/>
      <c r="M157" s="409"/>
      <c r="N157" s="409"/>
      <c r="O157" s="409"/>
      <c r="P157" s="487"/>
      <c r="Q157" s="410"/>
    </row>
    <row r="158" spans="1:17" ht="14.4" customHeight="1" x14ac:dyDescent="0.3">
      <c r="A158" s="405" t="s">
        <v>2987</v>
      </c>
      <c r="B158" s="406" t="s">
        <v>2805</v>
      </c>
      <c r="C158" s="406" t="s">
        <v>2806</v>
      </c>
      <c r="D158" s="406" t="s">
        <v>2931</v>
      </c>
      <c r="E158" s="406" t="s">
        <v>2932</v>
      </c>
      <c r="F158" s="409"/>
      <c r="G158" s="409"/>
      <c r="H158" s="409"/>
      <c r="I158" s="409"/>
      <c r="J158" s="409">
        <v>1</v>
      </c>
      <c r="K158" s="409">
        <v>185</v>
      </c>
      <c r="L158" s="409"/>
      <c r="M158" s="409">
        <v>185</v>
      </c>
      <c r="N158" s="409"/>
      <c r="O158" s="409"/>
      <c r="P158" s="487"/>
      <c r="Q158" s="410"/>
    </row>
    <row r="159" spans="1:17" ht="14.4" customHeight="1" x14ac:dyDescent="0.3">
      <c r="A159" s="405" t="s">
        <v>2988</v>
      </c>
      <c r="B159" s="406" t="s">
        <v>2805</v>
      </c>
      <c r="C159" s="406" t="s">
        <v>2806</v>
      </c>
      <c r="D159" s="406" t="s">
        <v>2815</v>
      </c>
      <c r="E159" s="406" t="s">
        <v>2816</v>
      </c>
      <c r="F159" s="409">
        <v>9</v>
      </c>
      <c r="G159" s="409">
        <v>8901</v>
      </c>
      <c r="H159" s="409">
        <v>1</v>
      </c>
      <c r="I159" s="409">
        <v>989</v>
      </c>
      <c r="J159" s="409">
        <v>5</v>
      </c>
      <c r="K159" s="409">
        <v>4945</v>
      </c>
      <c r="L159" s="409">
        <v>0.55555555555555558</v>
      </c>
      <c r="M159" s="409">
        <v>989</v>
      </c>
      <c r="N159" s="409"/>
      <c r="O159" s="409"/>
      <c r="P159" s="487"/>
      <c r="Q159" s="410"/>
    </row>
    <row r="160" spans="1:17" ht="14.4" customHeight="1" x14ac:dyDescent="0.3">
      <c r="A160" s="405" t="s">
        <v>2988</v>
      </c>
      <c r="B160" s="406" t="s">
        <v>2805</v>
      </c>
      <c r="C160" s="406" t="s">
        <v>2806</v>
      </c>
      <c r="D160" s="406" t="s">
        <v>2817</v>
      </c>
      <c r="E160" s="406" t="s">
        <v>2818</v>
      </c>
      <c r="F160" s="409">
        <v>3</v>
      </c>
      <c r="G160" s="409">
        <v>3063</v>
      </c>
      <c r="H160" s="409">
        <v>1</v>
      </c>
      <c r="I160" s="409">
        <v>1021</v>
      </c>
      <c r="J160" s="409">
        <v>3</v>
      </c>
      <c r="K160" s="409">
        <v>3063</v>
      </c>
      <c r="L160" s="409">
        <v>1</v>
      </c>
      <c r="M160" s="409">
        <v>1021</v>
      </c>
      <c r="N160" s="409">
        <v>2</v>
      </c>
      <c r="O160" s="409">
        <v>2086</v>
      </c>
      <c r="P160" s="487">
        <v>0.68103166829905326</v>
      </c>
      <c r="Q160" s="410">
        <v>1043</v>
      </c>
    </row>
    <row r="161" spans="1:17" ht="14.4" customHeight="1" x14ac:dyDescent="0.3">
      <c r="A161" s="405" t="s">
        <v>2988</v>
      </c>
      <c r="B161" s="406" t="s">
        <v>2805</v>
      </c>
      <c r="C161" s="406" t="s">
        <v>2806</v>
      </c>
      <c r="D161" s="406" t="s">
        <v>2819</v>
      </c>
      <c r="E161" s="406" t="s">
        <v>2820</v>
      </c>
      <c r="F161" s="409">
        <v>6</v>
      </c>
      <c r="G161" s="409">
        <v>4956</v>
      </c>
      <c r="H161" s="409">
        <v>1</v>
      </c>
      <c r="I161" s="409">
        <v>826</v>
      </c>
      <c r="J161" s="409">
        <v>2</v>
      </c>
      <c r="K161" s="409">
        <v>1652</v>
      </c>
      <c r="L161" s="409">
        <v>0.33333333333333331</v>
      </c>
      <c r="M161" s="409">
        <v>826</v>
      </c>
      <c r="N161" s="409"/>
      <c r="O161" s="409"/>
      <c r="P161" s="487"/>
      <c r="Q161" s="410"/>
    </row>
    <row r="162" spans="1:17" ht="14.4" customHeight="1" x14ac:dyDescent="0.3">
      <c r="A162" s="405" t="s">
        <v>2988</v>
      </c>
      <c r="B162" s="406" t="s">
        <v>2805</v>
      </c>
      <c r="C162" s="406" t="s">
        <v>2806</v>
      </c>
      <c r="D162" s="406" t="s">
        <v>2827</v>
      </c>
      <c r="E162" s="406" t="s">
        <v>2828</v>
      </c>
      <c r="F162" s="409">
        <v>12</v>
      </c>
      <c r="G162" s="409">
        <v>1992</v>
      </c>
      <c r="H162" s="409">
        <v>1</v>
      </c>
      <c r="I162" s="409">
        <v>166</v>
      </c>
      <c r="J162" s="409">
        <v>7</v>
      </c>
      <c r="K162" s="409">
        <v>1162</v>
      </c>
      <c r="L162" s="409">
        <v>0.58333333333333337</v>
      </c>
      <c r="M162" s="409">
        <v>166</v>
      </c>
      <c r="N162" s="409">
        <v>2</v>
      </c>
      <c r="O162" s="409">
        <v>334</v>
      </c>
      <c r="P162" s="487">
        <v>0.1676706827309237</v>
      </c>
      <c r="Q162" s="410">
        <v>167</v>
      </c>
    </row>
    <row r="163" spans="1:17" ht="14.4" customHeight="1" x14ac:dyDescent="0.3">
      <c r="A163" s="405" t="s">
        <v>2988</v>
      </c>
      <c r="B163" s="406" t="s">
        <v>2805</v>
      </c>
      <c r="C163" s="406" t="s">
        <v>2806</v>
      </c>
      <c r="D163" s="406" t="s">
        <v>2829</v>
      </c>
      <c r="E163" s="406" t="s">
        <v>2830</v>
      </c>
      <c r="F163" s="409">
        <v>12</v>
      </c>
      <c r="G163" s="409">
        <v>2064</v>
      </c>
      <c r="H163" s="409">
        <v>1</v>
      </c>
      <c r="I163" s="409">
        <v>172</v>
      </c>
      <c r="J163" s="409">
        <v>7</v>
      </c>
      <c r="K163" s="409">
        <v>1204</v>
      </c>
      <c r="L163" s="409">
        <v>0.58333333333333337</v>
      </c>
      <c r="M163" s="409">
        <v>172</v>
      </c>
      <c r="N163" s="409">
        <v>2</v>
      </c>
      <c r="O163" s="409">
        <v>346</v>
      </c>
      <c r="P163" s="487">
        <v>0.16763565891472867</v>
      </c>
      <c r="Q163" s="410">
        <v>173</v>
      </c>
    </row>
    <row r="164" spans="1:17" ht="14.4" customHeight="1" x14ac:dyDescent="0.3">
      <c r="A164" s="405" t="s">
        <v>2988</v>
      </c>
      <c r="B164" s="406" t="s">
        <v>2805</v>
      </c>
      <c r="C164" s="406" t="s">
        <v>2806</v>
      </c>
      <c r="D164" s="406" t="s">
        <v>2831</v>
      </c>
      <c r="E164" s="406" t="s">
        <v>2832</v>
      </c>
      <c r="F164" s="409">
        <v>1</v>
      </c>
      <c r="G164" s="409">
        <v>349</v>
      </c>
      <c r="H164" s="409">
        <v>1</v>
      </c>
      <c r="I164" s="409">
        <v>349</v>
      </c>
      <c r="J164" s="409"/>
      <c r="K164" s="409"/>
      <c r="L164" s="409"/>
      <c r="M164" s="409"/>
      <c r="N164" s="409"/>
      <c r="O164" s="409"/>
      <c r="P164" s="487"/>
      <c r="Q164" s="410"/>
    </row>
    <row r="165" spans="1:17" ht="14.4" customHeight="1" x14ac:dyDescent="0.3">
      <c r="A165" s="405" t="s">
        <v>2988</v>
      </c>
      <c r="B165" s="406" t="s">
        <v>2805</v>
      </c>
      <c r="C165" s="406" t="s">
        <v>2806</v>
      </c>
      <c r="D165" s="406" t="s">
        <v>2841</v>
      </c>
      <c r="E165" s="406" t="s">
        <v>2842</v>
      </c>
      <c r="F165" s="409">
        <v>1</v>
      </c>
      <c r="G165" s="409">
        <v>545</v>
      </c>
      <c r="H165" s="409">
        <v>1</v>
      </c>
      <c r="I165" s="409">
        <v>545</v>
      </c>
      <c r="J165" s="409"/>
      <c r="K165" s="409"/>
      <c r="L165" s="409"/>
      <c r="M165" s="409"/>
      <c r="N165" s="409"/>
      <c r="O165" s="409"/>
      <c r="P165" s="487"/>
      <c r="Q165" s="410"/>
    </row>
    <row r="166" spans="1:17" ht="14.4" customHeight="1" x14ac:dyDescent="0.3">
      <c r="A166" s="405" t="s">
        <v>2988</v>
      </c>
      <c r="B166" s="406" t="s">
        <v>2805</v>
      </c>
      <c r="C166" s="406" t="s">
        <v>2806</v>
      </c>
      <c r="D166" s="406" t="s">
        <v>2853</v>
      </c>
      <c r="E166" s="406" t="s">
        <v>2854</v>
      </c>
      <c r="F166" s="409">
        <v>1</v>
      </c>
      <c r="G166" s="409">
        <v>344</v>
      </c>
      <c r="H166" s="409">
        <v>1</v>
      </c>
      <c r="I166" s="409">
        <v>344</v>
      </c>
      <c r="J166" s="409"/>
      <c r="K166" s="409"/>
      <c r="L166" s="409"/>
      <c r="M166" s="409"/>
      <c r="N166" s="409"/>
      <c r="O166" s="409"/>
      <c r="P166" s="487"/>
      <c r="Q166" s="410"/>
    </row>
    <row r="167" spans="1:17" ht="14.4" customHeight="1" x14ac:dyDescent="0.3">
      <c r="A167" s="405" t="s">
        <v>2988</v>
      </c>
      <c r="B167" s="406" t="s">
        <v>2805</v>
      </c>
      <c r="C167" s="406" t="s">
        <v>2806</v>
      </c>
      <c r="D167" s="406" t="s">
        <v>2857</v>
      </c>
      <c r="E167" s="406" t="s">
        <v>2858</v>
      </c>
      <c r="F167" s="409">
        <v>18</v>
      </c>
      <c r="G167" s="409">
        <v>8946</v>
      </c>
      <c r="H167" s="409">
        <v>1</v>
      </c>
      <c r="I167" s="409">
        <v>497</v>
      </c>
      <c r="J167" s="409"/>
      <c r="K167" s="409"/>
      <c r="L167" s="409"/>
      <c r="M167" s="409"/>
      <c r="N167" s="409"/>
      <c r="O167" s="409"/>
      <c r="P167" s="487"/>
      <c r="Q167" s="410"/>
    </row>
    <row r="168" spans="1:17" ht="14.4" customHeight="1" x14ac:dyDescent="0.3">
      <c r="A168" s="405" t="s">
        <v>2988</v>
      </c>
      <c r="B168" s="406" t="s">
        <v>2805</v>
      </c>
      <c r="C168" s="406" t="s">
        <v>2806</v>
      </c>
      <c r="D168" s="406" t="s">
        <v>2863</v>
      </c>
      <c r="E168" s="406" t="s">
        <v>2864</v>
      </c>
      <c r="F168" s="409">
        <v>1</v>
      </c>
      <c r="G168" s="409">
        <v>110</v>
      </c>
      <c r="H168" s="409">
        <v>1</v>
      </c>
      <c r="I168" s="409">
        <v>110</v>
      </c>
      <c r="J168" s="409"/>
      <c r="K168" s="409"/>
      <c r="L168" s="409"/>
      <c r="M168" s="409"/>
      <c r="N168" s="409"/>
      <c r="O168" s="409"/>
      <c r="P168" s="487"/>
      <c r="Q168" s="410"/>
    </row>
    <row r="169" spans="1:17" ht="14.4" customHeight="1" x14ac:dyDescent="0.3">
      <c r="A169" s="405" t="s">
        <v>2988</v>
      </c>
      <c r="B169" s="406" t="s">
        <v>2805</v>
      </c>
      <c r="C169" s="406" t="s">
        <v>2806</v>
      </c>
      <c r="D169" s="406" t="s">
        <v>2865</v>
      </c>
      <c r="E169" s="406" t="s">
        <v>2866</v>
      </c>
      <c r="F169" s="409">
        <v>6</v>
      </c>
      <c r="G169" s="409">
        <v>1968</v>
      </c>
      <c r="H169" s="409">
        <v>1</v>
      </c>
      <c r="I169" s="409">
        <v>328</v>
      </c>
      <c r="J169" s="409"/>
      <c r="K169" s="409"/>
      <c r="L169" s="409"/>
      <c r="M169" s="409"/>
      <c r="N169" s="409"/>
      <c r="O169" s="409"/>
      <c r="P169" s="487"/>
      <c r="Q169" s="410"/>
    </row>
    <row r="170" spans="1:17" ht="14.4" customHeight="1" x14ac:dyDescent="0.3">
      <c r="A170" s="405" t="s">
        <v>2988</v>
      </c>
      <c r="B170" s="406" t="s">
        <v>2805</v>
      </c>
      <c r="C170" s="406" t="s">
        <v>2806</v>
      </c>
      <c r="D170" s="406" t="s">
        <v>2871</v>
      </c>
      <c r="E170" s="406" t="s">
        <v>2872</v>
      </c>
      <c r="F170" s="409">
        <v>7</v>
      </c>
      <c r="G170" s="409">
        <v>112</v>
      </c>
      <c r="H170" s="409">
        <v>1</v>
      </c>
      <c r="I170" s="409">
        <v>16</v>
      </c>
      <c r="J170" s="409">
        <v>5</v>
      </c>
      <c r="K170" s="409">
        <v>80</v>
      </c>
      <c r="L170" s="409">
        <v>0.7142857142857143</v>
      </c>
      <c r="M170" s="409">
        <v>16</v>
      </c>
      <c r="N170" s="409">
        <v>1</v>
      </c>
      <c r="O170" s="409">
        <v>16</v>
      </c>
      <c r="P170" s="487">
        <v>0.14285714285714285</v>
      </c>
      <c r="Q170" s="410">
        <v>16</v>
      </c>
    </row>
    <row r="171" spans="1:17" ht="14.4" customHeight="1" x14ac:dyDescent="0.3">
      <c r="A171" s="405" t="s">
        <v>2988</v>
      </c>
      <c r="B171" s="406" t="s">
        <v>2805</v>
      </c>
      <c r="C171" s="406" t="s">
        <v>2806</v>
      </c>
      <c r="D171" s="406" t="s">
        <v>2875</v>
      </c>
      <c r="E171" s="406" t="s">
        <v>2876</v>
      </c>
      <c r="F171" s="409">
        <v>136</v>
      </c>
      <c r="G171" s="409">
        <v>47328</v>
      </c>
      <c r="H171" s="409">
        <v>1</v>
      </c>
      <c r="I171" s="409">
        <v>348</v>
      </c>
      <c r="J171" s="409"/>
      <c r="K171" s="409"/>
      <c r="L171" s="409"/>
      <c r="M171" s="409"/>
      <c r="N171" s="409"/>
      <c r="O171" s="409"/>
      <c r="P171" s="487"/>
      <c r="Q171" s="410"/>
    </row>
    <row r="172" spans="1:17" ht="14.4" customHeight="1" x14ac:dyDescent="0.3">
      <c r="A172" s="405" t="s">
        <v>2988</v>
      </c>
      <c r="B172" s="406" t="s">
        <v>2805</v>
      </c>
      <c r="C172" s="406" t="s">
        <v>2806</v>
      </c>
      <c r="D172" s="406" t="s">
        <v>2879</v>
      </c>
      <c r="E172" s="406" t="s">
        <v>2880</v>
      </c>
      <c r="F172" s="409">
        <v>1</v>
      </c>
      <c r="G172" s="409">
        <v>147</v>
      </c>
      <c r="H172" s="409">
        <v>1</v>
      </c>
      <c r="I172" s="409">
        <v>147</v>
      </c>
      <c r="J172" s="409"/>
      <c r="K172" s="409"/>
      <c r="L172" s="409"/>
      <c r="M172" s="409"/>
      <c r="N172" s="409"/>
      <c r="O172" s="409"/>
      <c r="P172" s="487"/>
      <c r="Q172" s="410"/>
    </row>
    <row r="173" spans="1:17" ht="14.4" customHeight="1" x14ac:dyDescent="0.3">
      <c r="A173" s="405" t="s">
        <v>2988</v>
      </c>
      <c r="B173" s="406" t="s">
        <v>2805</v>
      </c>
      <c r="C173" s="406" t="s">
        <v>2806</v>
      </c>
      <c r="D173" s="406" t="s">
        <v>2887</v>
      </c>
      <c r="E173" s="406" t="s">
        <v>2888</v>
      </c>
      <c r="F173" s="409">
        <v>13</v>
      </c>
      <c r="G173" s="409">
        <v>494</v>
      </c>
      <c r="H173" s="409">
        <v>1</v>
      </c>
      <c r="I173" s="409">
        <v>38</v>
      </c>
      <c r="J173" s="409">
        <v>7</v>
      </c>
      <c r="K173" s="409">
        <v>266</v>
      </c>
      <c r="L173" s="409">
        <v>0.53846153846153844</v>
      </c>
      <c r="M173" s="409">
        <v>38</v>
      </c>
      <c r="N173" s="409">
        <v>2</v>
      </c>
      <c r="O173" s="409">
        <v>78</v>
      </c>
      <c r="P173" s="487">
        <v>0.15789473684210525</v>
      </c>
      <c r="Q173" s="410">
        <v>39</v>
      </c>
    </row>
    <row r="174" spans="1:17" ht="14.4" customHeight="1" x14ac:dyDescent="0.3">
      <c r="A174" s="405" t="s">
        <v>2988</v>
      </c>
      <c r="B174" s="406" t="s">
        <v>2805</v>
      </c>
      <c r="C174" s="406" t="s">
        <v>2806</v>
      </c>
      <c r="D174" s="406" t="s">
        <v>2891</v>
      </c>
      <c r="E174" s="406" t="s">
        <v>2892</v>
      </c>
      <c r="F174" s="409">
        <v>12</v>
      </c>
      <c r="G174" s="409">
        <v>2028</v>
      </c>
      <c r="H174" s="409">
        <v>1</v>
      </c>
      <c r="I174" s="409">
        <v>169</v>
      </c>
      <c r="J174" s="409">
        <v>7</v>
      </c>
      <c r="K174" s="409">
        <v>1183</v>
      </c>
      <c r="L174" s="409">
        <v>0.58333333333333337</v>
      </c>
      <c r="M174" s="409">
        <v>169</v>
      </c>
      <c r="N174" s="409">
        <v>2</v>
      </c>
      <c r="O174" s="409">
        <v>340</v>
      </c>
      <c r="P174" s="487">
        <v>0.16765285996055226</v>
      </c>
      <c r="Q174" s="410">
        <v>170</v>
      </c>
    </row>
    <row r="175" spans="1:17" ht="14.4" customHeight="1" x14ac:dyDescent="0.3">
      <c r="A175" s="405" t="s">
        <v>2988</v>
      </c>
      <c r="B175" s="406" t="s">
        <v>2805</v>
      </c>
      <c r="C175" s="406" t="s">
        <v>2806</v>
      </c>
      <c r="D175" s="406" t="s">
        <v>2895</v>
      </c>
      <c r="E175" s="406" t="s">
        <v>2896</v>
      </c>
      <c r="F175" s="409">
        <v>1</v>
      </c>
      <c r="G175" s="409">
        <v>686</v>
      </c>
      <c r="H175" s="409">
        <v>1</v>
      </c>
      <c r="I175" s="409">
        <v>686</v>
      </c>
      <c r="J175" s="409"/>
      <c r="K175" s="409"/>
      <c r="L175" s="409"/>
      <c r="M175" s="409"/>
      <c r="N175" s="409"/>
      <c r="O175" s="409"/>
      <c r="P175" s="487"/>
      <c r="Q175" s="410"/>
    </row>
    <row r="176" spans="1:17" ht="14.4" customHeight="1" x14ac:dyDescent="0.3">
      <c r="A176" s="405" t="s">
        <v>2988</v>
      </c>
      <c r="B176" s="406" t="s">
        <v>2805</v>
      </c>
      <c r="C176" s="406" t="s">
        <v>2806</v>
      </c>
      <c r="D176" s="406" t="s">
        <v>2897</v>
      </c>
      <c r="E176" s="406" t="s">
        <v>2898</v>
      </c>
      <c r="F176" s="409">
        <v>12</v>
      </c>
      <c r="G176" s="409">
        <v>4164</v>
      </c>
      <c r="H176" s="409">
        <v>1</v>
      </c>
      <c r="I176" s="409">
        <v>347</v>
      </c>
      <c r="J176" s="409">
        <v>7</v>
      </c>
      <c r="K176" s="409">
        <v>2429</v>
      </c>
      <c r="L176" s="409">
        <v>0.58333333333333337</v>
      </c>
      <c r="M176" s="409">
        <v>347</v>
      </c>
      <c r="N176" s="409">
        <v>2</v>
      </c>
      <c r="O176" s="409">
        <v>696</v>
      </c>
      <c r="P176" s="487">
        <v>0.16714697406340057</v>
      </c>
      <c r="Q176" s="410">
        <v>348</v>
      </c>
    </row>
    <row r="177" spans="1:17" ht="14.4" customHeight="1" x14ac:dyDescent="0.3">
      <c r="A177" s="405" t="s">
        <v>2988</v>
      </c>
      <c r="B177" s="406" t="s">
        <v>2805</v>
      </c>
      <c r="C177" s="406" t="s">
        <v>2806</v>
      </c>
      <c r="D177" s="406" t="s">
        <v>2899</v>
      </c>
      <c r="E177" s="406" t="s">
        <v>2900</v>
      </c>
      <c r="F177" s="409">
        <v>12</v>
      </c>
      <c r="G177" s="409">
        <v>2064</v>
      </c>
      <c r="H177" s="409">
        <v>1</v>
      </c>
      <c r="I177" s="409">
        <v>172</v>
      </c>
      <c r="J177" s="409">
        <v>7</v>
      </c>
      <c r="K177" s="409">
        <v>1204</v>
      </c>
      <c r="L177" s="409">
        <v>0.58333333333333337</v>
      </c>
      <c r="M177" s="409">
        <v>172</v>
      </c>
      <c r="N177" s="409">
        <v>2</v>
      </c>
      <c r="O177" s="409">
        <v>346</v>
      </c>
      <c r="P177" s="487">
        <v>0.16763565891472867</v>
      </c>
      <c r="Q177" s="410">
        <v>173</v>
      </c>
    </row>
    <row r="178" spans="1:17" ht="14.4" customHeight="1" x14ac:dyDescent="0.3">
      <c r="A178" s="405" t="s">
        <v>2988</v>
      </c>
      <c r="B178" s="406" t="s">
        <v>2805</v>
      </c>
      <c r="C178" s="406" t="s">
        <v>2806</v>
      </c>
      <c r="D178" s="406" t="s">
        <v>2915</v>
      </c>
      <c r="E178" s="406" t="s">
        <v>2916</v>
      </c>
      <c r="F178" s="409">
        <v>1</v>
      </c>
      <c r="G178" s="409">
        <v>473</v>
      </c>
      <c r="H178" s="409">
        <v>1</v>
      </c>
      <c r="I178" s="409">
        <v>473</v>
      </c>
      <c r="J178" s="409"/>
      <c r="K178" s="409"/>
      <c r="L178" s="409"/>
      <c r="M178" s="409"/>
      <c r="N178" s="409"/>
      <c r="O178" s="409"/>
      <c r="P178" s="487"/>
      <c r="Q178" s="410"/>
    </row>
    <row r="179" spans="1:17" ht="14.4" customHeight="1" x14ac:dyDescent="0.3">
      <c r="A179" s="405" t="s">
        <v>2988</v>
      </c>
      <c r="B179" s="406" t="s">
        <v>2805</v>
      </c>
      <c r="C179" s="406" t="s">
        <v>2806</v>
      </c>
      <c r="D179" s="406" t="s">
        <v>2923</v>
      </c>
      <c r="E179" s="406" t="s">
        <v>2924</v>
      </c>
      <c r="F179" s="409">
        <v>13</v>
      </c>
      <c r="G179" s="409">
        <v>2158</v>
      </c>
      <c r="H179" s="409">
        <v>1</v>
      </c>
      <c r="I179" s="409">
        <v>166</v>
      </c>
      <c r="J179" s="409">
        <v>7</v>
      </c>
      <c r="K179" s="409">
        <v>1162</v>
      </c>
      <c r="L179" s="409">
        <v>0.53846153846153844</v>
      </c>
      <c r="M179" s="409">
        <v>166</v>
      </c>
      <c r="N179" s="409">
        <v>2</v>
      </c>
      <c r="O179" s="409">
        <v>334</v>
      </c>
      <c r="P179" s="487">
        <v>0.15477293790546803</v>
      </c>
      <c r="Q179" s="410">
        <v>167</v>
      </c>
    </row>
    <row r="180" spans="1:17" ht="14.4" customHeight="1" x14ac:dyDescent="0.3">
      <c r="A180" s="405" t="s">
        <v>2988</v>
      </c>
      <c r="B180" s="406" t="s">
        <v>2805</v>
      </c>
      <c r="C180" s="406" t="s">
        <v>2806</v>
      </c>
      <c r="D180" s="406" t="s">
        <v>2945</v>
      </c>
      <c r="E180" s="406" t="s">
        <v>2946</v>
      </c>
      <c r="F180" s="409">
        <v>10</v>
      </c>
      <c r="G180" s="409">
        <v>3180</v>
      </c>
      <c r="H180" s="409">
        <v>1</v>
      </c>
      <c r="I180" s="409">
        <v>318</v>
      </c>
      <c r="J180" s="409">
        <v>8</v>
      </c>
      <c r="K180" s="409">
        <v>2544</v>
      </c>
      <c r="L180" s="409">
        <v>0.8</v>
      </c>
      <c r="M180" s="409">
        <v>318</v>
      </c>
      <c r="N180" s="409">
        <v>1</v>
      </c>
      <c r="O180" s="409">
        <v>328</v>
      </c>
      <c r="P180" s="487">
        <v>0.10314465408805032</v>
      </c>
      <c r="Q180" s="410">
        <v>328</v>
      </c>
    </row>
    <row r="181" spans="1:17" ht="14.4" customHeight="1" x14ac:dyDescent="0.3">
      <c r="A181" s="405" t="s">
        <v>2989</v>
      </c>
      <c r="B181" s="406" t="s">
        <v>2805</v>
      </c>
      <c r="C181" s="406" t="s">
        <v>2806</v>
      </c>
      <c r="D181" s="406" t="s">
        <v>2983</v>
      </c>
      <c r="E181" s="406" t="s">
        <v>2984</v>
      </c>
      <c r="F181" s="409">
        <v>1</v>
      </c>
      <c r="G181" s="409">
        <v>1609</v>
      </c>
      <c r="H181" s="409">
        <v>1</v>
      </c>
      <c r="I181" s="409">
        <v>1609</v>
      </c>
      <c r="J181" s="409"/>
      <c r="K181" s="409"/>
      <c r="L181" s="409"/>
      <c r="M181" s="409"/>
      <c r="N181" s="409"/>
      <c r="O181" s="409"/>
      <c r="P181" s="487"/>
      <c r="Q181" s="410"/>
    </row>
    <row r="182" spans="1:17" ht="14.4" customHeight="1" x14ac:dyDescent="0.3">
      <c r="A182" s="405" t="s">
        <v>2989</v>
      </c>
      <c r="B182" s="406" t="s">
        <v>2805</v>
      </c>
      <c r="C182" s="406" t="s">
        <v>2806</v>
      </c>
      <c r="D182" s="406" t="s">
        <v>2990</v>
      </c>
      <c r="E182" s="406" t="s">
        <v>2991</v>
      </c>
      <c r="F182" s="409">
        <v>1</v>
      </c>
      <c r="G182" s="409">
        <v>1620</v>
      </c>
      <c r="H182" s="409">
        <v>1</v>
      </c>
      <c r="I182" s="409">
        <v>1620</v>
      </c>
      <c r="J182" s="409"/>
      <c r="K182" s="409"/>
      <c r="L182" s="409"/>
      <c r="M182" s="409"/>
      <c r="N182" s="409"/>
      <c r="O182" s="409"/>
      <c r="P182" s="487"/>
      <c r="Q182" s="410"/>
    </row>
    <row r="183" spans="1:17" ht="14.4" customHeight="1" x14ac:dyDescent="0.3">
      <c r="A183" s="405" t="s">
        <v>2989</v>
      </c>
      <c r="B183" s="406" t="s">
        <v>2805</v>
      </c>
      <c r="C183" s="406" t="s">
        <v>2806</v>
      </c>
      <c r="D183" s="406" t="s">
        <v>2809</v>
      </c>
      <c r="E183" s="406" t="s">
        <v>2810</v>
      </c>
      <c r="F183" s="409">
        <v>6</v>
      </c>
      <c r="G183" s="409">
        <v>23184</v>
      </c>
      <c r="H183" s="409">
        <v>1</v>
      </c>
      <c r="I183" s="409">
        <v>3864</v>
      </c>
      <c r="J183" s="409"/>
      <c r="K183" s="409"/>
      <c r="L183" s="409"/>
      <c r="M183" s="409"/>
      <c r="N183" s="409"/>
      <c r="O183" s="409"/>
      <c r="P183" s="487"/>
      <c r="Q183" s="410"/>
    </row>
    <row r="184" spans="1:17" ht="14.4" customHeight="1" x14ac:dyDescent="0.3">
      <c r="A184" s="405" t="s">
        <v>2989</v>
      </c>
      <c r="B184" s="406" t="s">
        <v>2805</v>
      </c>
      <c r="C184" s="406" t="s">
        <v>2806</v>
      </c>
      <c r="D184" s="406" t="s">
        <v>2819</v>
      </c>
      <c r="E184" s="406" t="s">
        <v>2820</v>
      </c>
      <c r="F184" s="409">
        <v>4</v>
      </c>
      <c r="G184" s="409">
        <v>3304</v>
      </c>
      <c r="H184" s="409">
        <v>1</v>
      </c>
      <c r="I184" s="409">
        <v>826</v>
      </c>
      <c r="J184" s="409"/>
      <c r="K184" s="409"/>
      <c r="L184" s="409"/>
      <c r="M184" s="409"/>
      <c r="N184" s="409"/>
      <c r="O184" s="409"/>
      <c r="P184" s="487"/>
      <c r="Q184" s="410"/>
    </row>
    <row r="185" spans="1:17" ht="14.4" customHeight="1" x14ac:dyDescent="0.3">
      <c r="A185" s="405" t="s">
        <v>2989</v>
      </c>
      <c r="B185" s="406" t="s">
        <v>2805</v>
      </c>
      <c r="C185" s="406" t="s">
        <v>2806</v>
      </c>
      <c r="D185" s="406" t="s">
        <v>2827</v>
      </c>
      <c r="E185" s="406" t="s">
        <v>2828</v>
      </c>
      <c r="F185" s="409">
        <v>5</v>
      </c>
      <c r="G185" s="409">
        <v>830</v>
      </c>
      <c r="H185" s="409">
        <v>1</v>
      </c>
      <c r="I185" s="409">
        <v>166</v>
      </c>
      <c r="J185" s="409">
        <v>3</v>
      </c>
      <c r="K185" s="409">
        <v>498</v>
      </c>
      <c r="L185" s="409">
        <v>0.6</v>
      </c>
      <c r="M185" s="409">
        <v>166</v>
      </c>
      <c r="N185" s="409">
        <v>1</v>
      </c>
      <c r="O185" s="409">
        <v>167</v>
      </c>
      <c r="P185" s="487">
        <v>0.20120481927710843</v>
      </c>
      <c r="Q185" s="410">
        <v>167</v>
      </c>
    </row>
    <row r="186" spans="1:17" ht="14.4" customHeight="1" x14ac:dyDescent="0.3">
      <c r="A186" s="405" t="s">
        <v>2989</v>
      </c>
      <c r="B186" s="406" t="s">
        <v>2805</v>
      </c>
      <c r="C186" s="406" t="s">
        <v>2806</v>
      </c>
      <c r="D186" s="406" t="s">
        <v>2829</v>
      </c>
      <c r="E186" s="406" t="s">
        <v>2830</v>
      </c>
      <c r="F186" s="409">
        <v>5</v>
      </c>
      <c r="G186" s="409">
        <v>860</v>
      </c>
      <c r="H186" s="409">
        <v>1</v>
      </c>
      <c r="I186" s="409">
        <v>172</v>
      </c>
      <c r="J186" s="409">
        <v>4</v>
      </c>
      <c r="K186" s="409">
        <v>688</v>
      </c>
      <c r="L186" s="409">
        <v>0.8</v>
      </c>
      <c r="M186" s="409">
        <v>172</v>
      </c>
      <c r="N186" s="409">
        <v>1</v>
      </c>
      <c r="O186" s="409">
        <v>173</v>
      </c>
      <c r="P186" s="487">
        <v>0.20116279069767443</v>
      </c>
      <c r="Q186" s="410">
        <v>173</v>
      </c>
    </row>
    <row r="187" spans="1:17" ht="14.4" customHeight="1" x14ac:dyDescent="0.3">
      <c r="A187" s="405" t="s">
        <v>2989</v>
      </c>
      <c r="B187" s="406" t="s">
        <v>2805</v>
      </c>
      <c r="C187" s="406" t="s">
        <v>2806</v>
      </c>
      <c r="D187" s="406" t="s">
        <v>2831</v>
      </c>
      <c r="E187" s="406" t="s">
        <v>2832</v>
      </c>
      <c r="F187" s="409"/>
      <c r="G187" s="409"/>
      <c r="H187" s="409"/>
      <c r="I187" s="409"/>
      <c r="J187" s="409"/>
      <c r="K187" s="409"/>
      <c r="L187" s="409"/>
      <c r="M187" s="409"/>
      <c r="N187" s="409">
        <v>1</v>
      </c>
      <c r="O187" s="409">
        <v>351</v>
      </c>
      <c r="P187" s="487"/>
      <c r="Q187" s="410">
        <v>351</v>
      </c>
    </row>
    <row r="188" spans="1:17" ht="14.4" customHeight="1" x14ac:dyDescent="0.3">
      <c r="A188" s="405" t="s">
        <v>2989</v>
      </c>
      <c r="B188" s="406" t="s">
        <v>2805</v>
      </c>
      <c r="C188" s="406" t="s">
        <v>2806</v>
      </c>
      <c r="D188" s="406" t="s">
        <v>2841</v>
      </c>
      <c r="E188" s="406" t="s">
        <v>2842</v>
      </c>
      <c r="F188" s="409">
        <v>1</v>
      </c>
      <c r="G188" s="409">
        <v>545</v>
      </c>
      <c r="H188" s="409">
        <v>1</v>
      </c>
      <c r="I188" s="409">
        <v>545</v>
      </c>
      <c r="J188" s="409"/>
      <c r="K188" s="409"/>
      <c r="L188" s="409"/>
      <c r="M188" s="409"/>
      <c r="N188" s="409">
        <v>1</v>
      </c>
      <c r="O188" s="409">
        <v>547</v>
      </c>
      <c r="P188" s="487">
        <v>1.0036697247706421</v>
      </c>
      <c r="Q188" s="410">
        <v>547</v>
      </c>
    </row>
    <row r="189" spans="1:17" ht="14.4" customHeight="1" x14ac:dyDescent="0.3">
      <c r="A189" s="405" t="s">
        <v>2989</v>
      </c>
      <c r="B189" s="406" t="s">
        <v>2805</v>
      </c>
      <c r="C189" s="406" t="s">
        <v>2806</v>
      </c>
      <c r="D189" s="406" t="s">
        <v>2847</v>
      </c>
      <c r="E189" s="406" t="s">
        <v>2848</v>
      </c>
      <c r="F189" s="409">
        <v>1</v>
      </c>
      <c r="G189" s="409">
        <v>674</v>
      </c>
      <c r="H189" s="409">
        <v>1</v>
      </c>
      <c r="I189" s="409">
        <v>674</v>
      </c>
      <c r="J189" s="409"/>
      <c r="K189" s="409"/>
      <c r="L189" s="409"/>
      <c r="M189" s="409"/>
      <c r="N189" s="409"/>
      <c r="O189" s="409"/>
      <c r="P189" s="487"/>
      <c r="Q189" s="410"/>
    </row>
    <row r="190" spans="1:17" ht="14.4" customHeight="1" x14ac:dyDescent="0.3">
      <c r="A190" s="405" t="s">
        <v>2989</v>
      </c>
      <c r="B190" s="406" t="s">
        <v>2805</v>
      </c>
      <c r="C190" s="406" t="s">
        <v>2806</v>
      </c>
      <c r="D190" s="406" t="s">
        <v>2849</v>
      </c>
      <c r="E190" s="406" t="s">
        <v>2850</v>
      </c>
      <c r="F190" s="409"/>
      <c r="G190" s="409"/>
      <c r="H190" s="409"/>
      <c r="I190" s="409"/>
      <c r="J190" s="409"/>
      <c r="K190" s="409"/>
      <c r="L190" s="409"/>
      <c r="M190" s="409"/>
      <c r="N190" s="409">
        <v>1</v>
      </c>
      <c r="O190" s="409">
        <v>511</v>
      </c>
      <c r="P190" s="487"/>
      <c r="Q190" s="410">
        <v>511</v>
      </c>
    </row>
    <row r="191" spans="1:17" ht="14.4" customHeight="1" x14ac:dyDescent="0.3">
      <c r="A191" s="405" t="s">
        <v>2989</v>
      </c>
      <c r="B191" s="406" t="s">
        <v>2805</v>
      </c>
      <c r="C191" s="406" t="s">
        <v>2806</v>
      </c>
      <c r="D191" s="406" t="s">
        <v>2851</v>
      </c>
      <c r="E191" s="406" t="s">
        <v>2852</v>
      </c>
      <c r="F191" s="409"/>
      <c r="G191" s="409"/>
      <c r="H191" s="409"/>
      <c r="I191" s="409"/>
      <c r="J191" s="409"/>
      <c r="K191" s="409"/>
      <c r="L191" s="409"/>
      <c r="M191" s="409"/>
      <c r="N191" s="409">
        <v>1</v>
      </c>
      <c r="O191" s="409">
        <v>421</v>
      </c>
      <c r="P191" s="487"/>
      <c r="Q191" s="410">
        <v>421</v>
      </c>
    </row>
    <row r="192" spans="1:17" ht="14.4" customHeight="1" x14ac:dyDescent="0.3">
      <c r="A192" s="405" t="s">
        <v>2989</v>
      </c>
      <c r="B192" s="406" t="s">
        <v>2805</v>
      </c>
      <c r="C192" s="406" t="s">
        <v>2806</v>
      </c>
      <c r="D192" s="406" t="s">
        <v>2853</v>
      </c>
      <c r="E192" s="406" t="s">
        <v>2854</v>
      </c>
      <c r="F192" s="409">
        <v>2</v>
      </c>
      <c r="G192" s="409">
        <v>688</v>
      </c>
      <c r="H192" s="409">
        <v>1</v>
      </c>
      <c r="I192" s="409">
        <v>344</v>
      </c>
      <c r="J192" s="409"/>
      <c r="K192" s="409"/>
      <c r="L192" s="409"/>
      <c r="M192" s="409"/>
      <c r="N192" s="409">
        <v>1</v>
      </c>
      <c r="O192" s="409">
        <v>347</v>
      </c>
      <c r="P192" s="487">
        <v>0.50436046511627908</v>
      </c>
      <c r="Q192" s="410">
        <v>347</v>
      </c>
    </row>
    <row r="193" spans="1:17" ht="14.4" customHeight="1" x14ac:dyDescent="0.3">
      <c r="A193" s="405" t="s">
        <v>2989</v>
      </c>
      <c r="B193" s="406" t="s">
        <v>2805</v>
      </c>
      <c r="C193" s="406" t="s">
        <v>2806</v>
      </c>
      <c r="D193" s="406" t="s">
        <v>2855</v>
      </c>
      <c r="E193" s="406" t="s">
        <v>2856</v>
      </c>
      <c r="F193" s="409">
        <v>6</v>
      </c>
      <c r="G193" s="409">
        <v>1302</v>
      </c>
      <c r="H193" s="409">
        <v>1</v>
      </c>
      <c r="I193" s="409">
        <v>217</v>
      </c>
      <c r="J193" s="409"/>
      <c r="K193" s="409"/>
      <c r="L193" s="409"/>
      <c r="M193" s="409"/>
      <c r="N193" s="409"/>
      <c r="O193" s="409"/>
      <c r="P193" s="487"/>
      <c r="Q193" s="410"/>
    </row>
    <row r="194" spans="1:17" ht="14.4" customHeight="1" x14ac:dyDescent="0.3">
      <c r="A194" s="405" t="s">
        <v>2989</v>
      </c>
      <c r="B194" s="406" t="s">
        <v>2805</v>
      </c>
      <c r="C194" s="406" t="s">
        <v>2806</v>
      </c>
      <c r="D194" s="406" t="s">
        <v>2857</v>
      </c>
      <c r="E194" s="406" t="s">
        <v>2858</v>
      </c>
      <c r="F194" s="409">
        <v>4</v>
      </c>
      <c r="G194" s="409">
        <v>1988</v>
      </c>
      <c r="H194" s="409">
        <v>1</v>
      </c>
      <c r="I194" s="409">
        <v>497</v>
      </c>
      <c r="J194" s="409"/>
      <c r="K194" s="409"/>
      <c r="L194" s="409"/>
      <c r="M194" s="409"/>
      <c r="N194" s="409"/>
      <c r="O194" s="409"/>
      <c r="P194" s="487"/>
      <c r="Q194" s="410"/>
    </row>
    <row r="195" spans="1:17" ht="14.4" customHeight="1" x14ac:dyDescent="0.3">
      <c r="A195" s="405" t="s">
        <v>2989</v>
      </c>
      <c r="B195" s="406" t="s">
        <v>2805</v>
      </c>
      <c r="C195" s="406" t="s">
        <v>2806</v>
      </c>
      <c r="D195" s="406" t="s">
        <v>2863</v>
      </c>
      <c r="E195" s="406" t="s">
        <v>2864</v>
      </c>
      <c r="F195" s="409">
        <v>1</v>
      </c>
      <c r="G195" s="409">
        <v>110</v>
      </c>
      <c r="H195" s="409">
        <v>1</v>
      </c>
      <c r="I195" s="409">
        <v>110</v>
      </c>
      <c r="J195" s="409"/>
      <c r="K195" s="409"/>
      <c r="L195" s="409"/>
      <c r="M195" s="409"/>
      <c r="N195" s="409"/>
      <c r="O195" s="409"/>
      <c r="P195" s="487"/>
      <c r="Q195" s="410"/>
    </row>
    <row r="196" spans="1:17" ht="14.4" customHeight="1" x14ac:dyDescent="0.3">
      <c r="A196" s="405" t="s">
        <v>2989</v>
      </c>
      <c r="B196" s="406" t="s">
        <v>2805</v>
      </c>
      <c r="C196" s="406" t="s">
        <v>2806</v>
      </c>
      <c r="D196" s="406" t="s">
        <v>2865</v>
      </c>
      <c r="E196" s="406" t="s">
        <v>2866</v>
      </c>
      <c r="F196" s="409">
        <v>2</v>
      </c>
      <c r="G196" s="409">
        <v>656</v>
      </c>
      <c r="H196" s="409">
        <v>1</v>
      </c>
      <c r="I196" s="409">
        <v>328</v>
      </c>
      <c r="J196" s="409"/>
      <c r="K196" s="409"/>
      <c r="L196" s="409"/>
      <c r="M196" s="409"/>
      <c r="N196" s="409"/>
      <c r="O196" s="409"/>
      <c r="P196" s="487"/>
      <c r="Q196" s="410"/>
    </row>
    <row r="197" spans="1:17" ht="14.4" customHeight="1" x14ac:dyDescent="0.3">
      <c r="A197" s="405" t="s">
        <v>2989</v>
      </c>
      <c r="B197" s="406" t="s">
        <v>2805</v>
      </c>
      <c r="C197" s="406" t="s">
        <v>2806</v>
      </c>
      <c r="D197" s="406" t="s">
        <v>2869</v>
      </c>
      <c r="E197" s="406" t="s">
        <v>2870</v>
      </c>
      <c r="F197" s="409">
        <v>17</v>
      </c>
      <c r="G197" s="409">
        <v>391</v>
      </c>
      <c r="H197" s="409">
        <v>1</v>
      </c>
      <c r="I197" s="409">
        <v>23</v>
      </c>
      <c r="J197" s="409"/>
      <c r="K197" s="409"/>
      <c r="L197" s="409"/>
      <c r="M197" s="409"/>
      <c r="N197" s="409"/>
      <c r="O197" s="409"/>
      <c r="P197" s="487"/>
      <c r="Q197" s="410"/>
    </row>
    <row r="198" spans="1:17" ht="14.4" customHeight="1" x14ac:dyDescent="0.3">
      <c r="A198" s="405" t="s">
        <v>2989</v>
      </c>
      <c r="B198" s="406" t="s">
        <v>2805</v>
      </c>
      <c r="C198" s="406" t="s">
        <v>2806</v>
      </c>
      <c r="D198" s="406" t="s">
        <v>2871</v>
      </c>
      <c r="E198" s="406" t="s">
        <v>2872</v>
      </c>
      <c r="F198" s="409"/>
      <c r="G198" s="409"/>
      <c r="H198" s="409"/>
      <c r="I198" s="409"/>
      <c r="J198" s="409">
        <v>1</v>
      </c>
      <c r="K198" s="409">
        <v>16</v>
      </c>
      <c r="L198" s="409"/>
      <c r="M198" s="409">
        <v>16</v>
      </c>
      <c r="N198" s="409"/>
      <c r="O198" s="409"/>
      <c r="P198" s="487"/>
      <c r="Q198" s="410"/>
    </row>
    <row r="199" spans="1:17" ht="14.4" customHeight="1" x14ac:dyDescent="0.3">
      <c r="A199" s="405" t="s">
        <v>2989</v>
      </c>
      <c r="B199" s="406" t="s">
        <v>2805</v>
      </c>
      <c r="C199" s="406" t="s">
        <v>2806</v>
      </c>
      <c r="D199" s="406" t="s">
        <v>2875</v>
      </c>
      <c r="E199" s="406" t="s">
        <v>2876</v>
      </c>
      <c r="F199" s="409">
        <v>20</v>
      </c>
      <c r="G199" s="409">
        <v>6960</v>
      </c>
      <c r="H199" s="409">
        <v>1</v>
      </c>
      <c r="I199" s="409">
        <v>348</v>
      </c>
      <c r="J199" s="409">
        <v>9</v>
      </c>
      <c r="K199" s="409">
        <v>3132</v>
      </c>
      <c r="L199" s="409">
        <v>0.45</v>
      </c>
      <c r="M199" s="409">
        <v>348</v>
      </c>
      <c r="N199" s="409"/>
      <c r="O199" s="409"/>
      <c r="P199" s="487"/>
      <c r="Q199" s="410"/>
    </row>
    <row r="200" spans="1:17" ht="14.4" customHeight="1" x14ac:dyDescent="0.3">
      <c r="A200" s="405" t="s">
        <v>2989</v>
      </c>
      <c r="B200" s="406" t="s">
        <v>2805</v>
      </c>
      <c r="C200" s="406" t="s">
        <v>2806</v>
      </c>
      <c r="D200" s="406" t="s">
        <v>2877</v>
      </c>
      <c r="E200" s="406" t="s">
        <v>2878</v>
      </c>
      <c r="F200" s="409">
        <v>6</v>
      </c>
      <c r="G200" s="409">
        <v>7470</v>
      </c>
      <c r="H200" s="409">
        <v>1</v>
      </c>
      <c r="I200" s="409">
        <v>1245</v>
      </c>
      <c r="J200" s="409"/>
      <c r="K200" s="409"/>
      <c r="L200" s="409"/>
      <c r="M200" s="409"/>
      <c r="N200" s="409"/>
      <c r="O200" s="409"/>
      <c r="P200" s="487"/>
      <c r="Q200" s="410"/>
    </row>
    <row r="201" spans="1:17" ht="14.4" customHeight="1" x14ac:dyDescent="0.3">
      <c r="A201" s="405" t="s">
        <v>2989</v>
      </c>
      <c r="B201" s="406" t="s">
        <v>2805</v>
      </c>
      <c r="C201" s="406" t="s">
        <v>2806</v>
      </c>
      <c r="D201" s="406" t="s">
        <v>2879</v>
      </c>
      <c r="E201" s="406" t="s">
        <v>2880</v>
      </c>
      <c r="F201" s="409"/>
      <c r="G201" s="409"/>
      <c r="H201" s="409"/>
      <c r="I201" s="409"/>
      <c r="J201" s="409"/>
      <c r="K201" s="409"/>
      <c r="L201" s="409"/>
      <c r="M201" s="409"/>
      <c r="N201" s="409">
        <v>1</v>
      </c>
      <c r="O201" s="409">
        <v>148</v>
      </c>
      <c r="P201" s="487"/>
      <c r="Q201" s="410">
        <v>148</v>
      </c>
    </row>
    <row r="202" spans="1:17" ht="14.4" customHeight="1" x14ac:dyDescent="0.3">
      <c r="A202" s="405" t="s">
        <v>2989</v>
      </c>
      <c r="B202" s="406" t="s">
        <v>2805</v>
      </c>
      <c r="C202" s="406" t="s">
        <v>2806</v>
      </c>
      <c r="D202" s="406" t="s">
        <v>2885</v>
      </c>
      <c r="E202" s="406" t="s">
        <v>2886</v>
      </c>
      <c r="F202" s="409">
        <v>2</v>
      </c>
      <c r="G202" s="409">
        <v>408</v>
      </c>
      <c r="H202" s="409">
        <v>1</v>
      </c>
      <c r="I202" s="409">
        <v>204</v>
      </c>
      <c r="J202" s="409"/>
      <c r="K202" s="409"/>
      <c r="L202" s="409"/>
      <c r="M202" s="409"/>
      <c r="N202" s="409">
        <v>1</v>
      </c>
      <c r="O202" s="409">
        <v>207</v>
      </c>
      <c r="P202" s="487">
        <v>0.50735294117647056</v>
      </c>
      <c r="Q202" s="410">
        <v>207</v>
      </c>
    </row>
    <row r="203" spans="1:17" ht="14.4" customHeight="1" x14ac:dyDescent="0.3">
      <c r="A203" s="405" t="s">
        <v>2989</v>
      </c>
      <c r="B203" s="406" t="s">
        <v>2805</v>
      </c>
      <c r="C203" s="406" t="s">
        <v>2806</v>
      </c>
      <c r="D203" s="406" t="s">
        <v>2887</v>
      </c>
      <c r="E203" s="406" t="s">
        <v>2888</v>
      </c>
      <c r="F203" s="409">
        <v>1</v>
      </c>
      <c r="G203" s="409">
        <v>38</v>
      </c>
      <c r="H203" s="409">
        <v>1</v>
      </c>
      <c r="I203" s="409">
        <v>38</v>
      </c>
      <c r="J203" s="409">
        <v>2</v>
      </c>
      <c r="K203" s="409">
        <v>76</v>
      </c>
      <c r="L203" s="409">
        <v>2</v>
      </c>
      <c r="M203" s="409">
        <v>38</v>
      </c>
      <c r="N203" s="409"/>
      <c r="O203" s="409"/>
      <c r="P203" s="487"/>
      <c r="Q203" s="410"/>
    </row>
    <row r="204" spans="1:17" ht="14.4" customHeight="1" x14ac:dyDescent="0.3">
      <c r="A204" s="405" t="s">
        <v>2989</v>
      </c>
      <c r="B204" s="406" t="s">
        <v>2805</v>
      </c>
      <c r="C204" s="406" t="s">
        <v>2806</v>
      </c>
      <c r="D204" s="406" t="s">
        <v>2891</v>
      </c>
      <c r="E204" s="406" t="s">
        <v>2892</v>
      </c>
      <c r="F204" s="409">
        <v>5</v>
      </c>
      <c r="G204" s="409">
        <v>845</v>
      </c>
      <c r="H204" s="409">
        <v>1</v>
      </c>
      <c r="I204" s="409">
        <v>169</v>
      </c>
      <c r="J204" s="409">
        <v>3</v>
      </c>
      <c r="K204" s="409">
        <v>507</v>
      </c>
      <c r="L204" s="409">
        <v>0.6</v>
      </c>
      <c r="M204" s="409">
        <v>169</v>
      </c>
      <c r="N204" s="409">
        <v>1</v>
      </c>
      <c r="O204" s="409">
        <v>170</v>
      </c>
      <c r="P204" s="487">
        <v>0.20118343195266272</v>
      </c>
      <c r="Q204" s="410">
        <v>170</v>
      </c>
    </row>
    <row r="205" spans="1:17" ht="14.4" customHeight="1" x14ac:dyDescent="0.3">
      <c r="A205" s="405" t="s">
        <v>2989</v>
      </c>
      <c r="B205" s="406" t="s">
        <v>2805</v>
      </c>
      <c r="C205" s="406" t="s">
        <v>2806</v>
      </c>
      <c r="D205" s="406" t="s">
        <v>2897</v>
      </c>
      <c r="E205" s="406" t="s">
        <v>2898</v>
      </c>
      <c r="F205" s="409">
        <v>1</v>
      </c>
      <c r="G205" s="409">
        <v>347</v>
      </c>
      <c r="H205" s="409">
        <v>1</v>
      </c>
      <c r="I205" s="409">
        <v>347</v>
      </c>
      <c r="J205" s="409">
        <v>1</v>
      </c>
      <c r="K205" s="409">
        <v>347</v>
      </c>
      <c r="L205" s="409">
        <v>1</v>
      </c>
      <c r="M205" s="409">
        <v>347</v>
      </c>
      <c r="N205" s="409"/>
      <c r="O205" s="409"/>
      <c r="P205" s="487"/>
      <c r="Q205" s="410"/>
    </row>
    <row r="206" spans="1:17" ht="14.4" customHeight="1" x14ac:dyDescent="0.3">
      <c r="A206" s="405" t="s">
        <v>2989</v>
      </c>
      <c r="B206" s="406" t="s">
        <v>2805</v>
      </c>
      <c r="C206" s="406" t="s">
        <v>2806</v>
      </c>
      <c r="D206" s="406" t="s">
        <v>2899</v>
      </c>
      <c r="E206" s="406" t="s">
        <v>2900</v>
      </c>
      <c r="F206" s="409">
        <v>5</v>
      </c>
      <c r="G206" s="409">
        <v>860</v>
      </c>
      <c r="H206" s="409">
        <v>1</v>
      </c>
      <c r="I206" s="409">
        <v>172</v>
      </c>
      <c r="J206" s="409">
        <v>3</v>
      </c>
      <c r="K206" s="409">
        <v>516</v>
      </c>
      <c r="L206" s="409">
        <v>0.6</v>
      </c>
      <c r="M206" s="409">
        <v>172</v>
      </c>
      <c r="N206" s="409">
        <v>1</v>
      </c>
      <c r="O206" s="409">
        <v>173</v>
      </c>
      <c r="P206" s="487">
        <v>0.20116279069767443</v>
      </c>
      <c r="Q206" s="410">
        <v>173</v>
      </c>
    </row>
    <row r="207" spans="1:17" ht="14.4" customHeight="1" x14ac:dyDescent="0.3">
      <c r="A207" s="405" t="s">
        <v>2989</v>
      </c>
      <c r="B207" s="406" t="s">
        <v>2805</v>
      </c>
      <c r="C207" s="406" t="s">
        <v>2806</v>
      </c>
      <c r="D207" s="406" t="s">
        <v>2907</v>
      </c>
      <c r="E207" s="406" t="s">
        <v>2908</v>
      </c>
      <c r="F207" s="409">
        <v>125</v>
      </c>
      <c r="G207" s="409">
        <v>53000</v>
      </c>
      <c r="H207" s="409">
        <v>1</v>
      </c>
      <c r="I207" s="409">
        <v>424</v>
      </c>
      <c r="J207" s="409"/>
      <c r="K207" s="409"/>
      <c r="L207" s="409"/>
      <c r="M207" s="409"/>
      <c r="N207" s="409"/>
      <c r="O207" s="409"/>
      <c r="P207" s="487"/>
      <c r="Q207" s="410"/>
    </row>
    <row r="208" spans="1:17" ht="14.4" customHeight="1" x14ac:dyDescent="0.3">
      <c r="A208" s="405" t="s">
        <v>2989</v>
      </c>
      <c r="B208" s="406" t="s">
        <v>2805</v>
      </c>
      <c r="C208" s="406" t="s">
        <v>2806</v>
      </c>
      <c r="D208" s="406" t="s">
        <v>2911</v>
      </c>
      <c r="E208" s="406" t="s">
        <v>2912</v>
      </c>
      <c r="F208" s="409"/>
      <c r="G208" s="409"/>
      <c r="H208" s="409"/>
      <c r="I208" s="409"/>
      <c r="J208" s="409"/>
      <c r="K208" s="409"/>
      <c r="L208" s="409"/>
      <c r="M208" s="409"/>
      <c r="N208" s="409">
        <v>1</v>
      </c>
      <c r="O208" s="409">
        <v>692</v>
      </c>
      <c r="P208" s="487"/>
      <c r="Q208" s="410">
        <v>692</v>
      </c>
    </row>
    <row r="209" spans="1:17" ht="14.4" customHeight="1" x14ac:dyDescent="0.3">
      <c r="A209" s="405" t="s">
        <v>2989</v>
      </c>
      <c r="B209" s="406" t="s">
        <v>2805</v>
      </c>
      <c r="C209" s="406" t="s">
        <v>2806</v>
      </c>
      <c r="D209" s="406" t="s">
        <v>2913</v>
      </c>
      <c r="E209" s="406" t="s">
        <v>2914</v>
      </c>
      <c r="F209" s="409">
        <v>1</v>
      </c>
      <c r="G209" s="409">
        <v>674</v>
      </c>
      <c r="H209" s="409">
        <v>1</v>
      </c>
      <c r="I209" s="409">
        <v>674</v>
      </c>
      <c r="J209" s="409"/>
      <c r="K209" s="409"/>
      <c r="L209" s="409"/>
      <c r="M209" s="409"/>
      <c r="N209" s="409"/>
      <c r="O209" s="409"/>
      <c r="P209" s="487"/>
      <c r="Q209" s="410"/>
    </row>
    <row r="210" spans="1:17" ht="14.4" customHeight="1" x14ac:dyDescent="0.3">
      <c r="A210" s="405" t="s">
        <v>2989</v>
      </c>
      <c r="B210" s="406" t="s">
        <v>2805</v>
      </c>
      <c r="C210" s="406" t="s">
        <v>2806</v>
      </c>
      <c r="D210" s="406" t="s">
        <v>2915</v>
      </c>
      <c r="E210" s="406" t="s">
        <v>2916</v>
      </c>
      <c r="F210" s="409"/>
      <c r="G210" s="409"/>
      <c r="H210" s="409"/>
      <c r="I210" s="409"/>
      <c r="J210" s="409"/>
      <c r="K210" s="409"/>
      <c r="L210" s="409"/>
      <c r="M210" s="409"/>
      <c r="N210" s="409">
        <v>1</v>
      </c>
      <c r="O210" s="409">
        <v>475</v>
      </c>
      <c r="P210" s="487"/>
      <c r="Q210" s="410">
        <v>475</v>
      </c>
    </row>
    <row r="211" spans="1:17" ht="14.4" customHeight="1" x14ac:dyDescent="0.3">
      <c r="A211" s="405" t="s">
        <v>2989</v>
      </c>
      <c r="B211" s="406" t="s">
        <v>2805</v>
      </c>
      <c r="C211" s="406" t="s">
        <v>2806</v>
      </c>
      <c r="D211" s="406" t="s">
        <v>2917</v>
      </c>
      <c r="E211" s="406" t="s">
        <v>2918</v>
      </c>
      <c r="F211" s="409"/>
      <c r="G211" s="409"/>
      <c r="H211" s="409"/>
      <c r="I211" s="409"/>
      <c r="J211" s="409"/>
      <c r="K211" s="409"/>
      <c r="L211" s="409"/>
      <c r="M211" s="409"/>
      <c r="N211" s="409">
        <v>1</v>
      </c>
      <c r="O211" s="409">
        <v>289</v>
      </c>
      <c r="P211" s="487"/>
      <c r="Q211" s="410">
        <v>289</v>
      </c>
    </row>
    <row r="212" spans="1:17" ht="14.4" customHeight="1" x14ac:dyDescent="0.3">
      <c r="A212" s="405" t="s">
        <v>2989</v>
      </c>
      <c r="B212" s="406" t="s">
        <v>2805</v>
      </c>
      <c r="C212" s="406" t="s">
        <v>2806</v>
      </c>
      <c r="D212" s="406" t="s">
        <v>2921</v>
      </c>
      <c r="E212" s="406" t="s">
        <v>2922</v>
      </c>
      <c r="F212" s="409">
        <v>125</v>
      </c>
      <c r="G212" s="409">
        <v>125250</v>
      </c>
      <c r="H212" s="409">
        <v>1</v>
      </c>
      <c r="I212" s="409">
        <v>1002</v>
      </c>
      <c r="J212" s="409"/>
      <c r="K212" s="409"/>
      <c r="L212" s="409"/>
      <c r="M212" s="409"/>
      <c r="N212" s="409"/>
      <c r="O212" s="409"/>
      <c r="P212" s="487"/>
      <c r="Q212" s="410"/>
    </row>
    <row r="213" spans="1:17" ht="14.4" customHeight="1" x14ac:dyDescent="0.3">
      <c r="A213" s="405" t="s">
        <v>2989</v>
      </c>
      <c r="B213" s="406" t="s">
        <v>2805</v>
      </c>
      <c r="C213" s="406" t="s">
        <v>2806</v>
      </c>
      <c r="D213" s="406" t="s">
        <v>2923</v>
      </c>
      <c r="E213" s="406" t="s">
        <v>2924</v>
      </c>
      <c r="F213" s="409">
        <v>5</v>
      </c>
      <c r="G213" s="409">
        <v>830</v>
      </c>
      <c r="H213" s="409">
        <v>1</v>
      </c>
      <c r="I213" s="409">
        <v>166</v>
      </c>
      <c r="J213" s="409">
        <v>4</v>
      </c>
      <c r="K213" s="409">
        <v>664</v>
      </c>
      <c r="L213" s="409">
        <v>0.8</v>
      </c>
      <c r="M213" s="409">
        <v>166</v>
      </c>
      <c r="N213" s="409">
        <v>1</v>
      </c>
      <c r="O213" s="409">
        <v>167</v>
      </c>
      <c r="P213" s="487">
        <v>0.20120481927710843</v>
      </c>
      <c r="Q213" s="410">
        <v>167</v>
      </c>
    </row>
    <row r="214" spans="1:17" ht="14.4" customHeight="1" x14ac:dyDescent="0.3">
      <c r="A214" s="405" t="s">
        <v>2989</v>
      </c>
      <c r="B214" s="406" t="s">
        <v>2805</v>
      </c>
      <c r="C214" s="406" t="s">
        <v>2806</v>
      </c>
      <c r="D214" s="406" t="s">
        <v>2992</v>
      </c>
      <c r="E214" s="406" t="s">
        <v>2874</v>
      </c>
      <c r="F214" s="409">
        <v>3</v>
      </c>
      <c r="G214" s="409">
        <v>4950</v>
      </c>
      <c r="H214" s="409">
        <v>1</v>
      </c>
      <c r="I214" s="409">
        <v>1650</v>
      </c>
      <c r="J214" s="409"/>
      <c r="K214" s="409"/>
      <c r="L214" s="409"/>
      <c r="M214" s="409"/>
      <c r="N214" s="409"/>
      <c r="O214" s="409"/>
      <c r="P214" s="487"/>
      <c r="Q214" s="410"/>
    </row>
    <row r="215" spans="1:17" ht="14.4" customHeight="1" x14ac:dyDescent="0.3">
      <c r="A215" s="405" t="s">
        <v>2993</v>
      </c>
      <c r="B215" s="406" t="s">
        <v>2805</v>
      </c>
      <c r="C215" s="406" t="s">
        <v>2806</v>
      </c>
      <c r="D215" s="406" t="s">
        <v>2819</v>
      </c>
      <c r="E215" s="406" t="s">
        <v>2820</v>
      </c>
      <c r="F215" s="409">
        <v>2</v>
      </c>
      <c r="G215" s="409">
        <v>1652</v>
      </c>
      <c r="H215" s="409">
        <v>1</v>
      </c>
      <c r="I215" s="409">
        <v>826</v>
      </c>
      <c r="J215" s="409"/>
      <c r="K215" s="409"/>
      <c r="L215" s="409"/>
      <c r="M215" s="409"/>
      <c r="N215" s="409"/>
      <c r="O215" s="409"/>
      <c r="P215" s="487"/>
      <c r="Q215" s="410"/>
    </row>
    <row r="216" spans="1:17" ht="14.4" customHeight="1" x14ac:dyDescent="0.3">
      <c r="A216" s="405" t="s">
        <v>2993</v>
      </c>
      <c r="B216" s="406" t="s">
        <v>2805</v>
      </c>
      <c r="C216" s="406" t="s">
        <v>2806</v>
      </c>
      <c r="D216" s="406" t="s">
        <v>2853</v>
      </c>
      <c r="E216" s="406" t="s">
        <v>2854</v>
      </c>
      <c r="F216" s="409">
        <v>1</v>
      </c>
      <c r="G216" s="409">
        <v>344</v>
      </c>
      <c r="H216" s="409">
        <v>1</v>
      </c>
      <c r="I216" s="409">
        <v>344</v>
      </c>
      <c r="J216" s="409"/>
      <c r="K216" s="409"/>
      <c r="L216" s="409"/>
      <c r="M216" s="409"/>
      <c r="N216" s="409"/>
      <c r="O216" s="409"/>
      <c r="P216" s="487"/>
      <c r="Q216" s="410"/>
    </row>
    <row r="217" spans="1:17" ht="14.4" customHeight="1" x14ac:dyDescent="0.3">
      <c r="A217" s="405" t="s">
        <v>2993</v>
      </c>
      <c r="B217" s="406" t="s">
        <v>2805</v>
      </c>
      <c r="C217" s="406" t="s">
        <v>2806</v>
      </c>
      <c r="D217" s="406" t="s">
        <v>2901</v>
      </c>
      <c r="E217" s="406" t="s">
        <v>2902</v>
      </c>
      <c r="F217" s="409">
        <v>4</v>
      </c>
      <c r="G217" s="409">
        <v>1596</v>
      </c>
      <c r="H217" s="409">
        <v>1</v>
      </c>
      <c r="I217" s="409">
        <v>399</v>
      </c>
      <c r="J217" s="409"/>
      <c r="K217" s="409"/>
      <c r="L217" s="409"/>
      <c r="M217" s="409"/>
      <c r="N217" s="409"/>
      <c r="O217" s="409"/>
      <c r="P217" s="487"/>
      <c r="Q217" s="410"/>
    </row>
    <row r="218" spans="1:17" ht="14.4" customHeight="1" x14ac:dyDescent="0.3">
      <c r="A218" s="405" t="s">
        <v>2993</v>
      </c>
      <c r="B218" s="406" t="s">
        <v>2805</v>
      </c>
      <c r="C218" s="406" t="s">
        <v>2806</v>
      </c>
      <c r="D218" s="406" t="s">
        <v>2927</v>
      </c>
      <c r="E218" s="406" t="s">
        <v>2928</v>
      </c>
      <c r="F218" s="409">
        <v>1</v>
      </c>
      <c r="G218" s="409">
        <v>572</v>
      </c>
      <c r="H218" s="409">
        <v>1</v>
      </c>
      <c r="I218" s="409">
        <v>572</v>
      </c>
      <c r="J218" s="409"/>
      <c r="K218" s="409"/>
      <c r="L218" s="409"/>
      <c r="M218" s="409"/>
      <c r="N218" s="409"/>
      <c r="O218" s="409"/>
      <c r="P218" s="487"/>
      <c r="Q218" s="410"/>
    </row>
    <row r="219" spans="1:17" ht="14.4" customHeight="1" x14ac:dyDescent="0.3">
      <c r="A219" s="405" t="s">
        <v>2994</v>
      </c>
      <c r="B219" s="406" t="s">
        <v>2805</v>
      </c>
      <c r="C219" s="406" t="s">
        <v>2806</v>
      </c>
      <c r="D219" s="406" t="s">
        <v>2827</v>
      </c>
      <c r="E219" s="406" t="s">
        <v>2828</v>
      </c>
      <c r="F219" s="409"/>
      <c r="G219" s="409"/>
      <c r="H219" s="409"/>
      <c r="I219" s="409"/>
      <c r="J219" s="409"/>
      <c r="K219" s="409"/>
      <c r="L219" s="409"/>
      <c r="M219" s="409"/>
      <c r="N219" s="409">
        <v>1</v>
      </c>
      <c r="O219" s="409">
        <v>167</v>
      </c>
      <c r="P219" s="487"/>
      <c r="Q219" s="410">
        <v>167</v>
      </c>
    </row>
    <row r="220" spans="1:17" ht="14.4" customHeight="1" x14ac:dyDescent="0.3">
      <c r="A220" s="405" t="s">
        <v>2994</v>
      </c>
      <c r="B220" s="406" t="s">
        <v>2805</v>
      </c>
      <c r="C220" s="406" t="s">
        <v>2806</v>
      </c>
      <c r="D220" s="406" t="s">
        <v>2829</v>
      </c>
      <c r="E220" s="406" t="s">
        <v>2830</v>
      </c>
      <c r="F220" s="409"/>
      <c r="G220" s="409"/>
      <c r="H220" s="409"/>
      <c r="I220" s="409"/>
      <c r="J220" s="409"/>
      <c r="K220" s="409"/>
      <c r="L220" s="409"/>
      <c r="M220" s="409"/>
      <c r="N220" s="409">
        <v>1</v>
      </c>
      <c r="O220" s="409">
        <v>173</v>
      </c>
      <c r="P220" s="487"/>
      <c r="Q220" s="410">
        <v>173</v>
      </c>
    </row>
    <row r="221" spans="1:17" ht="14.4" customHeight="1" x14ac:dyDescent="0.3">
      <c r="A221" s="405" t="s">
        <v>2994</v>
      </c>
      <c r="B221" s="406" t="s">
        <v>2805</v>
      </c>
      <c r="C221" s="406" t="s">
        <v>2806</v>
      </c>
      <c r="D221" s="406" t="s">
        <v>2841</v>
      </c>
      <c r="E221" s="406" t="s">
        <v>2842</v>
      </c>
      <c r="F221" s="409">
        <v>1</v>
      </c>
      <c r="G221" s="409">
        <v>545</v>
      </c>
      <c r="H221" s="409">
        <v>1</v>
      </c>
      <c r="I221" s="409">
        <v>545</v>
      </c>
      <c r="J221" s="409"/>
      <c r="K221" s="409"/>
      <c r="L221" s="409"/>
      <c r="M221" s="409"/>
      <c r="N221" s="409">
        <v>2</v>
      </c>
      <c r="O221" s="409">
        <v>1094</v>
      </c>
      <c r="P221" s="487">
        <v>2.0073394495412842</v>
      </c>
      <c r="Q221" s="410">
        <v>547</v>
      </c>
    </row>
    <row r="222" spans="1:17" ht="14.4" customHeight="1" x14ac:dyDescent="0.3">
      <c r="A222" s="405" t="s">
        <v>2994</v>
      </c>
      <c r="B222" s="406" t="s">
        <v>2805</v>
      </c>
      <c r="C222" s="406" t="s">
        <v>2806</v>
      </c>
      <c r="D222" s="406" t="s">
        <v>2843</v>
      </c>
      <c r="E222" s="406" t="s">
        <v>2844</v>
      </c>
      <c r="F222" s="409">
        <v>1</v>
      </c>
      <c r="G222" s="409">
        <v>650</v>
      </c>
      <c r="H222" s="409">
        <v>1</v>
      </c>
      <c r="I222" s="409">
        <v>650</v>
      </c>
      <c r="J222" s="409"/>
      <c r="K222" s="409"/>
      <c r="L222" s="409"/>
      <c r="M222" s="409"/>
      <c r="N222" s="409">
        <v>3</v>
      </c>
      <c r="O222" s="409">
        <v>1956</v>
      </c>
      <c r="P222" s="487">
        <v>3.0092307692307694</v>
      </c>
      <c r="Q222" s="410">
        <v>652</v>
      </c>
    </row>
    <row r="223" spans="1:17" ht="14.4" customHeight="1" x14ac:dyDescent="0.3">
      <c r="A223" s="405" t="s">
        <v>2994</v>
      </c>
      <c r="B223" s="406" t="s">
        <v>2805</v>
      </c>
      <c r="C223" s="406" t="s">
        <v>2806</v>
      </c>
      <c r="D223" s="406" t="s">
        <v>2845</v>
      </c>
      <c r="E223" s="406" t="s">
        <v>2846</v>
      </c>
      <c r="F223" s="409">
        <v>1</v>
      </c>
      <c r="G223" s="409">
        <v>650</v>
      </c>
      <c r="H223" s="409">
        <v>1</v>
      </c>
      <c r="I223" s="409">
        <v>650</v>
      </c>
      <c r="J223" s="409"/>
      <c r="K223" s="409"/>
      <c r="L223" s="409"/>
      <c r="M223" s="409"/>
      <c r="N223" s="409">
        <v>3</v>
      </c>
      <c r="O223" s="409">
        <v>1956</v>
      </c>
      <c r="P223" s="487">
        <v>3.0092307692307694</v>
      </c>
      <c r="Q223" s="410">
        <v>652</v>
      </c>
    </row>
    <row r="224" spans="1:17" ht="14.4" customHeight="1" x14ac:dyDescent="0.3">
      <c r="A224" s="405" t="s">
        <v>2994</v>
      </c>
      <c r="B224" s="406" t="s">
        <v>2805</v>
      </c>
      <c r="C224" s="406" t="s">
        <v>2806</v>
      </c>
      <c r="D224" s="406" t="s">
        <v>2853</v>
      </c>
      <c r="E224" s="406" t="s">
        <v>2854</v>
      </c>
      <c r="F224" s="409"/>
      <c r="G224" s="409"/>
      <c r="H224" s="409"/>
      <c r="I224" s="409"/>
      <c r="J224" s="409"/>
      <c r="K224" s="409"/>
      <c r="L224" s="409"/>
      <c r="M224" s="409"/>
      <c r="N224" s="409">
        <v>1</v>
      </c>
      <c r="O224" s="409">
        <v>347</v>
      </c>
      <c r="P224" s="487"/>
      <c r="Q224" s="410">
        <v>347</v>
      </c>
    </row>
    <row r="225" spans="1:17" ht="14.4" customHeight="1" x14ac:dyDescent="0.3">
      <c r="A225" s="405" t="s">
        <v>2994</v>
      </c>
      <c r="B225" s="406" t="s">
        <v>2805</v>
      </c>
      <c r="C225" s="406" t="s">
        <v>2806</v>
      </c>
      <c r="D225" s="406" t="s">
        <v>2867</v>
      </c>
      <c r="E225" s="406" t="s">
        <v>2868</v>
      </c>
      <c r="F225" s="409">
        <v>1</v>
      </c>
      <c r="G225" s="409">
        <v>310</v>
      </c>
      <c r="H225" s="409">
        <v>1</v>
      </c>
      <c r="I225" s="409">
        <v>310</v>
      </c>
      <c r="J225" s="409"/>
      <c r="K225" s="409"/>
      <c r="L225" s="409"/>
      <c r="M225" s="409"/>
      <c r="N225" s="409">
        <v>10</v>
      </c>
      <c r="O225" s="409">
        <v>3110</v>
      </c>
      <c r="P225" s="487">
        <v>10.03225806451613</v>
      </c>
      <c r="Q225" s="410">
        <v>311</v>
      </c>
    </row>
    <row r="226" spans="1:17" ht="14.4" customHeight="1" x14ac:dyDescent="0.3">
      <c r="A226" s="405" t="s">
        <v>2994</v>
      </c>
      <c r="B226" s="406" t="s">
        <v>2805</v>
      </c>
      <c r="C226" s="406" t="s">
        <v>2806</v>
      </c>
      <c r="D226" s="406" t="s">
        <v>2875</v>
      </c>
      <c r="E226" s="406" t="s">
        <v>2876</v>
      </c>
      <c r="F226" s="409"/>
      <c r="G226" s="409"/>
      <c r="H226" s="409"/>
      <c r="I226" s="409"/>
      <c r="J226" s="409"/>
      <c r="K226" s="409"/>
      <c r="L226" s="409"/>
      <c r="M226" s="409"/>
      <c r="N226" s="409">
        <v>5</v>
      </c>
      <c r="O226" s="409">
        <v>1745</v>
      </c>
      <c r="P226" s="487"/>
      <c r="Q226" s="410">
        <v>349</v>
      </c>
    </row>
    <row r="227" spans="1:17" ht="14.4" customHeight="1" x14ac:dyDescent="0.3">
      <c r="A227" s="405" t="s">
        <v>2994</v>
      </c>
      <c r="B227" s="406" t="s">
        <v>2805</v>
      </c>
      <c r="C227" s="406" t="s">
        <v>2806</v>
      </c>
      <c r="D227" s="406" t="s">
        <v>2887</v>
      </c>
      <c r="E227" s="406" t="s">
        <v>2888</v>
      </c>
      <c r="F227" s="409"/>
      <c r="G227" s="409"/>
      <c r="H227" s="409"/>
      <c r="I227" s="409"/>
      <c r="J227" s="409"/>
      <c r="K227" s="409"/>
      <c r="L227" s="409"/>
      <c r="M227" s="409"/>
      <c r="N227" s="409">
        <v>1</v>
      </c>
      <c r="O227" s="409">
        <v>39</v>
      </c>
      <c r="P227" s="487"/>
      <c r="Q227" s="410">
        <v>39</v>
      </c>
    </row>
    <row r="228" spans="1:17" ht="14.4" customHeight="1" x14ac:dyDescent="0.3">
      <c r="A228" s="405" t="s">
        <v>2994</v>
      </c>
      <c r="B228" s="406" t="s">
        <v>2805</v>
      </c>
      <c r="C228" s="406" t="s">
        <v>2806</v>
      </c>
      <c r="D228" s="406" t="s">
        <v>2891</v>
      </c>
      <c r="E228" s="406" t="s">
        <v>2892</v>
      </c>
      <c r="F228" s="409"/>
      <c r="G228" s="409"/>
      <c r="H228" s="409"/>
      <c r="I228" s="409"/>
      <c r="J228" s="409"/>
      <c r="K228" s="409"/>
      <c r="L228" s="409"/>
      <c r="M228" s="409"/>
      <c r="N228" s="409">
        <v>1</v>
      </c>
      <c r="O228" s="409">
        <v>170</v>
      </c>
      <c r="P228" s="487"/>
      <c r="Q228" s="410">
        <v>170</v>
      </c>
    </row>
    <row r="229" spans="1:17" ht="14.4" customHeight="1" x14ac:dyDescent="0.3">
      <c r="A229" s="405" t="s">
        <v>2994</v>
      </c>
      <c r="B229" s="406" t="s">
        <v>2805</v>
      </c>
      <c r="C229" s="406" t="s">
        <v>2806</v>
      </c>
      <c r="D229" s="406" t="s">
        <v>2895</v>
      </c>
      <c r="E229" s="406" t="s">
        <v>2896</v>
      </c>
      <c r="F229" s="409">
        <v>1</v>
      </c>
      <c r="G229" s="409">
        <v>686</v>
      </c>
      <c r="H229" s="409">
        <v>1</v>
      </c>
      <c r="I229" s="409">
        <v>686</v>
      </c>
      <c r="J229" s="409"/>
      <c r="K229" s="409"/>
      <c r="L229" s="409"/>
      <c r="M229" s="409"/>
      <c r="N229" s="409">
        <v>3</v>
      </c>
      <c r="O229" s="409">
        <v>2064</v>
      </c>
      <c r="P229" s="487">
        <v>3.008746355685131</v>
      </c>
      <c r="Q229" s="410">
        <v>688</v>
      </c>
    </row>
    <row r="230" spans="1:17" ht="14.4" customHeight="1" x14ac:dyDescent="0.3">
      <c r="A230" s="405" t="s">
        <v>2994</v>
      </c>
      <c r="B230" s="406" t="s">
        <v>2805</v>
      </c>
      <c r="C230" s="406" t="s">
        <v>2806</v>
      </c>
      <c r="D230" s="406" t="s">
        <v>2897</v>
      </c>
      <c r="E230" s="406" t="s">
        <v>2898</v>
      </c>
      <c r="F230" s="409">
        <v>1</v>
      </c>
      <c r="G230" s="409">
        <v>347</v>
      </c>
      <c r="H230" s="409">
        <v>1</v>
      </c>
      <c r="I230" s="409">
        <v>347</v>
      </c>
      <c r="J230" s="409"/>
      <c r="K230" s="409"/>
      <c r="L230" s="409"/>
      <c r="M230" s="409"/>
      <c r="N230" s="409">
        <v>1</v>
      </c>
      <c r="O230" s="409">
        <v>348</v>
      </c>
      <c r="P230" s="487">
        <v>1.0028818443804035</v>
      </c>
      <c r="Q230" s="410">
        <v>348</v>
      </c>
    </row>
    <row r="231" spans="1:17" ht="14.4" customHeight="1" x14ac:dyDescent="0.3">
      <c r="A231" s="405" t="s">
        <v>2994</v>
      </c>
      <c r="B231" s="406" t="s">
        <v>2805</v>
      </c>
      <c r="C231" s="406" t="s">
        <v>2806</v>
      </c>
      <c r="D231" s="406" t="s">
        <v>2899</v>
      </c>
      <c r="E231" s="406" t="s">
        <v>2900</v>
      </c>
      <c r="F231" s="409"/>
      <c r="G231" s="409"/>
      <c r="H231" s="409"/>
      <c r="I231" s="409"/>
      <c r="J231" s="409"/>
      <c r="K231" s="409"/>
      <c r="L231" s="409"/>
      <c r="M231" s="409"/>
      <c r="N231" s="409">
        <v>1</v>
      </c>
      <c r="O231" s="409">
        <v>173</v>
      </c>
      <c r="P231" s="487"/>
      <c r="Q231" s="410">
        <v>173</v>
      </c>
    </row>
    <row r="232" spans="1:17" ht="14.4" customHeight="1" x14ac:dyDescent="0.3">
      <c r="A232" s="405" t="s">
        <v>2994</v>
      </c>
      <c r="B232" s="406" t="s">
        <v>2805</v>
      </c>
      <c r="C232" s="406" t="s">
        <v>2806</v>
      </c>
      <c r="D232" s="406" t="s">
        <v>2903</v>
      </c>
      <c r="E232" s="406" t="s">
        <v>2904</v>
      </c>
      <c r="F232" s="409">
        <v>1</v>
      </c>
      <c r="G232" s="409">
        <v>650</v>
      </c>
      <c r="H232" s="409">
        <v>1</v>
      </c>
      <c r="I232" s="409">
        <v>650</v>
      </c>
      <c r="J232" s="409"/>
      <c r="K232" s="409"/>
      <c r="L232" s="409"/>
      <c r="M232" s="409"/>
      <c r="N232" s="409">
        <v>3</v>
      </c>
      <c r="O232" s="409">
        <v>1956</v>
      </c>
      <c r="P232" s="487">
        <v>3.0092307692307694</v>
      </c>
      <c r="Q232" s="410">
        <v>652</v>
      </c>
    </row>
    <row r="233" spans="1:17" ht="14.4" customHeight="1" x14ac:dyDescent="0.3">
      <c r="A233" s="405" t="s">
        <v>2994</v>
      </c>
      <c r="B233" s="406" t="s">
        <v>2805</v>
      </c>
      <c r="C233" s="406" t="s">
        <v>2806</v>
      </c>
      <c r="D233" s="406" t="s">
        <v>2905</v>
      </c>
      <c r="E233" s="406" t="s">
        <v>2906</v>
      </c>
      <c r="F233" s="409">
        <v>1</v>
      </c>
      <c r="G233" s="409">
        <v>650</v>
      </c>
      <c r="H233" s="409">
        <v>1</v>
      </c>
      <c r="I233" s="409">
        <v>650</v>
      </c>
      <c r="J233" s="409"/>
      <c r="K233" s="409"/>
      <c r="L233" s="409"/>
      <c r="M233" s="409"/>
      <c r="N233" s="409">
        <v>3</v>
      </c>
      <c r="O233" s="409">
        <v>1956</v>
      </c>
      <c r="P233" s="487">
        <v>3.0092307692307694</v>
      </c>
      <c r="Q233" s="410">
        <v>652</v>
      </c>
    </row>
    <row r="234" spans="1:17" ht="14.4" customHeight="1" x14ac:dyDescent="0.3">
      <c r="A234" s="405" t="s">
        <v>2994</v>
      </c>
      <c r="B234" s="406" t="s">
        <v>2805</v>
      </c>
      <c r="C234" s="406" t="s">
        <v>2806</v>
      </c>
      <c r="D234" s="406" t="s">
        <v>2915</v>
      </c>
      <c r="E234" s="406" t="s">
        <v>2916</v>
      </c>
      <c r="F234" s="409"/>
      <c r="G234" s="409"/>
      <c r="H234" s="409"/>
      <c r="I234" s="409"/>
      <c r="J234" s="409"/>
      <c r="K234" s="409"/>
      <c r="L234" s="409"/>
      <c r="M234" s="409"/>
      <c r="N234" s="409">
        <v>1</v>
      </c>
      <c r="O234" s="409">
        <v>475</v>
      </c>
      <c r="P234" s="487"/>
      <c r="Q234" s="410">
        <v>475</v>
      </c>
    </row>
    <row r="235" spans="1:17" ht="14.4" customHeight="1" x14ac:dyDescent="0.3">
      <c r="A235" s="405" t="s">
        <v>2994</v>
      </c>
      <c r="B235" s="406" t="s">
        <v>2805</v>
      </c>
      <c r="C235" s="406" t="s">
        <v>2806</v>
      </c>
      <c r="D235" s="406" t="s">
        <v>2923</v>
      </c>
      <c r="E235" s="406" t="s">
        <v>2924</v>
      </c>
      <c r="F235" s="409"/>
      <c r="G235" s="409"/>
      <c r="H235" s="409"/>
      <c r="I235" s="409"/>
      <c r="J235" s="409"/>
      <c r="K235" s="409"/>
      <c r="L235" s="409"/>
      <c r="M235" s="409"/>
      <c r="N235" s="409">
        <v>1</v>
      </c>
      <c r="O235" s="409">
        <v>167</v>
      </c>
      <c r="P235" s="487"/>
      <c r="Q235" s="410">
        <v>167</v>
      </c>
    </row>
    <row r="236" spans="1:17" ht="14.4" customHeight="1" x14ac:dyDescent="0.3">
      <c r="A236" s="405" t="s">
        <v>2994</v>
      </c>
      <c r="B236" s="406" t="s">
        <v>2805</v>
      </c>
      <c r="C236" s="406" t="s">
        <v>2806</v>
      </c>
      <c r="D236" s="406" t="s">
        <v>2937</v>
      </c>
      <c r="E236" s="406" t="s">
        <v>2938</v>
      </c>
      <c r="F236" s="409">
        <v>1</v>
      </c>
      <c r="G236" s="409">
        <v>1395</v>
      </c>
      <c r="H236" s="409">
        <v>1</v>
      </c>
      <c r="I236" s="409">
        <v>1395</v>
      </c>
      <c r="J236" s="409"/>
      <c r="K236" s="409"/>
      <c r="L236" s="409"/>
      <c r="M236" s="409"/>
      <c r="N236" s="409">
        <v>3</v>
      </c>
      <c r="O236" s="409">
        <v>4191</v>
      </c>
      <c r="P236" s="487">
        <v>3.0043010752688173</v>
      </c>
      <c r="Q236" s="410">
        <v>1397</v>
      </c>
    </row>
    <row r="237" spans="1:17" ht="14.4" customHeight="1" x14ac:dyDescent="0.3">
      <c r="A237" s="405" t="s">
        <v>2994</v>
      </c>
      <c r="B237" s="406" t="s">
        <v>2805</v>
      </c>
      <c r="C237" s="406" t="s">
        <v>2806</v>
      </c>
      <c r="D237" s="406" t="s">
        <v>2939</v>
      </c>
      <c r="E237" s="406" t="s">
        <v>2940</v>
      </c>
      <c r="F237" s="409">
        <v>1</v>
      </c>
      <c r="G237" s="409">
        <v>1016</v>
      </c>
      <c r="H237" s="409">
        <v>1</v>
      </c>
      <c r="I237" s="409">
        <v>1016</v>
      </c>
      <c r="J237" s="409"/>
      <c r="K237" s="409"/>
      <c r="L237" s="409"/>
      <c r="M237" s="409"/>
      <c r="N237" s="409"/>
      <c r="O237" s="409"/>
      <c r="P237" s="487"/>
      <c r="Q237" s="410"/>
    </row>
    <row r="238" spans="1:17" ht="14.4" customHeight="1" x14ac:dyDescent="0.3">
      <c r="A238" s="405" t="s">
        <v>2995</v>
      </c>
      <c r="B238" s="406" t="s">
        <v>2805</v>
      </c>
      <c r="C238" s="406" t="s">
        <v>2806</v>
      </c>
      <c r="D238" s="406" t="s">
        <v>2807</v>
      </c>
      <c r="E238" s="406" t="s">
        <v>2808</v>
      </c>
      <c r="F238" s="409">
        <v>1</v>
      </c>
      <c r="G238" s="409">
        <v>1180</v>
      </c>
      <c r="H238" s="409">
        <v>1</v>
      </c>
      <c r="I238" s="409">
        <v>1180</v>
      </c>
      <c r="J238" s="409">
        <v>1</v>
      </c>
      <c r="K238" s="409">
        <v>1180</v>
      </c>
      <c r="L238" s="409">
        <v>1</v>
      </c>
      <c r="M238" s="409">
        <v>1180</v>
      </c>
      <c r="N238" s="409">
        <v>2</v>
      </c>
      <c r="O238" s="409">
        <v>2368</v>
      </c>
      <c r="P238" s="487">
        <v>2.006779661016949</v>
      </c>
      <c r="Q238" s="410">
        <v>1184</v>
      </c>
    </row>
    <row r="239" spans="1:17" ht="14.4" customHeight="1" x14ac:dyDescent="0.3">
      <c r="A239" s="405" t="s">
        <v>2995</v>
      </c>
      <c r="B239" s="406" t="s">
        <v>2805</v>
      </c>
      <c r="C239" s="406" t="s">
        <v>2806</v>
      </c>
      <c r="D239" s="406" t="s">
        <v>2809</v>
      </c>
      <c r="E239" s="406" t="s">
        <v>2810</v>
      </c>
      <c r="F239" s="409">
        <v>2</v>
      </c>
      <c r="G239" s="409">
        <v>7728</v>
      </c>
      <c r="H239" s="409">
        <v>1</v>
      </c>
      <c r="I239" s="409">
        <v>3864</v>
      </c>
      <c r="J239" s="409"/>
      <c r="K239" s="409"/>
      <c r="L239" s="409"/>
      <c r="M239" s="409"/>
      <c r="N239" s="409">
        <v>3</v>
      </c>
      <c r="O239" s="409">
        <v>11643</v>
      </c>
      <c r="P239" s="487">
        <v>1.5065993788819876</v>
      </c>
      <c r="Q239" s="410">
        <v>3881</v>
      </c>
    </row>
    <row r="240" spans="1:17" ht="14.4" customHeight="1" x14ac:dyDescent="0.3">
      <c r="A240" s="405" t="s">
        <v>2995</v>
      </c>
      <c r="B240" s="406" t="s">
        <v>2805</v>
      </c>
      <c r="C240" s="406" t="s">
        <v>2806</v>
      </c>
      <c r="D240" s="406" t="s">
        <v>2811</v>
      </c>
      <c r="E240" s="406" t="s">
        <v>2812</v>
      </c>
      <c r="F240" s="409">
        <v>2</v>
      </c>
      <c r="G240" s="409">
        <v>1300</v>
      </c>
      <c r="H240" s="409">
        <v>1</v>
      </c>
      <c r="I240" s="409">
        <v>650</v>
      </c>
      <c r="J240" s="409"/>
      <c r="K240" s="409"/>
      <c r="L240" s="409"/>
      <c r="M240" s="409"/>
      <c r="N240" s="409"/>
      <c r="O240" s="409"/>
      <c r="P240" s="487"/>
      <c r="Q240" s="410"/>
    </row>
    <row r="241" spans="1:17" ht="14.4" customHeight="1" x14ac:dyDescent="0.3">
      <c r="A241" s="405" t="s">
        <v>2995</v>
      </c>
      <c r="B241" s="406" t="s">
        <v>2805</v>
      </c>
      <c r="C241" s="406" t="s">
        <v>2806</v>
      </c>
      <c r="D241" s="406" t="s">
        <v>2813</v>
      </c>
      <c r="E241" s="406" t="s">
        <v>2814</v>
      </c>
      <c r="F241" s="409"/>
      <c r="G241" s="409"/>
      <c r="H241" s="409"/>
      <c r="I241" s="409"/>
      <c r="J241" s="409"/>
      <c r="K241" s="409"/>
      <c r="L241" s="409"/>
      <c r="M241" s="409"/>
      <c r="N241" s="409">
        <v>1</v>
      </c>
      <c r="O241" s="409">
        <v>318</v>
      </c>
      <c r="P241" s="487"/>
      <c r="Q241" s="410">
        <v>318</v>
      </c>
    </row>
    <row r="242" spans="1:17" ht="14.4" customHeight="1" x14ac:dyDescent="0.3">
      <c r="A242" s="405" t="s">
        <v>2995</v>
      </c>
      <c r="B242" s="406" t="s">
        <v>2805</v>
      </c>
      <c r="C242" s="406" t="s">
        <v>2806</v>
      </c>
      <c r="D242" s="406" t="s">
        <v>2819</v>
      </c>
      <c r="E242" s="406" t="s">
        <v>2820</v>
      </c>
      <c r="F242" s="409"/>
      <c r="G242" s="409"/>
      <c r="H242" s="409"/>
      <c r="I242" s="409"/>
      <c r="J242" s="409">
        <v>4</v>
      </c>
      <c r="K242" s="409">
        <v>3304</v>
      </c>
      <c r="L242" s="409"/>
      <c r="M242" s="409">
        <v>826</v>
      </c>
      <c r="N242" s="409"/>
      <c r="O242" s="409"/>
      <c r="P242" s="487"/>
      <c r="Q242" s="410"/>
    </row>
    <row r="243" spans="1:17" ht="14.4" customHeight="1" x14ac:dyDescent="0.3">
      <c r="A243" s="405" t="s">
        <v>2995</v>
      </c>
      <c r="B243" s="406" t="s">
        <v>2805</v>
      </c>
      <c r="C243" s="406" t="s">
        <v>2806</v>
      </c>
      <c r="D243" s="406" t="s">
        <v>2823</v>
      </c>
      <c r="E243" s="406" t="s">
        <v>2824</v>
      </c>
      <c r="F243" s="409">
        <v>3</v>
      </c>
      <c r="G243" s="409">
        <v>2427</v>
      </c>
      <c r="H243" s="409">
        <v>1</v>
      </c>
      <c r="I243" s="409">
        <v>809</v>
      </c>
      <c r="J243" s="409"/>
      <c r="K243" s="409"/>
      <c r="L243" s="409"/>
      <c r="M243" s="409"/>
      <c r="N243" s="409">
        <v>1</v>
      </c>
      <c r="O243" s="409">
        <v>812</v>
      </c>
      <c r="P243" s="487">
        <v>0.33456942727647299</v>
      </c>
      <c r="Q243" s="410">
        <v>812</v>
      </c>
    </row>
    <row r="244" spans="1:17" ht="14.4" customHeight="1" x14ac:dyDescent="0.3">
      <c r="A244" s="405" t="s">
        <v>2995</v>
      </c>
      <c r="B244" s="406" t="s">
        <v>2805</v>
      </c>
      <c r="C244" s="406" t="s">
        <v>2806</v>
      </c>
      <c r="D244" s="406" t="s">
        <v>2825</v>
      </c>
      <c r="E244" s="406" t="s">
        <v>2826</v>
      </c>
      <c r="F244" s="409">
        <v>3</v>
      </c>
      <c r="G244" s="409">
        <v>2427</v>
      </c>
      <c r="H244" s="409">
        <v>1</v>
      </c>
      <c r="I244" s="409">
        <v>809</v>
      </c>
      <c r="J244" s="409"/>
      <c r="K244" s="409"/>
      <c r="L244" s="409"/>
      <c r="M244" s="409"/>
      <c r="N244" s="409">
        <v>1</v>
      </c>
      <c r="O244" s="409">
        <v>812</v>
      </c>
      <c r="P244" s="487">
        <v>0.33456942727647299</v>
      </c>
      <c r="Q244" s="410">
        <v>812</v>
      </c>
    </row>
    <row r="245" spans="1:17" ht="14.4" customHeight="1" x14ac:dyDescent="0.3">
      <c r="A245" s="405" t="s">
        <v>2995</v>
      </c>
      <c r="B245" s="406" t="s">
        <v>2805</v>
      </c>
      <c r="C245" s="406" t="s">
        <v>2806</v>
      </c>
      <c r="D245" s="406" t="s">
        <v>2827</v>
      </c>
      <c r="E245" s="406" t="s">
        <v>2828</v>
      </c>
      <c r="F245" s="409">
        <v>47</v>
      </c>
      <c r="G245" s="409">
        <v>7802</v>
      </c>
      <c r="H245" s="409">
        <v>1</v>
      </c>
      <c r="I245" s="409">
        <v>166</v>
      </c>
      <c r="J245" s="409">
        <v>45</v>
      </c>
      <c r="K245" s="409">
        <v>7470</v>
      </c>
      <c r="L245" s="409">
        <v>0.95744680851063835</v>
      </c>
      <c r="M245" s="409">
        <v>166</v>
      </c>
      <c r="N245" s="409">
        <v>33</v>
      </c>
      <c r="O245" s="409">
        <v>5511</v>
      </c>
      <c r="P245" s="487">
        <v>0.70635734427069985</v>
      </c>
      <c r="Q245" s="410">
        <v>167</v>
      </c>
    </row>
    <row r="246" spans="1:17" ht="14.4" customHeight="1" x14ac:dyDescent="0.3">
      <c r="A246" s="405" t="s">
        <v>2995</v>
      </c>
      <c r="B246" s="406" t="s">
        <v>2805</v>
      </c>
      <c r="C246" s="406" t="s">
        <v>2806</v>
      </c>
      <c r="D246" s="406" t="s">
        <v>2829</v>
      </c>
      <c r="E246" s="406" t="s">
        <v>2830</v>
      </c>
      <c r="F246" s="409">
        <v>15</v>
      </c>
      <c r="G246" s="409">
        <v>2580</v>
      </c>
      <c r="H246" s="409">
        <v>1</v>
      </c>
      <c r="I246" s="409">
        <v>172</v>
      </c>
      <c r="J246" s="409">
        <v>10</v>
      </c>
      <c r="K246" s="409">
        <v>1720</v>
      </c>
      <c r="L246" s="409">
        <v>0.66666666666666663</v>
      </c>
      <c r="M246" s="409">
        <v>172</v>
      </c>
      <c r="N246" s="409">
        <v>10</v>
      </c>
      <c r="O246" s="409">
        <v>1730</v>
      </c>
      <c r="P246" s="487">
        <v>0.6705426356589147</v>
      </c>
      <c r="Q246" s="410">
        <v>173</v>
      </c>
    </row>
    <row r="247" spans="1:17" ht="14.4" customHeight="1" x14ac:dyDescent="0.3">
      <c r="A247" s="405" t="s">
        <v>2995</v>
      </c>
      <c r="B247" s="406" t="s">
        <v>2805</v>
      </c>
      <c r="C247" s="406" t="s">
        <v>2806</v>
      </c>
      <c r="D247" s="406" t="s">
        <v>2831</v>
      </c>
      <c r="E247" s="406" t="s">
        <v>2832</v>
      </c>
      <c r="F247" s="409">
        <v>30</v>
      </c>
      <c r="G247" s="409">
        <v>10470</v>
      </c>
      <c r="H247" s="409">
        <v>1</v>
      </c>
      <c r="I247" s="409">
        <v>349</v>
      </c>
      <c r="J247" s="409">
        <v>24</v>
      </c>
      <c r="K247" s="409">
        <v>8376</v>
      </c>
      <c r="L247" s="409">
        <v>0.8</v>
      </c>
      <c r="M247" s="409">
        <v>349</v>
      </c>
      <c r="N247" s="409">
        <v>25</v>
      </c>
      <c r="O247" s="409">
        <v>8775</v>
      </c>
      <c r="P247" s="487">
        <v>0.83810888252148996</v>
      </c>
      <c r="Q247" s="410">
        <v>351</v>
      </c>
    </row>
    <row r="248" spans="1:17" ht="14.4" customHeight="1" x14ac:dyDescent="0.3">
      <c r="A248" s="405" t="s">
        <v>2995</v>
      </c>
      <c r="B248" s="406" t="s">
        <v>2805</v>
      </c>
      <c r="C248" s="406" t="s">
        <v>2806</v>
      </c>
      <c r="D248" s="406" t="s">
        <v>2833</v>
      </c>
      <c r="E248" s="406" t="s">
        <v>2834</v>
      </c>
      <c r="F248" s="409"/>
      <c r="G248" s="409"/>
      <c r="H248" s="409"/>
      <c r="I248" s="409"/>
      <c r="J248" s="409">
        <v>2</v>
      </c>
      <c r="K248" s="409">
        <v>2070</v>
      </c>
      <c r="L248" s="409"/>
      <c r="M248" s="409">
        <v>1035</v>
      </c>
      <c r="N248" s="409"/>
      <c r="O248" s="409"/>
      <c r="P248" s="487"/>
      <c r="Q248" s="410"/>
    </row>
    <row r="249" spans="1:17" ht="14.4" customHeight="1" x14ac:dyDescent="0.3">
      <c r="A249" s="405" t="s">
        <v>2995</v>
      </c>
      <c r="B249" s="406" t="s">
        <v>2805</v>
      </c>
      <c r="C249" s="406" t="s">
        <v>2806</v>
      </c>
      <c r="D249" s="406" t="s">
        <v>2835</v>
      </c>
      <c r="E249" s="406" t="s">
        <v>2836</v>
      </c>
      <c r="F249" s="409">
        <v>2</v>
      </c>
      <c r="G249" s="409">
        <v>376</v>
      </c>
      <c r="H249" s="409">
        <v>1</v>
      </c>
      <c r="I249" s="409">
        <v>188</v>
      </c>
      <c r="J249" s="409">
        <v>1</v>
      </c>
      <c r="K249" s="409">
        <v>188</v>
      </c>
      <c r="L249" s="409">
        <v>0.5</v>
      </c>
      <c r="M249" s="409">
        <v>188</v>
      </c>
      <c r="N249" s="409">
        <v>3</v>
      </c>
      <c r="O249" s="409">
        <v>567</v>
      </c>
      <c r="P249" s="487">
        <v>1.5079787234042554</v>
      </c>
      <c r="Q249" s="410">
        <v>189</v>
      </c>
    </row>
    <row r="250" spans="1:17" ht="14.4" customHeight="1" x14ac:dyDescent="0.3">
      <c r="A250" s="405" t="s">
        <v>2995</v>
      </c>
      <c r="B250" s="406" t="s">
        <v>2805</v>
      </c>
      <c r="C250" s="406" t="s">
        <v>2806</v>
      </c>
      <c r="D250" s="406" t="s">
        <v>2837</v>
      </c>
      <c r="E250" s="406" t="s">
        <v>2838</v>
      </c>
      <c r="F250" s="409">
        <v>11</v>
      </c>
      <c r="G250" s="409">
        <v>9031</v>
      </c>
      <c r="H250" s="409">
        <v>1</v>
      </c>
      <c r="I250" s="409">
        <v>821</v>
      </c>
      <c r="J250" s="409">
        <v>3</v>
      </c>
      <c r="K250" s="409">
        <v>2463</v>
      </c>
      <c r="L250" s="409">
        <v>0.27272727272727271</v>
      </c>
      <c r="M250" s="409">
        <v>821</v>
      </c>
      <c r="N250" s="409"/>
      <c r="O250" s="409"/>
      <c r="P250" s="487"/>
      <c r="Q250" s="410"/>
    </row>
    <row r="251" spans="1:17" ht="14.4" customHeight="1" x14ac:dyDescent="0.3">
      <c r="A251" s="405" t="s">
        <v>2995</v>
      </c>
      <c r="B251" s="406" t="s">
        <v>2805</v>
      </c>
      <c r="C251" s="406" t="s">
        <v>2806</v>
      </c>
      <c r="D251" s="406" t="s">
        <v>2841</v>
      </c>
      <c r="E251" s="406" t="s">
        <v>2842</v>
      </c>
      <c r="F251" s="409">
        <v>4</v>
      </c>
      <c r="G251" s="409">
        <v>2180</v>
      </c>
      <c r="H251" s="409">
        <v>1</v>
      </c>
      <c r="I251" s="409">
        <v>545</v>
      </c>
      <c r="J251" s="409">
        <v>8</v>
      </c>
      <c r="K251" s="409">
        <v>4360</v>
      </c>
      <c r="L251" s="409">
        <v>2</v>
      </c>
      <c r="M251" s="409">
        <v>545</v>
      </c>
      <c r="N251" s="409">
        <v>5</v>
      </c>
      <c r="O251" s="409">
        <v>2735</v>
      </c>
      <c r="P251" s="487">
        <v>1.2545871559633028</v>
      </c>
      <c r="Q251" s="410">
        <v>547</v>
      </c>
    </row>
    <row r="252" spans="1:17" ht="14.4" customHeight="1" x14ac:dyDescent="0.3">
      <c r="A252" s="405" t="s">
        <v>2995</v>
      </c>
      <c r="B252" s="406" t="s">
        <v>2805</v>
      </c>
      <c r="C252" s="406" t="s">
        <v>2806</v>
      </c>
      <c r="D252" s="406" t="s">
        <v>2843</v>
      </c>
      <c r="E252" s="406" t="s">
        <v>2844</v>
      </c>
      <c r="F252" s="409"/>
      <c r="G252" s="409"/>
      <c r="H252" s="409"/>
      <c r="I252" s="409"/>
      <c r="J252" s="409">
        <v>1</v>
      </c>
      <c r="K252" s="409">
        <v>650</v>
      </c>
      <c r="L252" s="409"/>
      <c r="M252" s="409">
        <v>650</v>
      </c>
      <c r="N252" s="409"/>
      <c r="O252" s="409"/>
      <c r="P252" s="487"/>
      <c r="Q252" s="410"/>
    </row>
    <row r="253" spans="1:17" ht="14.4" customHeight="1" x14ac:dyDescent="0.3">
      <c r="A253" s="405" t="s">
        <v>2995</v>
      </c>
      <c r="B253" s="406" t="s">
        <v>2805</v>
      </c>
      <c r="C253" s="406" t="s">
        <v>2806</v>
      </c>
      <c r="D253" s="406" t="s">
        <v>2845</v>
      </c>
      <c r="E253" s="406" t="s">
        <v>2846</v>
      </c>
      <c r="F253" s="409"/>
      <c r="G253" s="409"/>
      <c r="H253" s="409"/>
      <c r="I253" s="409"/>
      <c r="J253" s="409">
        <v>1</v>
      </c>
      <c r="K253" s="409">
        <v>650</v>
      </c>
      <c r="L253" s="409"/>
      <c r="M253" s="409">
        <v>650</v>
      </c>
      <c r="N253" s="409"/>
      <c r="O253" s="409"/>
      <c r="P253" s="487"/>
      <c r="Q253" s="410"/>
    </row>
    <row r="254" spans="1:17" ht="14.4" customHeight="1" x14ac:dyDescent="0.3">
      <c r="A254" s="405" t="s">
        <v>2995</v>
      </c>
      <c r="B254" s="406" t="s">
        <v>2805</v>
      </c>
      <c r="C254" s="406" t="s">
        <v>2806</v>
      </c>
      <c r="D254" s="406" t="s">
        <v>2847</v>
      </c>
      <c r="E254" s="406" t="s">
        <v>2848</v>
      </c>
      <c r="F254" s="409">
        <v>6</v>
      </c>
      <c r="G254" s="409">
        <v>4044</v>
      </c>
      <c r="H254" s="409">
        <v>1</v>
      </c>
      <c r="I254" s="409">
        <v>674</v>
      </c>
      <c r="J254" s="409">
        <v>6</v>
      </c>
      <c r="K254" s="409">
        <v>4044</v>
      </c>
      <c r="L254" s="409">
        <v>1</v>
      </c>
      <c r="M254" s="409">
        <v>674</v>
      </c>
      <c r="N254" s="409">
        <v>4</v>
      </c>
      <c r="O254" s="409">
        <v>2704</v>
      </c>
      <c r="P254" s="487">
        <v>0.66864490603363003</v>
      </c>
      <c r="Q254" s="410">
        <v>676</v>
      </c>
    </row>
    <row r="255" spans="1:17" ht="14.4" customHeight="1" x14ac:dyDescent="0.3">
      <c r="A255" s="405" t="s">
        <v>2995</v>
      </c>
      <c r="B255" s="406" t="s">
        <v>2805</v>
      </c>
      <c r="C255" s="406" t="s">
        <v>2806</v>
      </c>
      <c r="D255" s="406" t="s">
        <v>2849</v>
      </c>
      <c r="E255" s="406" t="s">
        <v>2850</v>
      </c>
      <c r="F255" s="409">
        <v>5</v>
      </c>
      <c r="G255" s="409">
        <v>2545</v>
      </c>
      <c r="H255" s="409">
        <v>1</v>
      </c>
      <c r="I255" s="409">
        <v>509</v>
      </c>
      <c r="J255" s="409">
        <v>1</v>
      </c>
      <c r="K255" s="409">
        <v>509</v>
      </c>
      <c r="L255" s="409">
        <v>0.2</v>
      </c>
      <c r="M255" s="409">
        <v>509</v>
      </c>
      <c r="N255" s="409">
        <v>1</v>
      </c>
      <c r="O255" s="409">
        <v>511</v>
      </c>
      <c r="P255" s="487">
        <v>0.20078585461689588</v>
      </c>
      <c r="Q255" s="410">
        <v>511</v>
      </c>
    </row>
    <row r="256" spans="1:17" ht="14.4" customHeight="1" x14ac:dyDescent="0.3">
      <c r="A256" s="405" t="s">
        <v>2995</v>
      </c>
      <c r="B256" s="406" t="s">
        <v>2805</v>
      </c>
      <c r="C256" s="406" t="s">
        <v>2806</v>
      </c>
      <c r="D256" s="406" t="s">
        <v>2851</v>
      </c>
      <c r="E256" s="406" t="s">
        <v>2852</v>
      </c>
      <c r="F256" s="409">
        <v>5</v>
      </c>
      <c r="G256" s="409">
        <v>2095</v>
      </c>
      <c r="H256" s="409">
        <v>1</v>
      </c>
      <c r="I256" s="409">
        <v>419</v>
      </c>
      <c r="J256" s="409">
        <v>1</v>
      </c>
      <c r="K256" s="409">
        <v>419</v>
      </c>
      <c r="L256" s="409">
        <v>0.2</v>
      </c>
      <c r="M256" s="409">
        <v>419</v>
      </c>
      <c r="N256" s="409">
        <v>1</v>
      </c>
      <c r="O256" s="409">
        <v>421</v>
      </c>
      <c r="P256" s="487">
        <v>0.20095465393794748</v>
      </c>
      <c r="Q256" s="410">
        <v>421</v>
      </c>
    </row>
    <row r="257" spans="1:17" ht="14.4" customHeight="1" x14ac:dyDescent="0.3">
      <c r="A257" s="405" t="s">
        <v>2995</v>
      </c>
      <c r="B257" s="406" t="s">
        <v>2805</v>
      </c>
      <c r="C257" s="406" t="s">
        <v>2806</v>
      </c>
      <c r="D257" s="406" t="s">
        <v>2853</v>
      </c>
      <c r="E257" s="406" t="s">
        <v>2854</v>
      </c>
      <c r="F257" s="409">
        <v>19</v>
      </c>
      <c r="G257" s="409">
        <v>6536</v>
      </c>
      <c r="H257" s="409">
        <v>1</v>
      </c>
      <c r="I257" s="409">
        <v>344</v>
      </c>
      <c r="J257" s="409">
        <v>14</v>
      </c>
      <c r="K257" s="409">
        <v>4816</v>
      </c>
      <c r="L257" s="409">
        <v>0.73684210526315785</v>
      </c>
      <c r="M257" s="409">
        <v>344</v>
      </c>
      <c r="N257" s="409">
        <v>7</v>
      </c>
      <c r="O257" s="409">
        <v>2429</v>
      </c>
      <c r="P257" s="487">
        <v>0.37163402692778458</v>
      </c>
      <c r="Q257" s="410">
        <v>347</v>
      </c>
    </row>
    <row r="258" spans="1:17" ht="14.4" customHeight="1" x14ac:dyDescent="0.3">
      <c r="A258" s="405" t="s">
        <v>2995</v>
      </c>
      <c r="B258" s="406" t="s">
        <v>2805</v>
      </c>
      <c r="C258" s="406" t="s">
        <v>2806</v>
      </c>
      <c r="D258" s="406" t="s">
        <v>2855</v>
      </c>
      <c r="E258" s="406" t="s">
        <v>2856</v>
      </c>
      <c r="F258" s="409">
        <v>4</v>
      </c>
      <c r="G258" s="409">
        <v>868</v>
      </c>
      <c r="H258" s="409">
        <v>1</v>
      </c>
      <c r="I258" s="409">
        <v>217</v>
      </c>
      <c r="J258" s="409">
        <v>1</v>
      </c>
      <c r="K258" s="409">
        <v>217</v>
      </c>
      <c r="L258" s="409">
        <v>0.25</v>
      </c>
      <c r="M258" s="409">
        <v>217</v>
      </c>
      <c r="N258" s="409">
        <v>3</v>
      </c>
      <c r="O258" s="409">
        <v>657</v>
      </c>
      <c r="P258" s="487">
        <v>0.75691244239631339</v>
      </c>
      <c r="Q258" s="410">
        <v>219</v>
      </c>
    </row>
    <row r="259" spans="1:17" ht="14.4" customHeight="1" x14ac:dyDescent="0.3">
      <c r="A259" s="405" t="s">
        <v>2995</v>
      </c>
      <c r="B259" s="406" t="s">
        <v>2805</v>
      </c>
      <c r="C259" s="406" t="s">
        <v>2806</v>
      </c>
      <c r="D259" s="406" t="s">
        <v>2857</v>
      </c>
      <c r="E259" s="406" t="s">
        <v>2858</v>
      </c>
      <c r="F259" s="409"/>
      <c r="G259" s="409"/>
      <c r="H259" s="409"/>
      <c r="I259" s="409"/>
      <c r="J259" s="409">
        <v>8</v>
      </c>
      <c r="K259" s="409">
        <v>3976</v>
      </c>
      <c r="L259" s="409"/>
      <c r="M259" s="409">
        <v>497</v>
      </c>
      <c r="N259" s="409">
        <v>4</v>
      </c>
      <c r="O259" s="409">
        <v>2012</v>
      </c>
      <c r="P259" s="487"/>
      <c r="Q259" s="410">
        <v>503</v>
      </c>
    </row>
    <row r="260" spans="1:17" ht="14.4" customHeight="1" x14ac:dyDescent="0.3">
      <c r="A260" s="405" t="s">
        <v>2995</v>
      </c>
      <c r="B260" s="406" t="s">
        <v>2805</v>
      </c>
      <c r="C260" s="406" t="s">
        <v>2806</v>
      </c>
      <c r="D260" s="406" t="s">
        <v>2861</v>
      </c>
      <c r="E260" s="406" t="s">
        <v>2862</v>
      </c>
      <c r="F260" s="409">
        <v>27</v>
      </c>
      <c r="G260" s="409">
        <v>6399</v>
      </c>
      <c r="H260" s="409">
        <v>1</v>
      </c>
      <c r="I260" s="409">
        <v>237</v>
      </c>
      <c r="J260" s="409">
        <v>21</v>
      </c>
      <c r="K260" s="409">
        <v>4977</v>
      </c>
      <c r="L260" s="409">
        <v>0.77777777777777779</v>
      </c>
      <c r="M260" s="409">
        <v>237</v>
      </c>
      <c r="N260" s="409">
        <v>24</v>
      </c>
      <c r="O260" s="409">
        <v>5712</v>
      </c>
      <c r="P260" s="487">
        <v>0.89263947491795592</v>
      </c>
      <c r="Q260" s="410">
        <v>238</v>
      </c>
    </row>
    <row r="261" spans="1:17" ht="14.4" customHeight="1" x14ac:dyDescent="0.3">
      <c r="A261" s="405" t="s">
        <v>2995</v>
      </c>
      <c r="B261" s="406" t="s">
        <v>2805</v>
      </c>
      <c r="C261" s="406" t="s">
        <v>2806</v>
      </c>
      <c r="D261" s="406" t="s">
        <v>2863</v>
      </c>
      <c r="E261" s="406" t="s">
        <v>2864</v>
      </c>
      <c r="F261" s="409"/>
      <c r="G261" s="409"/>
      <c r="H261" s="409"/>
      <c r="I261" s="409"/>
      <c r="J261" s="409">
        <v>1</v>
      </c>
      <c r="K261" s="409">
        <v>110</v>
      </c>
      <c r="L261" s="409"/>
      <c r="M261" s="409">
        <v>110</v>
      </c>
      <c r="N261" s="409">
        <v>2</v>
      </c>
      <c r="O261" s="409">
        <v>222</v>
      </c>
      <c r="P261" s="487"/>
      <c r="Q261" s="410">
        <v>111</v>
      </c>
    </row>
    <row r="262" spans="1:17" ht="14.4" customHeight="1" x14ac:dyDescent="0.3">
      <c r="A262" s="405" t="s">
        <v>2995</v>
      </c>
      <c r="B262" s="406" t="s">
        <v>2805</v>
      </c>
      <c r="C262" s="406" t="s">
        <v>2806</v>
      </c>
      <c r="D262" s="406" t="s">
        <v>2867</v>
      </c>
      <c r="E262" s="406" t="s">
        <v>2868</v>
      </c>
      <c r="F262" s="409"/>
      <c r="G262" s="409"/>
      <c r="H262" s="409"/>
      <c r="I262" s="409"/>
      <c r="J262" s="409">
        <v>1</v>
      </c>
      <c r="K262" s="409">
        <v>310</v>
      </c>
      <c r="L262" s="409"/>
      <c r="M262" s="409">
        <v>310</v>
      </c>
      <c r="N262" s="409"/>
      <c r="O262" s="409"/>
      <c r="P262" s="487"/>
      <c r="Q262" s="410"/>
    </row>
    <row r="263" spans="1:17" ht="14.4" customHeight="1" x14ac:dyDescent="0.3">
      <c r="A263" s="405" t="s">
        <v>2995</v>
      </c>
      <c r="B263" s="406" t="s">
        <v>2805</v>
      </c>
      <c r="C263" s="406" t="s">
        <v>2806</v>
      </c>
      <c r="D263" s="406" t="s">
        <v>2869</v>
      </c>
      <c r="E263" s="406" t="s">
        <v>2870</v>
      </c>
      <c r="F263" s="409">
        <v>5</v>
      </c>
      <c r="G263" s="409">
        <v>115</v>
      </c>
      <c r="H263" s="409">
        <v>1</v>
      </c>
      <c r="I263" s="409">
        <v>23</v>
      </c>
      <c r="J263" s="409"/>
      <c r="K263" s="409"/>
      <c r="L263" s="409"/>
      <c r="M263" s="409"/>
      <c r="N263" s="409"/>
      <c r="O263" s="409"/>
      <c r="P263" s="487"/>
      <c r="Q263" s="410"/>
    </row>
    <row r="264" spans="1:17" ht="14.4" customHeight="1" x14ac:dyDescent="0.3">
      <c r="A264" s="405" t="s">
        <v>2995</v>
      </c>
      <c r="B264" s="406" t="s">
        <v>2805</v>
      </c>
      <c r="C264" s="406" t="s">
        <v>2806</v>
      </c>
      <c r="D264" s="406" t="s">
        <v>2871</v>
      </c>
      <c r="E264" s="406" t="s">
        <v>2872</v>
      </c>
      <c r="F264" s="409">
        <v>2</v>
      </c>
      <c r="G264" s="409">
        <v>32</v>
      </c>
      <c r="H264" s="409">
        <v>1</v>
      </c>
      <c r="I264" s="409">
        <v>16</v>
      </c>
      <c r="J264" s="409">
        <v>7</v>
      </c>
      <c r="K264" s="409">
        <v>112</v>
      </c>
      <c r="L264" s="409">
        <v>3.5</v>
      </c>
      <c r="M264" s="409">
        <v>16</v>
      </c>
      <c r="N264" s="409">
        <v>2</v>
      </c>
      <c r="O264" s="409">
        <v>32</v>
      </c>
      <c r="P264" s="487">
        <v>1</v>
      </c>
      <c r="Q264" s="410">
        <v>16</v>
      </c>
    </row>
    <row r="265" spans="1:17" ht="14.4" customHeight="1" x14ac:dyDescent="0.3">
      <c r="A265" s="405" t="s">
        <v>2995</v>
      </c>
      <c r="B265" s="406" t="s">
        <v>2805</v>
      </c>
      <c r="C265" s="406" t="s">
        <v>2806</v>
      </c>
      <c r="D265" s="406" t="s">
        <v>2875</v>
      </c>
      <c r="E265" s="406" t="s">
        <v>2876</v>
      </c>
      <c r="F265" s="409">
        <v>25</v>
      </c>
      <c r="G265" s="409">
        <v>8700</v>
      </c>
      <c r="H265" s="409">
        <v>1</v>
      </c>
      <c r="I265" s="409">
        <v>348</v>
      </c>
      <c r="J265" s="409">
        <v>44</v>
      </c>
      <c r="K265" s="409">
        <v>15312</v>
      </c>
      <c r="L265" s="409">
        <v>1.76</v>
      </c>
      <c r="M265" s="409">
        <v>348</v>
      </c>
      <c r="N265" s="409">
        <v>13</v>
      </c>
      <c r="O265" s="409">
        <v>4537</v>
      </c>
      <c r="P265" s="487">
        <v>0.52149425287356321</v>
      </c>
      <c r="Q265" s="410">
        <v>349</v>
      </c>
    </row>
    <row r="266" spans="1:17" ht="14.4" customHeight="1" x14ac:dyDescent="0.3">
      <c r="A266" s="405" t="s">
        <v>2995</v>
      </c>
      <c r="B266" s="406" t="s">
        <v>2805</v>
      </c>
      <c r="C266" s="406" t="s">
        <v>2806</v>
      </c>
      <c r="D266" s="406" t="s">
        <v>2877</v>
      </c>
      <c r="E266" s="406" t="s">
        <v>2878</v>
      </c>
      <c r="F266" s="409">
        <v>2</v>
      </c>
      <c r="G266" s="409">
        <v>2490</v>
      </c>
      <c r="H266" s="409">
        <v>1</v>
      </c>
      <c r="I266" s="409">
        <v>1245</v>
      </c>
      <c r="J266" s="409"/>
      <c r="K266" s="409"/>
      <c r="L266" s="409"/>
      <c r="M266" s="409"/>
      <c r="N266" s="409">
        <v>3</v>
      </c>
      <c r="O266" s="409">
        <v>3804</v>
      </c>
      <c r="P266" s="487">
        <v>1.5277108433734941</v>
      </c>
      <c r="Q266" s="410">
        <v>1268</v>
      </c>
    </row>
    <row r="267" spans="1:17" ht="14.4" customHeight="1" x14ac:dyDescent="0.3">
      <c r="A267" s="405" t="s">
        <v>2995</v>
      </c>
      <c r="B267" s="406" t="s">
        <v>2805</v>
      </c>
      <c r="C267" s="406" t="s">
        <v>2806</v>
      </c>
      <c r="D267" s="406" t="s">
        <v>2883</v>
      </c>
      <c r="E267" s="406" t="s">
        <v>2884</v>
      </c>
      <c r="F267" s="409">
        <v>29</v>
      </c>
      <c r="G267" s="409">
        <v>8497</v>
      </c>
      <c r="H267" s="409">
        <v>1</v>
      </c>
      <c r="I267" s="409">
        <v>293</v>
      </c>
      <c r="J267" s="409">
        <v>23</v>
      </c>
      <c r="K267" s="409">
        <v>6739</v>
      </c>
      <c r="L267" s="409">
        <v>0.7931034482758621</v>
      </c>
      <c r="M267" s="409">
        <v>293</v>
      </c>
      <c r="N267" s="409">
        <v>24</v>
      </c>
      <c r="O267" s="409">
        <v>7056</v>
      </c>
      <c r="P267" s="487">
        <v>0.83041073319995296</v>
      </c>
      <c r="Q267" s="410">
        <v>294</v>
      </c>
    </row>
    <row r="268" spans="1:17" ht="14.4" customHeight="1" x14ac:dyDescent="0.3">
      <c r="A268" s="405" t="s">
        <v>2995</v>
      </c>
      <c r="B268" s="406" t="s">
        <v>2805</v>
      </c>
      <c r="C268" s="406" t="s">
        <v>2806</v>
      </c>
      <c r="D268" s="406" t="s">
        <v>2885</v>
      </c>
      <c r="E268" s="406" t="s">
        <v>2886</v>
      </c>
      <c r="F268" s="409">
        <v>18</v>
      </c>
      <c r="G268" s="409">
        <v>3672</v>
      </c>
      <c r="H268" s="409">
        <v>1</v>
      </c>
      <c r="I268" s="409">
        <v>204</v>
      </c>
      <c r="J268" s="409">
        <v>12</v>
      </c>
      <c r="K268" s="409">
        <v>2448</v>
      </c>
      <c r="L268" s="409">
        <v>0.66666666666666663</v>
      </c>
      <c r="M268" s="409">
        <v>204</v>
      </c>
      <c r="N268" s="409">
        <v>6</v>
      </c>
      <c r="O268" s="409">
        <v>1242</v>
      </c>
      <c r="P268" s="487">
        <v>0.33823529411764708</v>
      </c>
      <c r="Q268" s="410">
        <v>207</v>
      </c>
    </row>
    <row r="269" spans="1:17" ht="14.4" customHeight="1" x14ac:dyDescent="0.3">
      <c r="A269" s="405" t="s">
        <v>2995</v>
      </c>
      <c r="B269" s="406" t="s">
        <v>2805</v>
      </c>
      <c r="C269" s="406" t="s">
        <v>2806</v>
      </c>
      <c r="D269" s="406" t="s">
        <v>2887</v>
      </c>
      <c r="E269" s="406" t="s">
        <v>2888</v>
      </c>
      <c r="F269" s="409">
        <v>14</v>
      </c>
      <c r="G269" s="409">
        <v>532</v>
      </c>
      <c r="H269" s="409">
        <v>1</v>
      </c>
      <c r="I269" s="409">
        <v>38</v>
      </c>
      <c r="J269" s="409">
        <v>10</v>
      </c>
      <c r="K269" s="409">
        <v>380</v>
      </c>
      <c r="L269" s="409">
        <v>0.7142857142857143</v>
      </c>
      <c r="M269" s="409">
        <v>38</v>
      </c>
      <c r="N269" s="409">
        <v>6</v>
      </c>
      <c r="O269" s="409">
        <v>234</v>
      </c>
      <c r="P269" s="487">
        <v>0.43984962406015038</v>
      </c>
      <c r="Q269" s="410">
        <v>39</v>
      </c>
    </row>
    <row r="270" spans="1:17" ht="14.4" customHeight="1" x14ac:dyDescent="0.3">
      <c r="A270" s="405" t="s">
        <v>2995</v>
      </c>
      <c r="B270" s="406" t="s">
        <v>2805</v>
      </c>
      <c r="C270" s="406" t="s">
        <v>2806</v>
      </c>
      <c r="D270" s="406" t="s">
        <v>2889</v>
      </c>
      <c r="E270" s="406" t="s">
        <v>2890</v>
      </c>
      <c r="F270" s="409">
        <v>1</v>
      </c>
      <c r="G270" s="409">
        <v>4993</v>
      </c>
      <c r="H270" s="409">
        <v>1</v>
      </c>
      <c r="I270" s="409">
        <v>4993</v>
      </c>
      <c r="J270" s="409">
        <v>2</v>
      </c>
      <c r="K270" s="409">
        <v>9986</v>
      </c>
      <c r="L270" s="409">
        <v>2</v>
      </c>
      <c r="M270" s="409">
        <v>4993</v>
      </c>
      <c r="N270" s="409"/>
      <c r="O270" s="409"/>
      <c r="P270" s="487"/>
      <c r="Q270" s="410"/>
    </row>
    <row r="271" spans="1:17" ht="14.4" customHeight="1" x14ac:dyDescent="0.3">
      <c r="A271" s="405" t="s">
        <v>2995</v>
      </c>
      <c r="B271" s="406" t="s">
        <v>2805</v>
      </c>
      <c r="C271" s="406" t="s">
        <v>2806</v>
      </c>
      <c r="D271" s="406" t="s">
        <v>2891</v>
      </c>
      <c r="E271" s="406" t="s">
        <v>2892</v>
      </c>
      <c r="F271" s="409">
        <v>29</v>
      </c>
      <c r="G271" s="409">
        <v>4901</v>
      </c>
      <c r="H271" s="409">
        <v>1</v>
      </c>
      <c r="I271" s="409">
        <v>169</v>
      </c>
      <c r="J271" s="409">
        <v>33</v>
      </c>
      <c r="K271" s="409">
        <v>5577</v>
      </c>
      <c r="L271" s="409">
        <v>1.1379310344827587</v>
      </c>
      <c r="M271" s="409">
        <v>169</v>
      </c>
      <c r="N271" s="409">
        <v>21</v>
      </c>
      <c r="O271" s="409">
        <v>3570</v>
      </c>
      <c r="P271" s="487">
        <v>0.72842277086308915</v>
      </c>
      <c r="Q271" s="410">
        <v>170</v>
      </c>
    </row>
    <row r="272" spans="1:17" ht="14.4" customHeight="1" x14ac:dyDescent="0.3">
      <c r="A272" s="405" t="s">
        <v>2995</v>
      </c>
      <c r="B272" s="406" t="s">
        <v>2805</v>
      </c>
      <c r="C272" s="406" t="s">
        <v>2806</v>
      </c>
      <c r="D272" s="406" t="s">
        <v>2893</v>
      </c>
      <c r="E272" s="406" t="s">
        <v>2894</v>
      </c>
      <c r="F272" s="409">
        <v>13</v>
      </c>
      <c r="G272" s="409">
        <v>4212</v>
      </c>
      <c r="H272" s="409">
        <v>1</v>
      </c>
      <c r="I272" s="409">
        <v>324</v>
      </c>
      <c r="J272" s="409">
        <v>8</v>
      </c>
      <c r="K272" s="409">
        <v>2592</v>
      </c>
      <c r="L272" s="409">
        <v>0.61538461538461542</v>
      </c>
      <c r="M272" s="409">
        <v>324</v>
      </c>
      <c r="N272" s="409">
        <v>5</v>
      </c>
      <c r="O272" s="409">
        <v>1630</v>
      </c>
      <c r="P272" s="487">
        <v>0.38698955365622034</v>
      </c>
      <c r="Q272" s="410">
        <v>326</v>
      </c>
    </row>
    <row r="273" spans="1:17" ht="14.4" customHeight="1" x14ac:dyDescent="0.3">
      <c r="A273" s="405" t="s">
        <v>2995</v>
      </c>
      <c r="B273" s="406" t="s">
        <v>2805</v>
      </c>
      <c r="C273" s="406" t="s">
        <v>2806</v>
      </c>
      <c r="D273" s="406" t="s">
        <v>2895</v>
      </c>
      <c r="E273" s="406" t="s">
        <v>2896</v>
      </c>
      <c r="F273" s="409"/>
      <c r="G273" s="409"/>
      <c r="H273" s="409"/>
      <c r="I273" s="409"/>
      <c r="J273" s="409">
        <v>1</v>
      </c>
      <c r="K273" s="409">
        <v>686</v>
      </c>
      <c r="L273" s="409"/>
      <c r="M273" s="409">
        <v>686</v>
      </c>
      <c r="N273" s="409"/>
      <c r="O273" s="409"/>
      <c r="P273" s="487"/>
      <c r="Q273" s="410"/>
    </row>
    <row r="274" spans="1:17" ht="14.4" customHeight="1" x14ac:dyDescent="0.3">
      <c r="A274" s="405" t="s">
        <v>2995</v>
      </c>
      <c r="B274" s="406" t="s">
        <v>2805</v>
      </c>
      <c r="C274" s="406" t="s">
        <v>2806</v>
      </c>
      <c r="D274" s="406" t="s">
        <v>2897</v>
      </c>
      <c r="E274" s="406" t="s">
        <v>2898</v>
      </c>
      <c r="F274" s="409">
        <v>19</v>
      </c>
      <c r="G274" s="409">
        <v>6593</v>
      </c>
      <c r="H274" s="409">
        <v>1</v>
      </c>
      <c r="I274" s="409">
        <v>347</v>
      </c>
      <c r="J274" s="409">
        <v>18</v>
      </c>
      <c r="K274" s="409">
        <v>6246</v>
      </c>
      <c r="L274" s="409">
        <v>0.94736842105263153</v>
      </c>
      <c r="M274" s="409">
        <v>347</v>
      </c>
      <c r="N274" s="409">
        <v>16</v>
      </c>
      <c r="O274" s="409">
        <v>5568</v>
      </c>
      <c r="P274" s="487">
        <v>0.8445320794782345</v>
      </c>
      <c r="Q274" s="410">
        <v>348</v>
      </c>
    </row>
    <row r="275" spans="1:17" ht="14.4" customHeight="1" x14ac:dyDescent="0.3">
      <c r="A275" s="405" t="s">
        <v>2995</v>
      </c>
      <c r="B275" s="406" t="s">
        <v>2805</v>
      </c>
      <c r="C275" s="406" t="s">
        <v>2806</v>
      </c>
      <c r="D275" s="406" t="s">
        <v>2899</v>
      </c>
      <c r="E275" s="406" t="s">
        <v>2900</v>
      </c>
      <c r="F275" s="409">
        <v>22</v>
      </c>
      <c r="G275" s="409">
        <v>3784</v>
      </c>
      <c r="H275" s="409">
        <v>1</v>
      </c>
      <c r="I275" s="409">
        <v>172</v>
      </c>
      <c r="J275" s="409">
        <v>26</v>
      </c>
      <c r="K275" s="409">
        <v>4472</v>
      </c>
      <c r="L275" s="409">
        <v>1.1818181818181819</v>
      </c>
      <c r="M275" s="409">
        <v>172</v>
      </c>
      <c r="N275" s="409">
        <v>14</v>
      </c>
      <c r="O275" s="409">
        <v>2422</v>
      </c>
      <c r="P275" s="487">
        <v>0.64006342494714585</v>
      </c>
      <c r="Q275" s="410">
        <v>173</v>
      </c>
    </row>
    <row r="276" spans="1:17" ht="14.4" customHeight="1" x14ac:dyDescent="0.3">
      <c r="A276" s="405" t="s">
        <v>2995</v>
      </c>
      <c r="B276" s="406" t="s">
        <v>2805</v>
      </c>
      <c r="C276" s="406" t="s">
        <v>2806</v>
      </c>
      <c r="D276" s="406" t="s">
        <v>2901</v>
      </c>
      <c r="E276" s="406" t="s">
        <v>2902</v>
      </c>
      <c r="F276" s="409">
        <v>24</v>
      </c>
      <c r="G276" s="409">
        <v>9576</v>
      </c>
      <c r="H276" s="409">
        <v>1</v>
      </c>
      <c r="I276" s="409">
        <v>399</v>
      </c>
      <c r="J276" s="409">
        <v>16</v>
      </c>
      <c r="K276" s="409">
        <v>6384</v>
      </c>
      <c r="L276" s="409">
        <v>0.66666666666666663</v>
      </c>
      <c r="M276" s="409">
        <v>399</v>
      </c>
      <c r="N276" s="409">
        <v>4</v>
      </c>
      <c r="O276" s="409">
        <v>1600</v>
      </c>
      <c r="P276" s="487">
        <v>0.16708437761069339</v>
      </c>
      <c r="Q276" s="410">
        <v>400</v>
      </c>
    </row>
    <row r="277" spans="1:17" ht="14.4" customHeight="1" x14ac:dyDescent="0.3">
      <c r="A277" s="405" t="s">
        <v>2995</v>
      </c>
      <c r="B277" s="406" t="s">
        <v>2805</v>
      </c>
      <c r="C277" s="406" t="s">
        <v>2806</v>
      </c>
      <c r="D277" s="406" t="s">
        <v>2903</v>
      </c>
      <c r="E277" s="406" t="s">
        <v>2904</v>
      </c>
      <c r="F277" s="409"/>
      <c r="G277" s="409"/>
      <c r="H277" s="409"/>
      <c r="I277" s="409"/>
      <c r="J277" s="409">
        <v>1</v>
      </c>
      <c r="K277" s="409">
        <v>650</v>
      </c>
      <c r="L277" s="409"/>
      <c r="M277" s="409">
        <v>650</v>
      </c>
      <c r="N277" s="409"/>
      <c r="O277" s="409"/>
      <c r="P277" s="487"/>
      <c r="Q277" s="410"/>
    </row>
    <row r="278" spans="1:17" ht="14.4" customHeight="1" x14ac:dyDescent="0.3">
      <c r="A278" s="405" t="s">
        <v>2995</v>
      </c>
      <c r="B278" s="406" t="s">
        <v>2805</v>
      </c>
      <c r="C278" s="406" t="s">
        <v>2806</v>
      </c>
      <c r="D278" s="406" t="s">
        <v>2905</v>
      </c>
      <c r="E278" s="406" t="s">
        <v>2906</v>
      </c>
      <c r="F278" s="409"/>
      <c r="G278" s="409"/>
      <c r="H278" s="409"/>
      <c r="I278" s="409"/>
      <c r="J278" s="409">
        <v>1</v>
      </c>
      <c r="K278" s="409">
        <v>650</v>
      </c>
      <c r="L278" s="409"/>
      <c r="M278" s="409">
        <v>650</v>
      </c>
      <c r="N278" s="409"/>
      <c r="O278" s="409"/>
      <c r="P278" s="487"/>
      <c r="Q278" s="410"/>
    </row>
    <row r="279" spans="1:17" ht="14.4" customHeight="1" x14ac:dyDescent="0.3">
      <c r="A279" s="405" t="s">
        <v>2995</v>
      </c>
      <c r="B279" s="406" t="s">
        <v>2805</v>
      </c>
      <c r="C279" s="406" t="s">
        <v>2806</v>
      </c>
      <c r="D279" s="406" t="s">
        <v>2907</v>
      </c>
      <c r="E279" s="406" t="s">
        <v>2908</v>
      </c>
      <c r="F279" s="409">
        <v>99</v>
      </c>
      <c r="G279" s="409">
        <v>41976</v>
      </c>
      <c r="H279" s="409">
        <v>1</v>
      </c>
      <c r="I279" s="409">
        <v>424</v>
      </c>
      <c r="J279" s="409"/>
      <c r="K279" s="409"/>
      <c r="L279" s="409"/>
      <c r="M279" s="409"/>
      <c r="N279" s="409"/>
      <c r="O279" s="409"/>
      <c r="P279" s="487"/>
      <c r="Q279" s="410"/>
    </row>
    <row r="280" spans="1:17" ht="14.4" customHeight="1" x14ac:dyDescent="0.3">
      <c r="A280" s="405" t="s">
        <v>2995</v>
      </c>
      <c r="B280" s="406" t="s">
        <v>2805</v>
      </c>
      <c r="C280" s="406" t="s">
        <v>2806</v>
      </c>
      <c r="D280" s="406" t="s">
        <v>2913</v>
      </c>
      <c r="E280" s="406" t="s">
        <v>2914</v>
      </c>
      <c r="F280" s="409">
        <v>6</v>
      </c>
      <c r="G280" s="409">
        <v>4044</v>
      </c>
      <c r="H280" s="409">
        <v>1</v>
      </c>
      <c r="I280" s="409">
        <v>674</v>
      </c>
      <c r="J280" s="409">
        <v>6</v>
      </c>
      <c r="K280" s="409">
        <v>4044</v>
      </c>
      <c r="L280" s="409">
        <v>1</v>
      </c>
      <c r="M280" s="409">
        <v>674</v>
      </c>
      <c r="N280" s="409">
        <v>4</v>
      </c>
      <c r="O280" s="409">
        <v>2704</v>
      </c>
      <c r="P280" s="487">
        <v>0.66864490603363003</v>
      </c>
      <c r="Q280" s="410">
        <v>676</v>
      </c>
    </row>
    <row r="281" spans="1:17" ht="14.4" customHeight="1" x14ac:dyDescent="0.3">
      <c r="A281" s="405" t="s">
        <v>2995</v>
      </c>
      <c r="B281" s="406" t="s">
        <v>2805</v>
      </c>
      <c r="C281" s="406" t="s">
        <v>2806</v>
      </c>
      <c r="D281" s="406" t="s">
        <v>2915</v>
      </c>
      <c r="E281" s="406" t="s">
        <v>2916</v>
      </c>
      <c r="F281" s="409">
        <v>3</v>
      </c>
      <c r="G281" s="409">
        <v>1419</v>
      </c>
      <c r="H281" s="409">
        <v>1</v>
      </c>
      <c r="I281" s="409">
        <v>473</v>
      </c>
      <c r="J281" s="409">
        <v>4</v>
      </c>
      <c r="K281" s="409">
        <v>1892</v>
      </c>
      <c r="L281" s="409">
        <v>1.3333333333333333</v>
      </c>
      <c r="M281" s="409">
        <v>473</v>
      </c>
      <c r="N281" s="409"/>
      <c r="O281" s="409"/>
      <c r="P281" s="487"/>
      <c r="Q281" s="410"/>
    </row>
    <row r="282" spans="1:17" ht="14.4" customHeight="1" x14ac:dyDescent="0.3">
      <c r="A282" s="405" t="s">
        <v>2995</v>
      </c>
      <c r="B282" s="406" t="s">
        <v>2805</v>
      </c>
      <c r="C282" s="406" t="s">
        <v>2806</v>
      </c>
      <c r="D282" s="406" t="s">
        <v>2917</v>
      </c>
      <c r="E282" s="406" t="s">
        <v>2918</v>
      </c>
      <c r="F282" s="409">
        <v>5</v>
      </c>
      <c r="G282" s="409">
        <v>1435</v>
      </c>
      <c r="H282" s="409">
        <v>1</v>
      </c>
      <c r="I282" s="409">
        <v>287</v>
      </c>
      <c r="J282" s="409">
        <v>1</v>
      </c>
      <c r="K282" s="409">
        <v>287</v>
      </c>
      <c r="L282" s="409">
        <v>0.2</v>
      </c>
      <c r="M282" s="409">
        <v>287</v>
      </c>
      <c r="N282" s="409">
        <v>1</v>
      </c>
      <c r="O282" s="409">
        <v>289</v>
      </c>
      <c r="P282" s="487">
        <v>0.2013937282229965</v>
      </c>
      <c r="Q282" s="410">
        <v>289</v>
      </c>
    </row>
    <row r="283" spans="1:17" ht="14.4" customHeight="1" x14ac:dyDescent="0.3">
      <c r="A283" s="405" t="s">
        <v>2995</v>
      </c>
      <c r="B283" s="406" t="s">
        <v>2805</v>
      </c>
      <c r="C283" s="406" t="s">
        <v>2806</v>
      </c>
      <c r="D283" s="406" t="s">
        <v>2919</v>
      </c>
      <c r="E283" s="406" t="s">
        <v>2920</v>
      </c>
      <c r="F283" s="409">
        <v>3</v>
      </c>
      <c r="G283" s="409">
        <v>2427</v>
      </c>
      <c r="H283" s="409">
        <v>1</v>
      </c>
      <c r="I283" s="409">
        <v>809</v>
      </c>
      <c r="J283" s="409"/>
      <c r="K283" s="409"/>
      <c r="L283" s="409"/>
      <c r="M283" s="409"/>
      <c r="N283" s="409">
        <v>1</v>
      </c>
      <c r="O283" s="409">
        <v>812</v>
      </c>
      <c r="P283" s="487">
        <v>0.33456942727647299</v>
      </c>
      <c r="Q283" s="410">
        <v>812</v>
      </c>
    </row>
    <row r="284" spans="1:17" ht="14.4" customHeight="1" x14ac:dyDescent="0.3">
      <c r="A284" s="405" t="s">
        <v>2995</v>
      </c>
      <c r="B284" s="406" t="s">
        <v>2805</v>
      </c>
      <c r="C284" s="406" t="s">
        <v>2806</v>
      </c>
      <c r="D284" s="406" t="s">
        <v>2921</v>
      </c>
      <c r="E284" s="406" t="s">
        <v>2922</v>
      </c>
      <c r="F284" s="409">
        <v>99</v>
      </c>
      <c r="G284" s="409">
        <v>99198</v>
      </c>
      <c r="H284" s="409">
        <v>1</v>
      </c>
      <c r="I284" s="409">
        <v>1002</v>
      </c>
      <c r="J284" s="409"/>
      <c r="K284" s="409"/>
      <c r="L284" s="409"/>
      <c r="M284" s="409"/>
      <c r="N284" s="409"/>
      <c r="O284" s="409"/>
      <c r="P284" s="487"/>
      <c r="Q284" s="410"/>
    </row>
    <row r="285" spans="1:17" ht="14.4" customHeight="1" x14ac:dyDescent="0.3">
      <c r="A285" s="405" t="s">
        <v>2995</v>
      </c>
      <c r="B285" s="406" t="s">
        <v>2805</v>
      </c>
      <c r="C285" s="406" t="s">
        <v>2806</v>
      </c>
      <c r="D285" s="406" t="s">
        <v>2923</v>
      </c>
      <c r="E285" s="406" t="s">
        <v>2924</v>
      </c>
      <c r="F285" s="409">
        <v>16</v>
      </c>
      <c r="G285" s="409">
        <v>2656</v>
      </c>
      <c r="H285" s="409">
        <v>1</v>
      </c>
      <c r="I285" s="409">
        <v>166</v>
      </c>
      <c r="J285" s="409">
        <v>9</v>
      </c>
      <c r="K285" s="409">
        <v>1494</v>
      </c>
      <c r="L285" s="409">
        <v>0.5625</v>
      </c>
      <c r="M285" s="409">
        <v>166</v>
      </c>
      <c r="N285" s="409">
        <v>10</v>
      </c>
      <c r="O285" s="409">
        <v>1670</v>
      </c>
      <c r="P285" s="487">
        <v>0.6287650602409639</v>
      </c>
      <c r="Q285" s="410">
        <v>167</v>
      </c>
    </row>
    <row r="286" spans="1:17" ht="14.4" customHeight="1" x14ac:dyDescent="0.3">
      <c r="A286" s="405" t="s">
        <v>2995</v>
      </c>
      <c r="B286" s="406" t="s">
        <v>2805</v>
      </c>
      <c r="C286" s="406" t="s">
        <v>2806</v>
      </c>
      <c r="D286" s="406" t="s">
        <v>2925</v>
      </c>
      <c r="E286" s="406" t="s">
        <v>2926</v>
      </c>
      <c r="F286" s="409"/>
      <c r="G286" s="409"/>
      <c r="H286" s="409"/>
      <c r="I286" s="409"/>
      <c r="J286" s="409"/>
      <c r="K286" s="409"/>
      <c r="L286" s="409"/>
      <c r="M286" s="409"/>
      <c r="N286" s="409">
        <v>1</v>
      </c>
      <c r="O286" s="409">
        <v>853</v>
      </c>
      <c r="P286" s="487"/>
      <c r="Q286" s="410">
        <v>853</v>
      </c>
    </row>
    <row r="287" spans="1:17" ht="14.4" customHeight="1" x14ac:dyDescent="0.3">
      <c r="A287" s="405" t="s">
        <v>2995</v>
      </c>
      <c r="B287" s="406" t="s">
        <v>2805</v>
      </c>
      <c r="C287" s="406" t="s">
        <v>2806</v>
      </c>
      <c r="D287" s="406" t="s">
        <v>2927</v>
      </c>
      <c r="E287" s="406" t="s">
        <v>2928</v>
      </c>
      <c r="F287" s="409">
        <v>6</v>
      </c>
      <c r="G287" s="409">
        <v>3432</v>
      </c>
      <c r="H287" s="409">
        <v>1</v>
      </c>
      <c r="I287" s="409">
        <v>572</v>
      </c>
      <c r="J287" s="409">
        <v>4</v>
      </c>
      <c r="K287" s="409">
        <v>2288</v>
      </c>
      <c r="L287" s="409">
        <v>0.66666666666666663</v>
      </c>
      <c r="M287" s="409">
        <v>572</v>
      </c>
      <c r="N287" s="409">
        <v>1</v>
      </c>
      <c r="O287" s="409">
        <v>573</v>
      </c>
      <c r="P287" s="487">
        <v>0.16695804195804195</v>
      </c>
      <c r="Q287" s="410">
        <v>573</v>
      </c>
    </row>
    <row r="288" spans="1:17" ht="14.4" customHeight="1" x14ac:dyDescent="0.3">
      <c r="A288" s="405" t="s">
        <v>2995</v>
      </c>
      <c r="B288" s="406" t="s">
        <v>2805</v>
      </c>
      <c r="C288" s="406" t="s">
        <v>2806</v>
      </c>
      <c r="D288" s="406" t="s">
        <v>2931</v>
      </c>
      <c r="E288" s="406" t="s">
        <v>2932</v>
      </c>
      <c r="F288" s="409">
        <v>2</v>
      </c>
      <c r="G288" s="409">
        <v>370</v>
      </c>
      <c r="H288" s="409">
        <v>1</v>
      </c>
      <c r="I288" s="409">
        <v>185</v>
      </c>
      <c r="J288" s="409">
        <v>1</v>
      </c>
      <c r="K288" s="409">
        <v>185</v>
      </c>
      <c r="L288" s="409">
        <v>0.5</v>
      </c>
      <c r="M288" s="409">
        <v>185</v>
      </c>
      <c r="N288" s="409">
        <v>3</v>
      </c>
      <c r="O288" s="409">
        <v>558</v>
      </c>
      <c r="P288" s="487">
        <v>1.508108108108108</v>
      </c>
      <c r="Q288" s="410">
        <v>186</v>
      </c>
    </row>
    <row r="289" spans="1:17" ht="14.4" customHeight="1" x14ac:dyDescent="0.3">
      <c r="A289" s="405" t="s">
        <v>2995</v>
      </c>
      <c r="B289" s="406" t="s">
        <v>2805</v>
      </c>
      <c r="C289" s="406" t="s">
        <v>2806</v>
      </c>
      <c r="D289" s="406" t="s">
        <v>2933</v>
      </c>
      <c r="E289" s="406" t="s">
        <v>2934</v>
      </c>
      <c r="F289" s="409">
        <v>42</v>
      </c>
      <c r="G289" s="409">
        <v>24108</v>
      </c>
      <c r="H289" s="409">
        <v>1</v>
      </c>
      <c r="I289" s="409">
        <v>574</v>
      </c>
      <c r="J289" s="409">
        <v>12</v>
      </c>
      <c r="K289" s="409">
        <v>6888</v>
      </c>
      <c r="L289" s="409">
        <v>0.2857142857142857</v>
      </c>
      <c r="M289" s="409">
        <v>574</v>
      </c>
      <c r="N289" s="409">
        <v>5</v>
      </c>
      <c r="O289" s="409">
        <v>2875</v>
      </c>
      <c r="P289" s="487">
        <v>0.11925501908080305</v>
      </c>
      <c r="Q289" s="410">
        <v>575</v>
      </c>
    </row>
    <row r="290" spans="1:17" ht="14.4" customHeight="1" x14ac:dyDescent="0.3">
      <c r="A290" s="405" t="s">
        <v>2995</v>
      </c>
      <c r="B290" s="406" t="s">
        <v>2805</v>
      </c>
      <c r="C290" s="406" t="s">
        <v>2806</v>
      </c>
      <c r="D290" s="406" t="s">
        <v>2937</v>
      </c>
      <c r="E290" s="406" t="s">
        <v>2938</v>
      </c>
      <c r="F290" s="409"/>
      <c r="G290" s="409"/>
      <c r="H290" s="409"/>
      <c r="I290" s="409"/>
      <c r="J290" s="409">
        <v>1</v>
      </c>
      <c r="K290" s="409">
        <v>1395</v>
      </c>
      <c r="L290" s="409"/>
      <c r="M290" s="409">
        <v>1395</v>
      </c>
      <c r="N290" s="409"/>
      <c r="O290" s="409"/>
      <c r="P290" s="487"/>
      <c r="Q290" s="410"/>
    </row>
    <row r="291" spans="1:17" ht="14.4" customHeight="1" x14ac:dyDescent="0.3">
      <c r="A291" s="405" t="s">
        <v>2995</v>
      </c>
      <c r="B291" s="406" t="s">
        <v>2805</v>
      </c>
      <c r="C291" s="406" t="s">
        <v>2806</v>
      </c>
      <c r="D291" s="406" t="s">
        <v>2939</v>
      </c>
      <c r="E291" s="406" t="s">
        <v>2940</v>
      </c>
      <c r="F291" s="409">
        <v>3</v>
      </c>
      <c r="G291" s="409">
        <v>3048</v>
      </c>
      <c r="H291" s="409">
        <v>1</v>
      </c>
      <c r="I291" s="409">
        <v>1016</v>
      </c>
      <c r="J291" s="409">
        <v>4</v>
      </c>
      <c r="K291" s="409">
        <v>4064</v>
      </c>
      <c r="L291" s="409">
        <v>1.3333333333333333</v>
      </c>
      <c r="M291" s="409">
        <v>1016</v>
      </c>
      <c r="N291" s="409">
        <v>2</v>
      </c>
      <c r="O291" s="409">
        <v>2036</v>
      </c>
      <c r="P291" s="487">
        <v>0.66797900262467191</v>
      </c>
      <c r="Q291" s="410">
        <v>1018</v>
      </c>
    </row>
    <row r="292" spans="1:17" ht="14.4" customHeight="1" x14ac:dyDescent="0.3">
      <c r="A292" s="405" t="s">
        <v>2995</v>
      </c>
      <c r="B292" s="406" t="s">
        <v>2805</v>
      </c>
      <c r="C292" s="406" t="s">
        <v>2806</v>
      </c>
      <c r="D292" s="406" t="s">
        <v>2941</v>
      </c>
      <c r="E292" s="406" t="s">
        <v>2942</v>
      </c>
      <c r="F292" s="409">
        <v>5</v>
      </c>
      <c r="G292" s="409">
        <v>940</v>
      </c>
      <c r="H292" s="409">
        <v>1</v>
      </c>
      <c r="I292" s="409">
        <v>188</v>
      </c>
      <c r="J292" s="409">
        <v>10</v>
      </c>
      <c r="K292" s="409">
        <v>1880</v>
      </c>
      <c r="L292" s="409">
        <v>2</v>
      </c>
      <c r="M292" s="409">
        <v>188</v>
      </c>
      <c r="N292" s="409">
        <v>3</v>
      </c>
      <c r="O292" s="409">
        <v>567</v>
      </c>
      <c r="P292" s="487">
        <v>0.60319148936170208</v>
      </c>
      <c r="Q292" s="410">
        <v>189</v>
      </c>
    </row>
    <row r="293" spans="1:17" ht="14.4" customHeight="1" x14ac:dyDescent="0.3">
      <c r="A293" s="405" t="s">
        <v>2995</v>
      </c>
      <c r="B293" s="406" t="s">
        <v>2805</v>
      </c>
      <c r="C293" s="406" t="s">
        <v>2806</v>
      </c>
      <c r="D293" s="406" t="s">
        <v>2943</v>
      </c>
      <c r="E293" s="406" t="s">
        <v>2944</v>
      </c>
      <c r="F293" s="409">
        <v>3</v>
      </c>
      <c r="G293" s="409">
        <v>2427</v>
      </c>
      <c r="H293" s="409">
        <v>1</v>
      </c>
      <c r="I293" s="409">
        <v>809</v>
      </c>
      <c r="J293" s="409"/>
      <c r="K293" s="409"/>
      <c r="L293" s="409"/>
      <c r="M293" s="409"/>
      <c r="N293" s="409">
        <v>1</v>
      </c>
      <c r="O293" s="409">
        <v>812</v>
      </c>
      <c r="P293" s="487">
        <v>0.33456942727647299</v>
      </c>
      <c r="Q293" s="410">
        <v>812</v>
      </c>
    </row>
    <row r="294" spans="1:17" ht="14.4" customHeight="1" x14ac:dyDescent="0.3">
      <c r="A294" s="405" t="s">
        <v>2995</v>
      </c>
      <c r="B294" s="406" t="s">
        <v>2805</v>
      </c>
      <c r="C294" s="406" t="s">
        <v>2806</v>
      </c>
      <c r="D294" s="406" t="s">
        <v>2947</v>
      </c>
      <c r="E294" s="406" t="s">
        <v>2948</v>
      </c>
      <c r="F294" s="409">
        <v>1</v>
      </c>
      <c r="G294" s="409">
        <v>256</v>
      </c>
      <c r="H294" s="409">
        <v>1</v>
      </c>
      <c r="I294" s="409">
        <v>256</v>
      </c>
      <c r="J294" s="409">
        <v>2</v>
      </c>
      <c r="K294" s="409">
        <v>512</v>
      </c>
      <c r="L294" s="409">
        <v>2</v>
      </c>
      <c r="M294" s="409">
        <v>256</v>
      </c>
      <c r="N294" s="409"/>
      <c r="O294" s="409"/>
      <c r="P294" s="487"/>
      <c r="Q294" s="410"/>
    </row>
    <row r="295" spans="1:17" ht="14.4" customHeight="1" x14ac:dyDescent="0.3">
      <c r="A295" s="405" t="s">
        <v>2996</v>
      </c>
      <c r="B295" s="406" t="s">
        <v>2805</v>
      </c>
      <c r="C295" s="406" t="s">
        <v>2806</v>
      </c>
      <c r="D295" s="406" t="s">
        <v>2807</v>
      </c>
      <c r="E295" s="406" t="s">
        <v>2808</v>
      </c>
      <c r="F295" s="409"/>
      <c r="G295" s="409"/>
      <c r="H295" s="409"/>
      <c r="I295" s="409"/>
      <c r="J295" s="409">
        <v>1</v>
      </c>
      <c r="K295" s="409">
        <v>1180</v>
      </c>
      <c r="L295" s="409"/>
      <c r="M295" s="409">
        <v>1180</v>
      </c>
      <c r="N295" s="409">
        <v>1</v>
      </c>
      <c r="O295" s="409">
        <v>1184</v>
      </c>
      <c r="P295" s="487"/>
      <c r="Q295" s="410">
        <v>1184</v>
      </c>
    </row>
    <row r="296" spans="1:17" ht="14.4" customHeight="1" x14ac:dyDescent="0.3">
      <c r="A296" s="405" t="s">
        <v>2996</v>
      </c>
      <c r="B296" s="406" t="s">
        <v>2805</v>
      </c>
      <c r="C296" s="406" t="s">
        <v>2806</v>
      </c>
      <c r="D296" s="406" t="s">
        <v>2853</v>
      </c>
      <c r="E296" s="406" t="s">
        <v>2854</v>
      </c>
      <c r="F296" s="409"/>
      <c r="G296" s="409"/>
      <c r="H296" s="409"/>
      <c r="I296" s="409"/>
      <c r="J296" s="409">
        <v>1</v>
      </c>
      <c r="K296" s="409">
        <v>344</v>
      </c>
      <c r="L296" s="409"/>
      <c r="M296" s="409">
        <v>344</v>
      </c>
      <c r="N296" s="409"/>
      <c r="O296" s="409"/>
      <c r="P296" s="487"/>
      <c r="Q296" s="410"/>
    </row>
    <row r="297" spans="1:17" ht="14.4" customHeight="1" x14ac:dyDescent="0.3">
      <c r="A297" s="405" t="s">
        <v>2996</v>
      </c>
      <c r="B297" s="406" t="s">
        <v>2805</v>
      </c>
      <c r="C297" s="406" t="s">
        <v>2806</v>
      </c>
      <c r="D297" s="406" t="s">
        <v>2885</v>
      </c>
      <c r="E297" s="406" t="s">
        <v>2886</v>
      </c>
      <c r="F297" s="409"/>
      <c r="G297" s="409"/>
      <c r="H297" s="409"/>
      <c r="I297" s="409"/>
      <c r="J297" s="409">
        <v>1</v>
      </c>
      <c r="K297" s="409">
        <v>204</v>
      </c>
      <c r="L297" s="409"/>
      <c r="M297" s="409">
        <v>204</v>
      </c>
      <c r="N297" s="409"/>
      <c r="O297" s="409"/>
      <c r="P297" s="487"/>
      <c r="Q297" s="410"/>
    </row>
    <row r="298" spans="1:17" ht="14.4" customHeight="1" x14ac:dyDescent="0.3">
      <c r="A298" s="405" t="s">
        <v>2997</v>
      </c>
      <c r="B298" s="406" t="s">
        <v>2805</v>
      </c>
      <c r="C298" s="406" t="s">
        <v>2806</v>
      </c>
      <c r="D298" s="406" t="s">
        <v>2901</v>
      </c>
      <c r="E298" s="406" t="s">
        <v>2902</v>
      </c>
      <c r="F298" s="409">
        <v>4</v>
      </c>
      <c r="G298" s="409">
        <v>1596</v>
      </c>
      <c r="H298" s="409">
        <v>1</v>
      </c>
      <c r="I298" s="409">
        <v>399</v>
      </c>
      <c r="J298" s="409"/>
      <c r="K298" s="409"/>
      <c r="L298" s="409"/>
      <c r="M298" s="409"/>
      <c r="N298" s="409"/>
      <c r="O298" s="409"/>
      <c r="P298" s="487"/>
      <c r="Q298" s="410"/>
    </row>
    <row r="299" spans="1:17" ht="14.4" customHeight="1" x14ac:dyDescent="0.3">
      <c r="A299" s="405" t="s">
        <v>2997</v>
      </c>
      <c r="B299" s="406" t="s">
        <v>2805</v>
      </c>
      <c r="C299" s="406" t="s">
        <v>2806</v>
      </c>
      <c r="D299" s="406" t="s">
        <v>2927</v>
      </c>
      <c r="E299" s="406" t="s">
        <v>2928</v>
      </c>
      <c r="F299" s="409">
        <v>1</v>
      </c>
      <c r="G299" s="409">
        <v>572</v>
      </c>
      <c r="H299" s="409">
        <v>1</v>
      </c>
      <c r="I299" s="409">
        <v>572</v>
      </c>
      <c r="J299" s="409"/>
      <c r="K299" s="409"/>
      <c r="L299" s="409"/>
      <c r="M299" s="409"/>
      <c r="N299" s="409"/>
      <c r="O299" s="409"/>
      <c r="P299" s="487"/>
      <c r="Q299" s="410"/>
    </row>
    <row r="300" spans="1:17" ht="14.4" customHeight="1" x14ac:dyDescent="0.3">
      <c r="A300" s="405" t="s">
        <v>2998</v>
      </c>
      <c r="B300" s="406" t="s">
        <v>2805</v>
      </c>
      <c r="C300" s="406" t="s">
        <v>2806</v>
      </c>
      <c r="D300" s="406" t="s">
        <v>2849</v>
      </c>
      <c r="E300" s="406" t="s">
        <v>2850</v>
      </c>
      <c r="F300" s="409"/>
      <c r="G300" s="409"/>
      <c r="H300" s="409"/>
      <c r="I300" s="409"/>
      <c r="J300" s="409">
        <v>1</v>
      </c>
      <c r="K300" s="409">
        <v>509</v>
      </c>
      <c r="L300" s="409"/>
      <c r="M300" s="409">
        <v>509</v>
      </c>
      <c r="N300" s="409"/>
      <c r="O300" s="409"/>
      <c r="P300" s="487"/>
      <c r="Q300" s="410"/>
    </row>
    <row r="301" spans="1:17" ht="14.4" customHeight="1" x14ac:dyDescent="0.3">
      <c r="A301" s="405" t="s">
        <v>2998</v>
      </c>
      <c r="B301" s="406" t="s">
        <v>2805</v>
      </c>
      <c r="C301" s="406" t="s">
        <v>2806</v>
      </c>
      <c r="D301" s="406" t="s">
        <v>2851</v>
      </c>
      <c r="E301" s="406" t="s">
        <v>2852</v>
      </c>
      <c r="F301" s="409"/>
      <c r="G301" s="409"/>
      <c r="H301" s="409"/>
      <c r="I301" s="409"/>
      <c r="J301" s="409">
        <v>1</v>
      </c>
      <c r="K301" s="409">
        <v>419</v>
      </c>
      <c r="L301" s="409"/>
      <c r="M301" s="409">
        <v>419</v>
      </c>
      <c r="N301" s="409"/>
      <c r="O301" s="409"/>
      <c r="P301" s="487"/>
      <c r="Q301" s="410"/>
    </row>
    <row r="302" spans="1:17" ht="14.4" customHeight="1" x14ac:dyDescent="0.3">
      <c r="A302" s="405" t="s">
        <v>2998</v>
      </c>
      <c r="B302" s="406" t="s">
        <v>2805</v>
      </c>
      <c r="C302" s="406" t="s">
        <v>2806</v>
      </c>
      <c r="D302" s="406" t="s">
        <v>2871</v>
      </c>
      <c r="E302" s="406" t="s">
        <v>2872</v>
      </c>
      <c r="F302" s="409"/>
      <c r="G302" s="409"/>
      <c r="H302" s="409"/>
      <c r="I302" s="409"/>
      <c r="J302" s="409">
        <v>1</v>
      </c>
      <c r="K302" s="409">
        <v>16</v>
      </c>
      <c r="L302" s="409"/>
      <c r="M302" s="409">
        <v>16</v>
      </c>
      <c r="N302" s="409"/>
      <c r="O302" s="409"/>
      <c r="P302" s="487"/>
      <c r="Q302" s="410"/>
    </row>
    <row r="303" spans="1:17" ht="14.4" customHeight="1" x14ac:dyDescent="0.3">
      <c r="A303" s="405" t="s">
        <v>2998</v>
      </c>
      <c r="B303" s="406" t="s">
        <v>2805</v>
      </c>
      <c r="C303" s="406" t="s">
        <v>2806</v>
      </c>
      <c r="D303" s="406" t="s">
        <v>2917</v>
      </c>
      <c r="E303" s="406" t="s">
        <v>2918</v>
      </c>
      <c r="F303" s="409"/>
      <c r="G303" s="409"/>
      <c r="H303" s="409"/>
      <c r="I303" s="409"/>
      <c r="J303" s="409">
        <v>1</v>
      </c>
      <c r="K303" s="409">
        <v>287</v>
      </c>
      <c r="L303" s="409"/>
      <c r="M303" s="409">
        <v>287</v>
      </c>
      <c r="N303" s="409"/>
      <c r="O303" s="409"/>
      <c r="P303" s="487"/>
      <c r="Q303" s="410"/>
    </row>
    <row r="304" spans="1:17" ht="14.4" customHeight="1" x14ac:dyDescent="0.3">
      <c r="A304" s="405" t="s">
        <v>2999</v>
      </c>
      <c r="B304" s="406" t="s">
        <v>2805</v>
      </c>
      <c r="C304" s="406" t="s">
        <v>2806</v>
      </c>
      <c r="D304" s="406" t="s">
        <v>2819</v>
      </c>
      <c r="E304" s="406" t="s">
        <v>2820</v>
      </c>
      <c r="F304" s="409"/>
      <c r="G304" s="409"/>
      <c r="H304" s="409"/>
      <c r="I304" s="409"/>
      <c r="J304" s="409">
        <v>2</v>
      </c>
      <c r="K304" s="409">
        <v>1652</v>
      </c>
      <c r="L304" s="409"/>
      <c r="M304" s="409">
        <v>826</v>
      </c>
      <c r="N304" s="409"/>
      <c r="O304" s="409"/>
      <c r="P304" s="487"/>
      <c r="Q304" s="410"/>
    </row>
    <row r="305" spans="1:17" ht="14.4" customHeight="1" x14ac:dyDescent="0.3">
      <c r="A305" s="405" t="s">
        <v>2999</v>
      </c>
      <c r="B305" s="406" t="s">
        <v>2805</v>
      </c>
      <c r="C305" s="406" t="s">
        <v>2806</v>
      </c>
      <c r="D305" s="406" t="s">
        <v>2827</v>
      </c>
      <c r="E305" s="406" t="s">
        <v>2828</v>
      </c>
      <c r="F305" s="409"/>
      <c r="G305" s="409"/>
      <c r="H305" s="409"/>
      <c r="I305" s="409"/>
      <c r="J305" s="409"/>
      <c r="K305" s="409"/>
      <c r="L305" s="409"/>
      <c r="M305" s="409"/>
      <c r="N305" s="409">
        <v>1</v>
      </c>
      <c r="O305" s="409">
        <v>167</v>
      </c>
      <c r="P305" s="487"/>
      <c r="Q305" s="410">
        <v>167</v>
      </c>
    </row>
    <row r="306" spans="1:17" ht="14.4" customHeight="1" x14ac:dyDescent="0.3">
      <c r="A306" s="405" t="s">
        <v>2999</v>
      </c>
      <c r="B306" s="406" t="s">
        <v>2805</v>
      </c>
      <c r="C306" s="406" t="s">
        <v>2806</v>
      </c>
      <c r="D306" s="406" t="s">
        <v>2829</v>
      </c>
      <c r="E306" s="406" t="s">
        <v>2830</v>
      </c>
      <c r="F306" s="409"/>
      <c r="G306" s="409"/>
      <c r="H306" s="409"/>
      <c r="I306" s="409"/>
      <c r="J306" s="409"/>
      <c r="K306" s="409"/>
      <c r="L306" s="409"/>
      <c r="M306" s="409"/>
      <c r="N306" s="409">
        <v>1</v>
      </c>
      <c r="O306" s="409">
        <v>173</v>
      </c>
      <c r="P306" s="487"/>
      <c r="Q306" s="410">
        <v>173</v>
      </c>
    </row>
    <row r="307" spans="1:17" ht="14.4" customHeight="1" x14ac:dyDescent="0.3">
      <c r="A307" s="405" t="s">
        <v>2999</v>
      </c>
      <c r="B307" s="406" t="s">
        <v>2805</v>
      </c>
      <c r="C307" s="406" t="s">
        <v>2806</v>
      </c>
      <c r="D307" s="406" t="s">
        <v>2849</v>
      </c>
      <c r="E307" s="406" t="s">
        <v>2850</v>
      </c>
      <c r="F307" s="409"/>
      <c r="G307" s="409"/>
      <c r="H307" s="409"/>
      <c r="I307" s="409"/>
      <c r="J307" s="409"/>
      <c r="K307" s="409"/>
      <c r="L307" s="409"/>
      <c r="M307" s="409"/>
      <c r="N307" s="409">
        <v>1</v>
      </c>
      <c r="O307" s="409">
        <v>511</v>
      </c>
      <c r="P307" s="487"/>
      <c r="Q307" s="410">
        <v>511</v>
      </c>
    </row>
    <row r="308" spans="1:17" ht="14.4" customHeight="1" x14ac:dyDescent="0.3">
      <c r="A308" s="405" t="s">
        <v>2999</v>
      </c>
      <c r="B308" s="406" t="s">
        <v>2805</v>
      </c>
      <c r="C308" s="406" t="s">
        <v>2806</v>
      </c>
      <c r="D308" s="406" t="s">
        <v>2851</v>
      </c>
      <c r="E308" s="406" t="s">
        <v>2852</v>
      </c>
      <c r="F308" s="409"/>
      <c r="G308" s="409"/>
      <c r="H308" s="409"/>
      <c r="I308" s="409"/>
      <c r="J308" s="409"/>
      <c r="K308" s="409"/>
      <c r="L308" s="409"/>
      <c r="M308" s="409"/>
      <c r="N308" s="409">
        <v>1</v>
      </c>
      <c r="O308" s="409">
        <v>421</v>
      </c>
      <c r="P308" s="487"/>
      <c r="Q308" s="410">
        <v>421</v>
      </c>
    </row>
    <row r="309" spans="1:17" ht="14.4" customHeight="1" x14ac:dyDescent="0.3">
      <c r="A309" s="405" t="s">
        <v>2999</v>
      </c>
      <c r="B309" s="406" t="s">
        <v>2805</v>
      </c>
      <c r="C309" s="406" t="s">
        <v>2806</v>
      </c>
      <c r="D309" s="406" t="s">
        <v>2853</v>
      </c>
      <c r="E309" s="406" t="s">
        <v>2854</v>
      </c>
      <c r="F309" s="409"/>
      <c r="G309" s="409"/>
      <c r="H309" s="409"/>
      <c r="I309" s="409"/>
      <c r="J309" s="409"/>
      <c r="K309" s="409"/>
      <c r="L309" s="409"/>
      <c r="M309" s="409"/>
      <c r="N309" s="409">
        <v>1</v>
      </c>
      <c r="O309" s="409">
        <v>347</v>
      </c>
      <c r="P309" s="487"/>
      <c r="Q309" s="410">
        <v>347</v>
      </c>
    </row>
    <row r="310" spans="1:17" ht="14.4" customHeight="1" x14ac:dyDescent="0.3">
      <c r="A310" s="405" t="s">
        <v>2999</v>
      </c>
      <c r="B310" s="406" t="s">
        <v>2805</v>
      </c>
      <c r="C310" s="406" t="s">
        <v>2806</v>
      </c>
      <c r="D310" s="406" t="s">
        <v>2885</v>
      </c>
      <c r="E310" s="406" t="s">
        <v>2886</v>
      </c>
      <c r="F310" s="409"/>
      <c r="G310" s="409"/>
      <c r="H310" s="409"/>
      <c r="I310" s="409"/>
      <c r="J310" s="409"/>
      <c r="K310" s="409"/>
      <c r="L310" s="409"/>
      <c r="M310" s="409"/>
      <c r="N310" s="409">
        <v>1</v>
      </c>
      <c r="O310" s="409">
        <v>207</v>
      </c>
      <c r="P310" s="487"/>
      <c r="Q310" s="410">
        <v>207</v>
      </c>
    </row>
    <row r="311" spans="1:17" ht="14.4" customHeight="1" x14ac:dyDescent="0.3">
      <c r="A311" s="405" t="s">
        <v>2999</v>
      </c>
      <c r="B311" s="406" t="s">
        <v>2805</v>
      </c>
      <c r="C311" s="406" t="s">
        <v>2806</v>
      </c>
      <c r="D311" s="406" t="s">
        <v>2891</v>
      </c>
      <c r="E311" s="406" t="s">
        <v>2892</v>
      </c>
      <c r="F311" s="409"/>
      <c r="G311" s="409"/>
      <c r="H311" s="409"/>
      <c r="I311" s="409"/>
      <c r="J311" s="409"/>
      <c r="K311" s="409"/>
      <c r="L311" s="409"/>
      <c r="M311" s="409"/>
      <c r="N311" s="409">
        <v>1</v>
      </c>
      <c r="O311" s="409">
        <v>170</v>
      </c>
      <c r="P311" s="487"/>
      <c r="Q311" s="410">
        <v>170</v>
      </c>
    </row>
    <row r="312" spans="1:17" ht="14.4" customHeight="1" x14ac:dyDescent="0.3">
      <c r="A312" s="405" t="s">
        <v>2999</v>
      </c>
      <c r="B312" s="406" t="s">
        <v>2805</v>
      </c>
      <c r="C312" s="406" t="s">
        <v>2806</v>
      </c>
      <c r="D312" s="406" t="s">
        <v>2897</v>
      </c>
      <c r="E312" s="406" t="s">
        <v>2898</v>
      </c>
      <c r="F312" s="409"/>
      <c r="G312" s="409"/>
      <c r="H312" s="409"/>
      <c r="I312" s="409"/>
      <c r="J312" s="409"/>
      <c r="K312" s="409"/>
      <c r="L312" s="409"/>
      <c r="M312" s="409"/>
      <c r="N312" s="409">
        <v>1</v>
      </c>
      <c r="O312" s="409">
        <v>348</v>
      </c>
      <c r="P312" s="487"/>
      <c r="Q312" s="410">
        <v>348</v>
      </c>
    </row>
    <row r="313" spans="1:17" ht="14.4" customHeight="1" x14ac:dyDescent="0.3">
      <c r="A313" s="405" t="s">
        <v>2999</v>
      </c>
      <c r="B313" s="406" t="s">
        <v>2805</v>
      </c>
      <c r="C313" s="406" t="s">
        <v>2806</v>
      </c>
      <c r="D313" s="406" t="s">
        <v>2899</v>
      </c>
      <c r="E313" s="406" t="s">
        <v>2900</v>
      </c>
      <c r="F313" s="409"/>
      <c r="G313" s="409"/>
      <c r="H313" s="409"/>
      <c r="I313" s="409"/>
      <c r="J313" s="409"/>
      <c r="K313" s="409"/>
      <c r="L313" s="409"/>
      <c r="M313" s="409"/>
      <c r="N313" s="409">
        <v>1</v>
      </c>
      <c r="O313" s="409">
        <v>173</v>
      </c>
      <c r="P313" s="487"/>
      <c r="Q313" s="410">
        <v>173</v>
      </c>
    </row>
    <row r="314" spans="1:17" ht="14.4" customHeight="1" x14ac:dyDescent="0.3">
      <c r="A314" s="405" t="s">
        <v>2999</v>
      </c>
      <c r="B314" s="406" t="s">
        <v>2805</v>
      </c>
      <c r="C314" s="406" t="s">
        <v>2806</v>
      </c>
      <c r="D314" s="406" t="s">
        <v>2917</v>
      </c>
      <c r="E314" s="406" t="s">
        <v>2918</v>
      </c>
      <c r="F314" s="409"/>
      <c r="G314" s="409"/>
      <c r="H314" s="409"/>
      <c r="I314" s="409"/>
      <c r="J314" s="409"/>
      <c r="K314" s="409"/>
      <c r="L314" s="409"/>
      <c r="M314" s="409"/>
      <c r="N314" s="409">
        <v>1</v>
      </c>
      <c r="O314" s="409">
        <v>289</v>
      </c>
      <c r="P314" s="487"/>
      <c r="Q314" s="410">
        <v>289</v>
      </c>
    </row>
    <row r="315" spans="1:17" ht="14.4" customHeight="1" x14ac:dyDescent="0.3">
      <c r="A315" s="405" t="s">
        <v>2999</v>
      </c>
      <c r="B315" s="406" t="s">
        <v>2805</v>
      </c>
      <c r="C315" s="406" t="s">
        <v>2806</v>
      </c>
      <c r="D315" s="406" t="s">
        <v>2923</v>
      </c>
      <c r="E315" s="406" t="s">
        <v>2924</v>
      </c>
      <c r="F315" s="409"/>
      <c r="G315" s="409"/>
      <c r="H315" s="409"/>
      <c r="I315" s="409"/>
      <c r="J315" s="409"/>
      <c r="K315" s="409"/>
      <c r="L315" s="409"/>
      <c r="M315" s="409"/>
      <c r="N315" s="409">
        <v>1</v>
      </c>
      <c r="O315" s="409">
        <v>167</v>
      </c>
      <c r="P315" s="487"/>
      <c r="Q315" s="410">
        <v>167</v>
      </c>
    </row>
    <row r="316" spans="1:17" ht="14.4" customHeight="1" x14ac:dyDescent="0.3">
      <c r="A316" s="405" t="s">
        <v>2999</v>
      </c>
      <c r="B316" s="406" t="s">
        <v>2805</v>
      </c>
      <c r="C316" s="406" t="s">
        <v>2806</v>
      </c>
      <c r="D316" s="406" t="s">
        <v>2950</v>
      </c>
      <c r="E316" s="406" t="s">
        <v>2951</v>
      </c>
      <c r="F316" s="409"/>
      <c r="G316" s="409"/>
      <c r="H316" s="409"/>
      <c r="I316" s="409"/>
      <c r="J316" s="409">
        <v>1</v>
      </c>
      <c r="K316" s="409">
        <v>4037</v>
      </c>
      <c r="L316" s="409"/>
      <c r="M316" s="409">
        <v>4037</v>
      </c>
      <c r="N316" s="409"/>
      <c r="O316" s="409"/>
      <c r="P316" s="487"/>
      <c r="Q316" s="410"/>
    </row>
    <row r="317" spans="1:17" ht="14.4" customHeight="1" x14ac:dyDescent="0.3">
      <c r="A317" s="405" t="s">
        <v>3000</v>
      </c>
      <c r="B317" s="406" t="s">
        <v>2805</v>
      </c>
      <c r="C317" s="406" t="s">
        <v>2806</v>
      </c>
      <c r="D317" s="406" t="s">
        <v>2807</v>
      </c>
      <c r="E317" s="406" t="s">
        <v>2808</v>
      </c>
      <c r="F317" s="409">
        <v>29</v>
      </c>
      <c r="G317" s="409">
        <v>34220</v>
      </c>
      <c r="H317" s="409">
        <v>1</v>
      </c>
      <c r="I317" s="409">
        <v>1180</v>
      </c>
      <c r="J317" s="409">
        <v>23</v>
      </c>
      <c r="K317" s="409">
        <v>27140</v>
      </c>
      <c r="L317" s="409">
        <v>0.7931034482758621</v>
      </c>
      <c r="M317" s="409">
        <v>1180</v>
      </c>
      <c r="N317" s="409">
        <v>24</v>
      </c>
      <c r="O317" s="409">
        <v>28416</v>
      </c>
      <c r="P317" s="487">
        <v>0.83039158386908241</v>
      </c>
      <c r="Q317" s="410">
        <v>1184</v>
      </c>
    </row>
    <row r="318" spans="1:17" ht="14.4" customHeight="1" x14ac:dyDescent="0.3">
      <c r="A318" s="405" t="s">
        <v>3000</v>
      </c>
      <c r="B318" s="406" t="s">
        <v>2805</v>
      </c>
      <c r="C318" s="406" t="s">
        <v>2806</v>
      </c>
      <c r="D318" s="406" t="s">
        <v>2823</v>
      </c>
      <c r="E318" s="406" t="s">
        <v>2824</v>
      </c>
      <c r="F318" s="409">
        <v>1</v>
      </c>
      <c r="G318" s="409">
        <v>809</v>
      </c>
      <c r="H318" s="409">
        <v>1</v>
      </c>
      <c r="I318" s="409">
        <v>809</v>
      </c>
      <c r="J318" s="409">
        <v>2</v>
      </c>
      <c r="K318" s="409">
        <v>1618</v>
      </c>
      <c r="L318" s="409">
        <v>2</v>
      </c>
      <c r="M318" s="409">
        <v>809</v>
      </c>
      <c r="N318" s="409"/>
      <c r="O318" s="409"/>
      <c r="P318" s="487"/>
      <c r="Q318" s="410"/>
    </row>
    <row r="319" spans="1:17" ht="14.4" customHeight="1" x14ac:dyDescent="0.3">
      <c r="A319" s="405" t="s">
        <v>3000</v>
      </c>
      <c r="B319" s="406" t="s">
        <v>2805</v>
      </c>
      <c r="C319" s="406" t="s">
        <v>2806</v>
      </c>
      <c r="D319" s="406" t="s">
        <v>2825</v>
      </c>
      <c r="E319" s="406" t="s">
        <v>2826</v>
      </c>
      <c r="F319" s="409">
        <v>1</v>
      </c>
      <c r="G319" s="409">
        <v>809</v>
      </c>
      <c r="H319" s="409">
        <v>1</v>
      </c>
      <c r="I319" s="409">
        <v>809</v>
      </c>
      <c r="J319" s="409">
        <v>2</v>
      </c>
      <c r="K319" s="409">
        <v>1618</v>
      </c>
      <c r="L319" s="409">
        <v>2</v>
      </c>
      <c r="M319" s="409">
        <v>809</v>
      </c>
      <c r="N319" s="409"/>
      <c r="O319" s="409"/>
      <c r="P319" s="487"/>
      <c r="Q319" s="410"/>
    </row>
    <row r="320" spans="1:17" ht="14.4" customHeight="1" x14ac:dyDescent="0.3">
      <c r="A320" s="405" t="s">
        <v>3000</v>
      </c>
      <c r="B320" s="406" t="s">
        <v>2805</v>
      </c>
      <c r="C320" s="406" t="s">
        <v>2806</v>
      </c>
      <c r="D320" s="406" t="s">
        <v>2827</v>
      </c>
      <c r="E320" s="406" t="s">
        <v>2828</v>
      </c>
      <c r="F320" s="409">
        <v>31</v>
      </c>
      <c r="G320" s="409">
        <v>5146</v>
      </c>
      <c r="H320" s="409">
        <v>1</v>
      </c>
      <c r="I320" s="409">
        <v>166</v>
      </c>
      <c r="J320" s="409">
        <v>38</v>
      </c>
      <c r="K320" s="409">
        <v>6308</v>
      </c>
      <c r="L320" s="409">
        <v>1.2258064516129032</v>
      </c>
      <c r="M320" s="409">
        <v>166</v>
      </c>
      <c r="N320" s="409">
        <v>18</v>
      </c>
      <c r="O320" s="409">
        <v>3006</v>
      </c>
      <c r="P320" s="487">
        <v>0.58414302370773419</v>
      </c>
      <c r="Q320" s="410">
        <v>167</v>
      </c>
    </row>
    <row r="321" spans="1:17" ht="14.4" customHeight="1" x14ac:dyDescent="0.3">
      <c r="A321" s="405" t="s">
        <v>3000</v>
      </c>
      <c r="B321" s="406" t="s">
        <v>2805</v>
      </c>
      <c r="C321" s="406" t="s">
        <v>2806</v>
      </c>
      <c r="D321" s="406" t="s">
        <v>2829</v>
      </c>
      <c r="E321" s="406" t="s">
        <v>2830</v>
      </c>
      <c r="F321" s="409">
        <v>30</v>
      </c>
      <c r="G321" s="409">
        <v>5160</v>
      </c>
      <c r="H321" s="409">
        <v>1</v>
      </c>
      <c r="I321" s="409">
        <v>172</v>
      </c>
      <c r="J321" s="409">
        <v>29</v>
      </c>
      <c r="K321" s="409">
        <v>4988</v>
      </c>
      <c r="L321" s="409">
        <v>0.96666666666666667</v>
      </c>
      <c r="M321" s="409">
        <v>172</v>
      </c>
      <c r="N321" s="409">
        <v>17</v>
      </c>
      <c r="O321" s="409">
        <v>2941</v>
      </c>
      <c r="P321" s="487">
        <v>0.56996124031007755</v>
      </c>
      <c r="Q321" s="410">
        <v>173</v>
      </c>
    </row>
    <row r="322" spans="1:17" ht="14.4" customHeight="1" x14ac:dyDescent="0.3">
      <c r="A322" s="405" t="s">
        <v>3000</v>
      </c>
      <c r="B322" s="406" t="s">
        <v>2805</v>
      </c>
      <c r="C322" s="406" t="s">
        <v>2806</v>
      </c>
      <c r="D322" s="406" t="s">
        <v>2831</v>
      </c>
      <c r="E322" s="406" t="s">
        <v>2832</v>
      </c>
      <c r="F322" s="409">
        <v>3</v>
      </c>
      <c r="G322" s="409">
        <v>1047</v>
      </c>
      <c r="H322" s="409">
        <v>1</v>
      </c>
      <c r="I322" s="409">
        <v>349</v>
      </c>
      <c r="J322" s="409">
        <v>1</v>
      </c>
      <c r="K322" s="409">
        <v>349</v>
      </c>
      <c r="L322" s="409">
        <v>0.33333333333333331</v>
      </c>
      <c r="M322" s="409">
        <v>349</v>
      </c>
      <c r="N322" s="409"/>
      <c r="O322" s="409"/>
      <c r="P322" s="487"/>
      <c r="Q322" s="410"/>
    </row>
    <row r="323" spans="1:17" ht="14.4" customHeight="1" x14ac:dyDescent="0.3">
      <c r="A323" s="405" t="s">
        <v>3000</v>
      </c>
      <c r="B323" s="406" t="s">
        <v>2805</v>
      </c>
      <c r="C323" s="406" t="s">
        <v>2806</v>
      </c>
      <c r="D323" s="406" t="s">
        <v>2833</v>
      </c>
      <c r="E323" s="406" t="s">
        <v>2834</v>
      </c>
      <c r="F323" s="409"/>
      <c r="G323" s="409"/>
      <c r="H323" s="409"/>
      <c r="I323" s="409"/>
      <c r="J323" s="409">
        <v>22</v>
      </c>
      <c r="K323" s="409">
        <v>22770</v>
      </c>
      <c r="L323" s="409"/>
      <c r="M323" s="409">
        <v>1035</v>
      </c>
      <c r="N323" s="409">
        <v>24</v>
      </c>
      <c r="O323" s="409">
        <v>24888</v>
      </c>
      <c r="P323" s="487"/>
      <c r="Q323" s="410">
        <v>1037</v>
      </c>
    </row>
    <row r="324" spans="1:17" ht="14.4" customHeight="1" x14ac:dyDescent="0.3">
      <c r="A324" s="405" t="s">
        <v>3000</v>
      </c>
      <c r="B324" s="406" t="s">
        <v>2805</v>
      </c>
      <c r="C324" s="406" t="s">
        <v>2806</v>
      </c>
      <c r="D324" s="406" t="s">
        <v>2837</v>
      </c>
      <c r="E324" s="406" t="s">
        <v>2838</v>
      </c>
      <c r="F324" s="409"/>
      <c r="G324" s="409"/>
      <c r="H324" s="409"/>
      <c r="I324" s="409"/>
      <c r="J324" s="409">
        <v>8</v>
      </c>
      <c r="K324" s="409">
        <v>6568</v>
      </c>
      <c r="L324" s="409"/>
      <c r="M324" s="409">
        <v>821</v>
      </c>
      <c r="N324" s="409">
        <v>2</v>
      </c>
      <c r="O324" s="409">
        <v>1644</v>
      </c>
      <c r="P324" s="487"/>
      <c r="Q324" s="410">
        <v>822</v>
      </c>
    </row>
    <row r="325" spans="1:17" ht="14.4" customHeight="1" x14ac:dyDescent="0.3">
      <c r="A325" s="405" t="s">
        <v>3000</v>
      </c>
      <c r="B325" s="406" t="s">
        <v>2805</v>
      </c>
      <c r="C325" s="406" t="s">
        <v>2806</v>
      </c>
      <c r="D325" s="406" t="s">
        <v>2841</v>
      </c>
      <c r="E325" s="406" t="s">
        <v>2842</v>
      </c>
      <c r="F325" s="409">
        <v>32</v>
      </c>
      <c r="G325" s="409">
        <v>17440</v>
      </c>
      <c r="H325" s="409">
        <v>1</v>
      </c>
      <c r="I325" s="409">
        <v>545</v>
      </c>
      <c r="J325" s="409">
        <v>29</v>
      </c>
      <c r="K325" s="409">
        <v>15805</v>
      </c>
      <c r="L325" s="409">
        <v>0.90625</v>
      </c>
      <c r="M325" s="409">
        <v>545</v>
      </c>
      <c r="N325" s="409">
        <v>21</v>
      </c>
      <c r="O325" s="409">
        <v>11487</v>
      </c>
      <c r="P325" s="487">
        <v>0.65865825688073398</v>
      </c>
      <c r="Q325" s="410">
        <v>547</v>
      </c>
    </row>
    <row r="326" spans="1:17" ht="14.4" customHeight="1" x14ac:dyDescent="0.3">
      <c r="A326" s="405" t="s">
        <v>3000</v>
      </c>
      <c r="B326" s="406" t="s">
        <v>2805</v>
      </c>
      <c r="C326" s="406" t="s">
        <v>2806</v>
      </c>
      <c r="D326" s="406" t="s">
        <v>2843</v>
      </c>
      <c r="E326" s="406" t="s">
        <v>2844</v>
      </c>
      <c r="F326" s="409">
        <v>1</v>
      </c>
      <c r="G326" s="409">
        <v>650</v>
      </c>
      <c r="H326" s="409">
        <v>1</v>
      </c>
      <c r="I326" s="409">
        <v>650</v>
      </c>
      <c r="J326" s="409">
        <v>4</v>
      </c>
      <c r="K326" s="409">
        <v>2600</v>
      </c>
      <c r="L326" s="409">
        <v>4</v>
      </c>
      <c r="M326" s="409">
        <v>650</v>
      </c>
      <c r="N326" s="409">
        <v>2</v>
      </c>
      <c r="O326" s="409">
        <v>1304</v>
      </c>
      <c r="P326" s="487">
        <v>2.006153846153846</v>
      </c>
      <c r="Q326" s="410">
        <v>652</v>
      </c>
    </row>
    <row r="327" spans="1:17" ht="14.4" customHeight="1" x14ac:dyDescent="0.3">
      <c r="A327" s="405" t="s">
        <v>3000</v>
      </c>
      <c r="B327" s="406" t="s">
        <v>2805</v>
      </c>
      <c r="C327" s="406" t="s">
        <v>2806</v>
      </c>
      <c r="D327" s="406" t="s">
        <v>2845</v>
      </c>
      <c r="E327" s="406" t="s">
        <v>2846</v>
      </c>
      <c r="F327" s="409">
        <v>1</v>
      </c>
      <c r="G327" s="409">
        <v>650</v>
      </c>
      <c r="H327" s="409">
        <v>1</v>
      </c>
      <c r="I327" s="409">
        <v>650</v>
      </c>
      <c r="J327" s="409">
        <v>4</v>
      </c>
      <c r="K327" s="409">
        <v>2600</v>
      </c>
      <c r="L327" s="409">
        <v>4</v>
      </c>
      <c r="M327" s="409">
        <v>650</v>
      </c>
      <c r="N327" s="409">
        <v>2</v>
      </c>
      <c r="O327" s="409">
        <v>1304</v>
      </c>
      <c r="P327" s="487">
        <v>2.006153846153846</v>
      </c>
      <c r="Q327" s="410">
        <v>652</v>
      </c>
    </row>
    <row r="328" spans="1:17" ht="14.4" customHeight="1" x14ac:dyDescent="0.3">
      <c r="A328" s="405" t="s">
        <v>3000</v>
      </c>
      <c r="B328" s="406" t="s">
        <v>2805</v>
      </c>
      <c r="C328" s="406" t="s">
        <v>2806</v>
      </c>
      <c r="D328" s="406" t="s">
        <v>2847</v>
      </c>
      <c r="E328" s="406" t="s">
        <v>2848</v>
      </c>
      <c r="F328" s="409">
        <v>11</v>
      </c>
      <c r="G328" s="409">
        <v>7414</v>
      </c>
      <c r="H328" s="409">
        <v>1</v>
      </c>
      <c r="I328" s="409">
        <v>674</v>
      </c>
      <c r="J328" s="409">
        <v>13</v>
      </c>
      <c r="K328" s="409">
        <v>8762</v>
      </c>
      <c r="L328" s="409">
        <v>1.1818181818181819</v>
      </c>
      <c r="M328" s="409">
        <v>674</v>
      </c>
      <c r="N328" s="409">
        <v>7</v>
      </c>
      <c r="O328" s="409">
        <v>4732</v>
      </c>
      <c r="P328" s="487">
        <v>0.63825195575937421</v>
      </c>
      <c r="Q328" s="410">
        <v>676</v>
      </c>
    </row>
    <row r="329" spans="1:17" ht="14.4" customHeight="1" x14ac:dyDescent="0.3">
      <c r="A329" s="405" t="s">
        <v>3000</v>
      </c>
      <c r="B329" s="406" t="s">
        <v>2805</v>
      </c>
      <c r="C329" s="406" t="s">
        <v>2806</v>
      </c>
      <c r="D329" s="406" t="s">
        <v>2849</v>
      </c>
      <c r="E329" s="406" t="s">
        <v>2850</v>
      </c>
      <c r="F329" s="409">
        <v>16</v>
      </c>
      <c r="G329" s="409">
        <v>8144</v>
      </c>
      <c r="H329" s="409">
        <v>1</v>
      </c>
      <c r="I329" s="409">
        <v>509</v>
      </c>
      <c r="J329" s="409">
        <v>16</v>
      </c>
      <c r="K329" s="409">
        <v>8144</v>
      </c>
      <c r="L329" s="409">
        <v>1</v>
      </c>
      <c r="M329" s="409">
        <v>509</v>
      </c>
      <c r="N329" s="409">
        <v>3</v>
      </c>
      <c r="O329" s="409">
        <v>1533</v>
      </c>
      <c r="P329" s="487">
        <v>0.18823673870333987</v>
      </c>
      <c r="Q329" s="410">
        <v>511</v>
      </c>
    </row>
    <row r="330" spans="1:17" ht="14.4" customHeight="1" x14ac:dyDescent="0.3">
      <c r="A330" s="405" t="s">
        <v>3000</v>
      </c>
      <c r="B330" s="406" t="s">
        <v>2805</v>
      </c>
      <c r="C330" s="406" t="s">
        <v>2806</v>
      </c>
      <c r="D330" s="406" t="s">
        <v>2851</v>
      </c>
      <c r="E330" s="406" t="s">
        <v>2852</v>
      </c>
      <c r="F330" s="409">
        <v>16</v>
      </c>
      <c r="G330" s="409">
        <v>6704</v>
      </c>
      <c r="H330" s="409">
        <v>1</v>
      </c>
      <c r="I330" s="409">
        <v>419</v>
      </c>
      <c r="J330" s="409">
        <v>16</v>
      </c>
      <c r="K330" s="409">
        <v>6704</v>
      </c>
      <c r="L330" s="409">
        <v>1</v>
      </c>
      <c r="M330" s="409">
        <v>419</v>
      </c>
      <c r="N330" s="409">
        <v>3</v>
      </c>
      <c r="O330" s="409">
        <v>1263</v>
      </c>
      <c r="P330" s="487">
        <v>0.18839498806682578</v>
      </c>
      <c r="Q330" s="410">
        <v>421</v>
      </c>
    </row>
    <row r="331" spans="1:17" ht="14.4" customHeight="1" x14ac:dyDescent="0.3">
      <c r="A331" s="405" t="s">
        <v>3000</v>
      </c>
      <c r="B331" s="406" t="s">
        <v>2805</v>
      </c>
      <c r="C331" s="406" t="s">
        <v>2806</v>
      </c>
      <c r="D331" s="406" t="s">
        <v>2853</v>
      </c>
      <c r="E331" s="406" t="s">
        <v>2854</v>
      </c>
      <c r="F331" s="409">
        <v>31</v>
      </c>
      <c r="G331" s="409">
        <v>10664</v>
      </c>
      <c r="H331" s="409">
        <v>1</v>
      </c>
      <c r="I331" s="409">
        <v>344</v>
      </c>
      <c r="J331" s="409">
        <v>31</v>
      </c>
      <c r="K331" s="409">
        <v>10664</v>
      </c>
      <c r="L331" s="409">
        <v>1</v>
      </c>
      <c r="M331" s="409">
        <v>344</v>
      </c>
      <c r="N331" s="409">
        <v>21</v>
      </c>
      <c r="O331" s="409">
        <v>7287</v>
      </c>
      <c r="P331" s="487">
        <v>0.68332708177044266</v>
      </c>
      <c r="Q331" s="410">
        <v>347</v>
      </c>
    </row>
    <row r="332" spans="1:17" ht="14.4" customHeight="1" x14ac:dyDescent="0.3">
      <c r="A332" s="405" t="s">
        <v>3000</v>
      </c>
      <c r="B332" s="406" t="s">
        <v>2805</v>
      </c>
      <c r="C332" s="406" t="s">
        <v>2806</v>
      </c>
      <c r="D332" s="406" t="s">
        <v>2855</v>
      </c>
      <c r="E332" s="406" t="s">
        <v>2856</v>
      </c>
      <c r="F332" s="409"/>
      <c r="G332" s="409"/>
      <c r="H332" s="409"/>
      <c r="I332" s="409"/>
      <c r="J332" s="409">
        <v>11</v>
      </c>
      <c r="K332" s="409">
        <v>2387</v>
      </c>
      <c r="L332" s="409"/>
      <c r="M332" s="409">
        <v>217</v>
      </c>
      <c r="N332" s="409">
        <v>12</v>
      </c>
      <c r="O332" s="409">
        <v>2628</v>
      </c>
      <c r="P332" s="487"/>
      <c r="Q332" s="410">
        <v>219</v>
      </c>
    </row>
    <row r="333" spans="1:17" ht="14.4" customHeight="1" x14ac:dyDescent="0.3">
      <c r="A333" s="405" t="s">
        <v>3000</v>
      </c>
      <c r="B333" s="406" t="s">
        <v>2805</v>
      </c>
      <c r="C333" s="406" t="s">
        <v>2806</v>
      </c>
      <c r="D333" s="406" t="s">
        <v>2857</v>
      </c>
      <c r="E333" s="406" t="s">
        <v>2858</v>
      </c>
      <c r="F333" s="409">
        <v>116</v>
      </c>
      <c r="G333" s="409">
        <v>57652</v>
      </c>
      <c r="H333" s="409">
        <v>1</v>
      </c>
      <c r="I333" s="409">
        <v>497</v>
      </c>
      <c r="J333" s="409">
        <v>124</v>
      </c>
      <c r="K333" s="409">
        <v>61628</v>
      </c>
      <c r="L333" s="409">
        <v>1.0689655172413792</v>
      </c>
      <c r="M333" s="409">
        <v>497</v>
      </c>
      <c r="N333" s="409">
        <v>104</v>
      </c>
      <c r="O333" s="409">
        <v>52312</v>
      </c>
      <c r="P333" s="487">
        <v>0.90737528619995833</v>
      </c>
      <c r="Q333" s="410">
        <v>503</v>
      </c>
    </row>
    <row r="334" spans="1:17" ht="14.4" customHeight="1" x14ac:dyDescent="0.3">
      <c r="A334" s="405" t="s">
        <v>3000</v>
      </c>
      <c r="B334" s="406" t="s">
        <v>2805</v>
      </c>
      <c r="C334" s="406" t="s">
        <v>2806</v>
      </c>
      <c r="D334" s="406" t="s">
        <v>2863</v>
      </c>
      <c r="E334" s="406" t="s">
        <v>2864</v>
      </c>
      <c r="F334" s="409">
        <v>15</v>
      </c>
      <c r="G334" s="409">
        <v>1650</v>
      </c>
      <c r="H334" s="409">
        <v>1</v>
      </c>
      <c r="I334" s="409">
        <v>110</v>
      </c>
      <c r="J334" s="409">
        <v>12</v>
      </c>
      <c r="K334" s="409">
        <v>1320</v>
      </c>
      <c r="L334" s="409">
        <v>0.8</v>
      </c>
      <c r="M334" s="409">
        <v>110</v>
      </c>
      <c r="N334" s="409">
        <v>15</v>
      </c>
      <c r="O334" s="409">
        <v>1665</v>
      </c>
      <c r="P334" s="487">
        <v>1.009090909090909</v>
      </c>
      <c r="Q334" s="410">
        <v>111</v>
      </c>
    </row>
    <row r="335" spans="1:17" ht="14.4" customHeight="1" x14ac:dyDescent="0.3">
      <c r="A335" s="405" t="s">
        <v>3000</v>
      </c>
      <c r="B335" s="406" t="s">
        <v>2805</v>
      </c>
      <c r="C335" s="406" t="s">
        <v>2806</v>
      </c>
      <c r="D335" s="406" t="s">
        <v>2867</v>
      </c>
      <c r="E335" s="406" t="s">
        <v>2868</v>
      </c>
      <c r="F335" s="409">
        <v>1</v>
      </c>
      <c r="G335" s="409">
        <v>310</v>
      </c>
      <c r="H335" s="409">
        <v>1</v>
      </c>
      <c r="I335" s="409">
        <v>310</v>
      </c>
      <c r="J335" s="409">
        <v>4</v>
      </c>
      <c r="K335" s="409">
        <v>1240</v>
      </c>
      <c r="L335" s="409">
        <v>4</v>
      </c>
      <c r="M335" s="409">
        <v>310</v>
      </c>
      <c r="N335" s="409">
        <v>9</v>
      </c>
      <c r="O335" s="409">
        <v>2799</v>
      </c>
      <c r="P335" s="487">
        <v>9.0290322580645164</v>
      </c>
      <c r="Q335" s="410">
        <v>311</v>
      </c>
    </row>
    <row r="336" spans="1:17" ht="14.4" customHeight="1" x14ac:dyDescent="0.3">
      <c r="A336" s="405" t="s">
        <v>3000</v>
      </c>
      <c r="B336" s="406" t="s">
        <v>2805</v>
      </c>
      <c r="C336" s="406" t="s">
        <v>2806</v>
      </c>
      <c r="D336" s="406" t="s">
        <v>2871</v>
      </c>
      <c r="E336" s="406" t="s">
        <v>2872</v>
      </c>
      <c r="F336" s="409">
        <v>1</v>
      </c>
      <c r="G336" s="409">
        <v>16</v>
      </c>
      <c r="H336" s="409">
        <v>1</v>
      </c>
      <c r="I336" s="409">
        <v>16</v>
      </c>
      <c r="J336" s="409">
        <v>6</v>
      </c>
      <c r="K336" s="409">
        <v>96</v>
      </c>
      <c r="L336" s="409">
        <v>6</v>
      </c>
      <c r="M336" s="409">
        <v>16</v>
      </c>
      <c r="N336" s="409">
        <v>2</v>
      </c>
      <c r="O336" s="409">
        <v>32</v>
      </c>
      <c r="P336" s="487">
        <v>2</v>
      </c>
      <c r="Q336" s="410">
        <v>16</v>
      </c>
    </row>
    <row r="337" spans="1:17" ht="14.4" customHeight="1" x14ac:dyDescent="0.3">
      <c r="A337" s="405" t="s">
        <v>3000</v>
      </c>
      <c r="B337" s="406" t="s">
        <v>2805</v>
      </c>
      <c r="C337" s="406" t="s">
        <v>2806</v>
      </c>
      <c r="D337" s="406" t="s">
        <v>2875</v>
      </c>
      <c r="E337" s="406" t="s">
        <v>2876</v>
      </c>
      <c r="F337" s="409">
        <v>158</v>
      </c>
      <c r="G337" s="409">
        <v>54984</v>
      </c>
      <c r="H337" s="409">
        <v>1</v>
      </c>
      <c r="I337" s="409">
        <v>348</v>
      </c>
      <c r="J337" s="409">
        <v>201</v>
      </c>
      <c r="K337" s="409">
        <v>69948</v>
      </c>
      <c r="L337" s="409">
        <v>1.2721518987341771</v>
      </c>
      <c r="M337" s="409">
        <v>348</v>
      </c>
      <c r="N337" s="409">
        <v>183</v>
      </c>
      <c r="O337" s="409">
        <v>63867</v>
      </c>
      <c r="P337" s="487">
        <v>1.1615560890440855</v>
      </c>
      <c r="Q337" s="410">
        <v>349</v>
      </c>
    </row>
    <row r="338" spans="1:17" ht="14.4" customHeight="1" x14ac:dyDescent="0.3">
      <c r="A338" s="405" t="s">
        <v>3000</v>
      </c>
      <c r="B338" s="406" t="s">
        <v>2805</v>
      </c>
      <c r="C338" s="406" t="s">
        <v>2806</v>
      </c>
      <c r="D338" s="406" t="s">
        <v>2885</v>
      </c>
      <c r="E338" s="406" t="s">
        <v>2886</v>
      </c>
      <c r="F338" s="409">
        <v>33</v>
      </c>
      <c r="G338" s="409">
        <v>6732</v>
      </c>
      <c r="H338" s="409">
        <v>1</v>
      </c>
      <c r="I338" s="409">
        <v>204</v>
      </c>
      <c r="J338" s="409">
        <v>31</v>
      </c>
      <c r="K338" s="409">
        <v>6324</v>
      </c>
      <c r="L338" s="409">
        <v>0.93939393939393945</v>
      </c>
      <c r="M338" s="409">
        <v>204</v>
      </c>
      <c r="N338" s="409">
        <v>20</v>
      </c>
      <c r="O338" s="409">
        <v>4140</v>
      </c>
      <c r="P338" s="487">
        <v>0.61497326203208558</v>
      </c>
      <c r="Q338" s="410">
        <v>207</v>
      </c>
    </row>
    <row r="339" spans="1:17" ht="14.4" customHeight="1" x14ac:dyDescent="0.3">
      <c r="A339" s="405" t="s">
        <v>3000</v>
      </c>
      <c r="B339" s="406" t="s">
        <v>2805</v>
      </c>
      <c r="C339" s="406" t="s">
        <v>2806</v>
      </c>
      <c r="D339" s="406" t="s">
        <v>2887</v>
      </c>
      <c r="E339" s="406" t="s">
        <v>2888</v>
      </c>
      <c r="F339" s="409">
        <v>30</v>
      </c>
      <c r="G339" s="409">
        <v>1140</v>
      </c>
      <c r="H339" s="409">
        <v>1</v>
      </c>
      <c r="I339" s="409">
        <v>38</v>
      </c>
      <c r="J339" s="409">
        <v>30</v>
      </c>
      <c r="K339" s="409">
        <v>1140</v>
      </c>
      <c r="L339" s="409">
        <v>1</v>
      </c>
      <c r="M339" s="409">
        <v>38</v>
      </c>
      <c r="N339" s="409">
        <v>18</v>
      </c>
      <c r="O339" s="409">
        <v>702</v>
      </c>
      <c r="P339" s="487">
        <v>0.61578947368421055</v>
      </c>
      <c r="Q339" s="410">
        <v>39</v>
      </c>
    </row>
    <row r="340" spans="1:17" ht="14.4" customHeight="1" x14ac:dyDescent="0.3">
      <c r="A340" s="405" t="s">
        <v>3000</v>
      </c>
      <c r="B340" s="406" t="s">
        <v>2805</v>
      </c>
      <c r="C340" s="406" t="s">
        <v>2806</v>
      </c>
      <c r="D340" s="406" t="s">
        <v>2891</v>
      </c>
      <c r="E340" s="406" t="s">
        <v>2892</v>
      </c>
      <c r="F340" s="409">
        <v>30</v>
      </c>
      <c r="G340" s="409">
        <v>5070</v>
      </c>
      <c r="H340" s="409">
        <v>1</v>
      </c>
      <c r="I340" s="409">
        <v>169</v>
      </c>
      <c r="J340" s="409">
        <v>37</v>
      </c>
      <c r="K340" s="409">
        <v>6253</v>
      </c>
      <c r="L340" s="409">
        <v>1.2333333333333334</v>
      </c>
      <c r="M340" s="409">
        <v>169</v>
      </c>
      <c r="N340" s="409">
        <v>18</v>
      </c>
      <c r="O340" s="409">
        <v>3060</v>
      </c>
      <c r="P340" s="487">
        <v>0.60355029585798814</v>
      </c>
      <c r="Q340" s="410">
        <v>170</v>
      </c>
    </row>
    <row r="341" spans="1:17" ht="14.4" customHeight="1" x14ac:dyDescent="0.3">
      <c r="A341" s="405" t="s">
        <v>3000</v>
      </c>
      <c r="B341" s="406" t="s">
        <v>2805</v>
      </c>
      <c r="C341" s="406" t="s">
        <v>2806</v>
      </c>
      <c r="D341" s="406" t="s">
        <v>2895</v>
      </c>
      <c r="E341" s="406" t="s">
        <v>2896</v>
      </c>
      <c r="F341" s="409">
        <v>1</v>
      </c>
      <c r="G341" s="409">
        <v>686</v>
      </c>
      <c r="H341" s="409">
        <v>1</v>
      </c>
      <c r="I341" s="409">
        <v>686</v>
      </c>
      <c r="J341" s="409">
        <v>4</v>
      </c>
      <c r="K341" s="409">
        <v>2744</v>
      </c>
      <c r="L341" s="409">
        <v>4</v>
      </c>
      <c r="M341" s="409">
        <v>686</v>
      </c>
      <c r="N341" s="409">
        <v>3</v>
      </c>
      <c r="O341" s="409">
        <v>2064</v>
      </c>
      <c r="P341" s="487">
        <v>3.008746355685131</v>
      </c>
      <c r="Q341" s="410">
        <v>688</v>
      </c>
    </row>
    <row r="342" spans="1:17" ht="14.4" customHeight="1" x14ac:dyDescent="0.3">
      <c r="A342" s="405" t="s">
        <v>3000</v>
      </c>
      <c r="B342" s="406" t="s">
        <v>2805</v>
      </c>
      <c r="C342" s="406" t="s">
        <v>2806</v>
      </c>
      <c r="D342" s="406" t="s">
        <v>2897</v>
      </c>
      <c r="E342" s="406" t="s">
        <v>2898</v>
      </c>
      <c r="F342" s="409">
        <v>38</v>
      </c>
      <c r="G342" s="409">
        <v>13186</v>
      </c>
      <c r="H342" s="409">
        <v>1</v>
      </c>
      <c r="I342" s="409">
        <v>347</v>
      </c>
      <c r="J342" s="409">
        <v>45</v>
      </c>
      <c r="K342" s="409">
        <v>15615</v>
      </c>
      <c r="L342" s="409">
        <v>1.1842105263157894</v>
      </c>
      <c r="M342" s="409">
        <v>347</v>
      </c>
      <c r="N342" s="409">
        <v>26</v>
      </c>
      <c r="O342" s="409">
        <v>9048</v>
      </c>
      <c r="P342" s="487">
        <v>0.68618231457606549</v>
      </c>
      <c r="Q342" s="410">
        <v>348</v>
      </c>
    </row>
    <row r="343" spans="1:17" ht="14.4" customHeight="1" x14ac:dyDescent="0.3">
      <c r="A343" s="405" t="s">
        <v>3000</v>
      </c>
      <c r="B343" s="406" t="s">
        <v>2805</v>
      </c>
      <c r="C343" s="406" t="s">
        <v>2806</v>
      </c>
      <c r="D343" s="406" t="s">
        <v>2899</v>
      </c>
      <c r="E343" s="406" t="s">
        <v>2900</v>
      </c>
      <c r="F343" s="409">
        <v>30</v>
      </c>
      <c r="G343" s="409">
        <v>5160</v>
      </c>
      <c r="H343" s="409">
        <v>1</v>
      </c>
      <c r="I343" s="409">
        <v>172</v>
      </c>
      <c r="J343" s="409">
        <v>37</v>
      </c>
      <c r="K343" s="409">
        <v>6364</v>
      </c>
      <c r="L343" s="409">
        <v>1.2333333333333334</v>
      </c>
      <c r="M343" s="409">
        <v>172</v>
      </c>
      <c r="N343" s="409">
        <v>18</v>
      </c>
      <c r="O343" s="409">
        <v>3114</v>
      </c>
      <c r="P343" s="487">
        <v>0.60348837209302331</v>
      </c>
      <c r="Q343" s="410">
        <v>173</v>
      </c>
    </row>
    <row r="344" spans="1:17" ht="14.4" customHeight="1" x14ac:dyDescent="0.3">
      <c r="A344" s="405" t="s">
        <v>3000</v>
      </c>
      <c r="B344" s="406" t="s">
        <v>2805</v>
      </c>
      <c r="C344" s="406" t="s">
        <v>2806</v>
      </c>
      <c r="D344" s="406" t="s">
        <v>2901</v>
      </c>
      <c r="E344" s="406" t="s">
        <v>2902</v>
      </c>
      <c r="F344" s="409">
        <v>4</v>
      </c>
      <c r="G344" s="409">
        <v>1596</v>
      </c>
      <c r="H344" s="409">
        <v>1</v>
      </c>
      <c r="I344" s="409">
        <v>399</v>
      </c>
      <c r="J344" s="409">
        <v>8</v>
      </c>
      <c r="K344" s="409">
        <v>3192</v>
      </c>
      <c r="L344" s="409">
        <v>2</v>
      </c>
      <c r="M344" s="409">
        <v>399</v>
      </c>
      <c r="N344" s="409"/>
      <c r="O344" s="409"/>
      <c r="P344" s="487"/>
      <c r="Q344" s="410"/>
    </row>
    <row r="345" spans="1:17" ht="14.4" customHeight="1" x14ac:dyDescent="0.3">
      <c r="A345" s="405" t="s">
        <v>3000</v>
      </c>
      <c r="B345" s="406" t="s">
        <v>2805</v>
      </c>
      <c r="C345" s="406" t="s">
        <v>2806</v>
      </c>
      <c r="D345" s="406" t="s">
        <v>2903</v>
      </c>
      <c r="E345" s="406" t="s">
        <v>2904</v>
      </c>
      <c r="F345" s="409">
        <v>1</v>
      </c>
      <c r="G345" s="409">
        <v>650</v>
      </c>
      <c r="H345" s="409">
        <v>1</v>
      </c>
      <c r="I345" s="409">
        <v>650</v>
      </c>
      <c r="J345" s="409">
        <v>4</v>
      </c>
      <c r="K345" s="409">
        <v>2600</v>
      </c>
      <c r="L345" s="409">
        <v>4</v>
      </c>
      <c r="M345" s="409">
        <v>650</v>
      </c>
      <c r="N345" s="409">
        <v>2</v>
      </c>
      <c r="O345" s="409">
        <v>1304</v>
      </c>
      <c r="P345" s="487">
        <v>2.006153846153846</v>
      </c>
      <c r="Q345" s="410">
        <v>652</v>
      </c>
    </row>
    <row r="346" spans="1:17" ht="14.4" customHeight="1" x14ac:dyDescent="0.3">
      <c r="A346" s="405" t="s">
        <v>3000</v>
      </c>
      <c r="B346" s="406" t="s">
        <v>2805</v>
      </c>
      <c r="C346" s="406" t="s">
        <v>2806</v>
      </c>
      <c r="D346" s="406" t="s">
        <v>2905</v>
      </c>
      <c r="E346" s="406" t="s">
        <v>2906</v>
      </c>
      <c r="F346" s="409">
        <v>1</v>
      </c>
      <c r="G346" s="409">
        <v>650</v>
      </c>
      <c r="H346" s="409">
        <v>1</v>
      </c>
      <c r="I346" s="409">
        <v>650</v>
      </c>
      <c r="J346" s="409">
        <v>4</v>
      </c>
      <c r="K346" s="409">
        <v>2600</v>
      </c>
      <c r="L346" s="409">
        <v>4</v>
      </c>
      <c r="M346" s="409">
        <v>650</v>
      </c>
      <c r="N346" s="409">
        <v>2</v>
      </c>
      <c r="O346" s="409">
        <v>1304</v>
      </c>
      <c r="P346" s="487">
        <v>2.006153846153846</v>
      </c>
      <c r="Q346" s="410">
        <v>652</v>
      </c>
    </row>
    <row r="347" spans="1:17" ht="14.4" customHeight="1" x14ac:dyDescent="0.3">
      <c r="A347" s="405" t="s">
        <v>3000</v>
      </c>
      <c r="B347" s="406" t="s">
        <v>2805</v>
      </c>
      <c r="C347" s="406" t="s">
        <v>2806</v>
      </c>
      <c r="D347" s="406" t="s">
        <v>2911</v>
      </c>
      <c r="E347" s="406" t="s">
        <v>2912</v>
      </c>
      <c r="F347" s="409"/>
      <c r="G347" s="409"/>
      <c r="H347" s="409"/>
      <c r="I347" s="409"/>
      <c r="J347" s="409"/>
      <c r="K347" s="409"/>
      <c r="L347" s="409"/>
      <c r="M347" s="409"/>
      <c r="N347" s="409">
        <v>1</v>
      </c>
      <c r="O347" s="409">
        <v>692</v>
      </c>
      <c r="P347" s="487"/>
      <c r="Q347" s="410">
        <v>692</v>
      </c>
    </row>
    <row r="348" spans="1:17" ht="14.4" customHeight="1" x14ac:dyDescent="0.3">
      <c r="A348" s="405" t="s">
        <v>3000</v>
      </c>
      <c r="B348" s="406" t="s">
        <v>2805</v>
      </c>
      <c r="C348" s="406" t="s">
        <v>2806</v>
      </c>
      <c r="D348" s="406" t="s">
        <v>2913</v>
      </c>
      <c r="E348" s="406" t="s">
        <v>2914</v>
      </c>
      <c r="F348" s="409">
        <v>11</v>
      </c>
      <c r="G348" s="409">
        <v>7414</v>
      </c>
      <c r="H348" s="409">
        <v>1</v>
      </c>
      <c r="I348" s="409">
        <v>674</v>
      </c>
      <c r="J348" s="409">
        <v>13</v>
      </c>
      <c r="K348" s="409">
        <v>8762</v>
      </c>
      <c r="L348" s="409">
        <v>1.1818181818181819</v>
      </c>
      <c r="M348" s="409">
        <v>674</v>
      </c>
      <c r="N348" s="409">
        <v>7</v>
      </c>
      <c r="O348" s="409">
        <v>4732</v>
      </c>
      <c r="P348" s="487">
        <v>0.63825195575937421</v>
      </c>
      <c r="Q348" s="410">
        <v>676</v>
      </c>
    </row>
    <row r="349" spans="1:17" ht="14.4" customHeight="1" x14ac:dyDescent="0.3">
      <c r="A349" s="405" t="s">
        <v>3000</v>
      </c>
      <c r="B349" s="406" t="s">
        <v>2805</v>
      </c>
      <c r="C349" s="406" t="s">
        <v>2806</v>
      </c>
      <c r="D349" s="406" t="s">
        <v>2915</v>
      </c>
      <c r="E349" s="406" t="s">
        <v>2916</v>
      </c>
      <c r="F349" s="409"/>
      <c r="G349" s="409"/>
      <c r="H349" s="409"/>
      <c r="I349" s="409"/>
      <c r="J349" s="409">
        <v>3</v>
      </c>
      <c r="K349" s="409">
        <v>1419</v>
      </c>
      <c r="L349" s="409"/>
      <c r="M349" s="409">
        <v>473</v>
      </c>
      <c r="N349" s="409">
        <v>8</v>
      </c>
      <c r="O349" s="409">
        <v>3800</v>
      </c>
      <c r="P349" s="487"/>
      <c r="Q349" s="410">
        <v>475</v>
      </c>
    </row>
    <row r="350" spans="1:17" ht="14.4" customHeight="1" x14ac:dyDescent="0.3">
      <c r="A350" s="405" t="s">
        <v>3000</v>
      </c>
      <c r="B350" s="406" t="s">
        <v>2805</v>
      </c>
      <c r="C350" s="406" t="s">
        <v>2806</v>
      </c>
      <c r="D350" s="406" t="s">
        <v>2917</v>
      </c>
      <c r="E350" s="406" t="s">
        <v>2918</v>
      </c>
      <c r="F350" s="409">
        <v>16</v>
      </c>
      <c r="G350" s="409">
        <v>4592</v>
      </c>
      <c r="H350" s="409">
        <v>1</v>
      </c>
      <c r="I350" s="409">
        <v>287</v>
      </c>
      <c r="J350" s="409">
        <v>16</v>
      </c>
      <c r="K350" s="409">
        <v>4592</v>
      </c>
      <c r="L350" s="409">
        <v>1</v>
      </c>
      <c r="M350" s="409">
        <v>287</v>
      </c>
      <c r="N350" s="409">
        <v>3</v>
      </c>
      <c r="O350" s="409">
        <v>867</v>
      </c>
      <c r="P350" s="487">
        <v>0.18880662020905922</v>
      </c>
      <c r="Q350" s="410">
        <v>289</v>
      </c>
    </row>
    <row r="351" spans="1:17" ht="14.4" customHeight="1" x14ac:dyDescent="0.3">
      <c r="A351" s="405" t="s">
        <v>3000</v>
      </c>
      <c r="B351" s="406" t="s">
        <v>2805</v>
      </c>
      <c r="C351" s="406" t="s">
        <v>2806</v>
      </c>
      <c r="D351" s="406" t="s">
        <v>2919</v>
      </c>
      <c r="E351" s="406" t="s">
        <v>2920</v>
      </c>
      <c r="F351" s="409">
        <v>1</v>
      </c>
      <c r="G351" s="409">
        <v>809</v>
      </c>
      <c r="H351" s="409">
        <v>1</v>
      </c>
      <c r="I351" s="409">
        <v>809</v>
      </c>
      <c r="J351" s="409">
        <v>2</v>
      </c>
      <c r="K351" s="409">
        <v>1618</v>
      </c>
      <c r="L351" s="409">
        <v>2</v>
      </c>
      <c r="M351" s="409">
        <v>809</v>
      </c>
      <c r="N351" s="409"/>
      <c r="O351" s="409"/>
      <c r="P351" s="487"/>
      <c r="Q351" s="410"/>
    </row>
    <row r="352" spans="1:17" ht="14.4" customHeight="1" x14ac:dyDescent="0.3">
      <c r="A352" s="405" t="s">
        <v>3000</v>
      </c>
      <c r="B352" s="406" t="s">
        <v>2805</v>
      </c>
      <c r="C352" s="406" t="s">
        <v>2806</v>
      </c>
      <c r="D352" s="406" t="s">
        <v>2923</v>
      </c>
      <c r="E352" s="406" t="s">
        <v>2924</v>
      </c>
      <c r="F352" s="409">
        <v>30</v>
      </c>
      <c r="G352" s="409">
        <v>4980</v>
      </c>
      <c r="H352" s="409">
        <v>1</v>
      </c>
      <c r="I352" s="409">
        <v>166</v>
      </c>
      <c r="J352" s="409">
        <v>29</v>
      </c>
      <c r="K352" s="409">
        <v>4814</v>
      </c>
      <c r="L352" s="409">
        <v>0.96666666666666667</v>
      </c>
      <c r="M352" s="409">
        <v>166</v>
      </c>
      <c r="N352" s="409">
        <v>17</v>
      </c>
      <c r="O352" s="409">
        <v>2839</v>
      </c>
      <c r="P352" s="487">
        <v>0.57008032128514052</v>
      </c>
      <c r="Q352" s="410">
        <v>167</v>
      </c>
    </row>
    <row r="353" spans="1:17" ht="14.4" customHeight="1" x14ac:dyDescent="0.3">
      <c r="A353" s="405" t="s">
        <v>3000</v>
      </c>
      <c r="B353" s="406" t="s">
        <v>2805</v>
      </c>
      <c r="C353" s="406" t="s">
        <v>2806</v>
      </c>
      <c r="D353" s="406" t="s">
        <v>2927</v>
      </c>
      <c r="E353" s="406" t="s">
        <v>2928</v>
      </c>
      <c r="F353" s="409">
        <v>1</v>
      </c>
      <c r="G353" s="409">
        <v>572</v>
      </c>
      <c r="H353" s="409">
        <v>1</v>
      </c>
      <c r="I353" s="409">
        <v>572</v>
      </c>
      <c r="J353" s="409">
        <v>2</v>
      </c>
      <c r="K353" s="409">
        <v>1144</v>
      </c>
      <c r="L353" s="409">
        <v>2</v>
      </c>
      <c r="M353" s="409">
        <v>572</v>
      </c>
      <c r="N353" s="409"/>
      <c r="O353" s="409"/>
      <c r="P353" s="487"/>
      <c r="Q353" s="410"/>
    </row>
    <row r="354" spans="1:17" ht="14.4" customHeight="1" x14ac:dyDescent="0.3">
      <c r="A354" s="405" t="s">
        <v>3000</v>
      </c>
      <c r="B354" s="406" t="s">
        <v>2805</v>
      </c>
      <c r="C354" s="406" t="s">
        <v>2806</v>
      </c>
      <c r="D354" s="406" t="s">
        <v>2933</v>
      </c>
      <c r="E354" s="406" t="s">
        <v>2934</v>
      </c>
      <c r="F354" s="409">
        <v>20</v>
      </c>
      <c r="G354" s="409">
        <v>11480</v>
      </c>
      <c r="H354" s="409">
        <v>1</v>
      </c>
      <c r="I354" s="409">
        <v>574</v>
      </c>
      <c r="J354" s="409">
        <v>74</v>
      </c>
      <c r="K354" s="409">
        <v>42476</v>
      </c>
      <c r="L354" s="409">
        <v>3.7</v>
      </c>
      <c r="M354" s="409">
        <v>574</v>
      </c>
      <c r="N354" s="409">
        <v>17</v>
      </c>
      <c r="O354" s="409">
        <v>9775</v>
      </c>
      <c r="P354" s="487">
        <v>0.85148083623693382</v>
      </c>
      <c r="Q354" s="410">
        <v>575</v>
      </c>
    </row>
    <row r="355" spans="1:17" ht="14.4" customHeight="1" x14ac:dyDescent="0.3">
      <c r="A355" s="405" t="s">
        <v>3000</v>
      </c>
      <c r="B355" s="406" t="s">
        <v>2805</v>
      </c>
      <c r="C355" s="406" t="s">
        <v>2806</v>
      </c>
      <c r="D355" s="406" t="s">
        <v>2937</v>
      </c>
      <c r="E355" s="406" t="s">
        <v>2938</v>
      </c>
      <c r="F355" s="409">
        <v>1</v>
      </c>
      <c r="G355" s="409">
        <v>1395</v>
      </c>
      <c r="H355" s="409">
        <v>1</v>
      </c>
      <c r="I355" s="409">
        <v>1395</v>
      </c>
      <c r="J355" s="409">
        <v>4</v>
      </c>
      <c r="K355" s="409">
        <v>5580</v>
      </c>
      <c r="L355" s="409">
        <v>4</v>
      </c>
      <c r="M355" s="409">
        <v>1395</v>
      </c>
      <c r="N355" s="409">
        <v>2</v>
      </c>
      <c r="O355" s="409">
        <v>2794</v>
      </c>
      <c r="P355" s="487">
        <v>2.002867383512545</v>
      </c>
      <c r="Q355" s="410">
        <v>1397</v>
      </c>
    </row>
    <row r="356" spans="1:17" ht="14.4" customHeight="1" x14ac:dyDescent="0.3">
      <c r="A356" s="405" t="s">
        <v>3000</v>
      </c>
      <c r="B356" s="406" t="s">
        <v>2805</v>
      </c>
      <c r="C356" s="406" t="s">
        <v>2806</v>
      </c>
      <c r="D356" s="406" t="s">
        <v>2941</v>
      </c>
      <c r="E356" s="406" t="s">
        <v>2942</v>
      </c>
      <c r="F356" s="409">
        <v>14</v>
      </c>
      <c r="G356" s="409">
        <v>2632</v>
      </c>
      <c r="H356" s="409">
        <v>1</v>
      </c>
      <c r="I356" s="409">
        <v>188</v>
      </c>
      <c r="J356" s="409">
        <v>20</v>
      </c>
      <c r="K356" s="409">
        <v>3760</v>
      </c>
      <c r="L356" s="409">
        <v>1.4285714285714286</v>
      </c>
      <c r="M356" s="409">
        <v>188</v>
      </c>
      <c r="N356" s="409">
        <v>8</v>
      </c>
      <c r="O356" s="409">
        <v>1512</v>
      </c>
      <c r="P356" s="487">
        <v>0.57446808510638303</v>
      </c>
      <c r="Q356" s="410">
        <v>189</v>
      </c>
    </row>
    <row r="357" spans="1:17" ht="14.4" customHeight="1" x14ac:dyDescent="0.3">
      <c r="A357" s="405" t="s">
        <v>3000</v>
      </c>
      <c r="B357" s="406" t="s">
        <v>2805</v>
      </c>
      <c r="C357" s="406" t="s">
        <v>2806</v>
      </c>
      <c r="D357" s="406" t="s">
        <v>2943</v>
      </c>
      <c r="E357" s="406" t="s">
        <v>2944</v>
      </c>
      <c r="F357" s="409">
        <v>1</v>
      </c>
      <c r="G357" s="409">
        <v>809</v>
      </c>
      <c r="H357" s="409">
        <v>1</v>
      </c>
      <c r="I357" s="409">
        <v>809</v>
      </c>
      <c r="J357" s="409">
        <v>2</v>
      </c>
      <c r="K357" s="409">
        <v>1618</v>
      </c>
      <c r="L357" s="409">
        <v>2</v>
      </c>
      <c r="M357" s="409">
        <v>809</v>
      </c>
      <c r="N357" s="409"/>
      <c r="O357" s="409"/>
      <c r="P357" s="487"/>
      <c r="Q357" s="410"/>
    </row>
    <row r="358" spans="1:17" ht="14.4" customHeight="1" x14ac:dyDescent="0.3">
      <c r="A358" s="405" t="s">
        <v>3000</v>
      </c>
      <c r="B358" s="406" t="s">
        <v>2805</v>
      </c>
      <c r="C358" s="406" t="s">
        <v>2806</v>
      </c>
      <c r="D358" s="406" t="s">
        <v>2947</v>
      </c>
      <c r="E358" s="406" t="s">
        <v>2948</v>
      </c>
      <c r="F358" s="409">
        <v>2</v>
      </c>
      <c r="G358" s="409">
        <v>512</v>
      </c>
      <c r="H358" s="409">
        <v>1</v>
      </c>
      <c r="I358" s="409">
        <v>256</v>
      </c>
      <c r="J358" s="409"/>
      <c r="K358" s="409"/>
      <c r="L358" s="409"/>
      <c r="M358" s="409"/>
      <c r="N358" s="409">
        <v>1</v>
      </c>
      <c r="O358" s="409">
        <v>258</v>
      </c>
      <c r="P358" s="487">
        <v>0.50390625</v>
      </c>
      <c r="Q358" s="410">
        <v>258</v>
      </c>
    </row>
    <row r="359" spans="1:17" ht="14.4" customHeight="1" x14ac:dyDescent="0.3">
      <c r="A359" s="405" t="s">
        <v>3001</v>
      </c>
      <c r="B359" s="406" t="s">
        <v>2805</v>
      </c>
      <c r="C359" s="406" t="s">
        <v>2806</v>
      </c>
      <c r="D359" s="406" t="s">
        <v>2807</v>
      </c>
      <c r="E359" s="406" t="s">
        <v>2808</v>
      </c>
      <c r="F359" s="409">
        <v>2</v>
      </c>
      <c r="G359" s="409">
        <v>2360</v>
      </c>
      <c r="H359" s="409">
        <v>1</v>
      </c>
      <c r="I359" s="409">
        <v>1180</v>
      </c>
      <c r="J359" s="409"/>
      <c r="K359" s="409"/>
      <c r="L359" s="409"/>
      <c r="M359" s="409"/>
      <c r="N359" s="409">
        <v>1</v>
      </c>
      <c r="O359" s="409">
        <v>1184</v>
      </c>
      <c r="P359" s="487">
        <v>0.50169491525423726</v>
      </c>
      <c r="Q359" s="410">
        <v>1184</v>
      </c>
    </row>
    <row r="360" spans="1:17" ht="14.4" customHeight="1" x14ac:dyDescent="0.3">
      <c r="A360" s="405" t="s">
        <v>3001</v>
      </c>
      <c r="B360" s="406" t="s">
        <v>2805</v>
      </c>
      <c r="C360" s="406" t="s">
        <v>2806</v>
      </c>
      <c r="D360" s="406" t="s">
        <v>2811</v>
      </c>
      <c r="E360" s="406" t="s">
        <v>2812</v>
      </c>
      <c r="F360" s="409">
        <v>2</v>
      </c>
      <c r="G360" s="409">
        <v>1300</v>
      </c>
      <c r="H360" s="409">
        <v>1</v>
      </c>
      <c r="I360" s="409">
        <v>650</v>
      </c>
      <c r="J360" s="409">
        <v>1</v>
      </c>
      <c r="K360" s="409">
        <v>650</v>
      </c>
      <c r="L360" s="409">
        <v>0.5</v>
      </c>
      <c r="M360" s="409">
        <v>650</v>
      </c>
      <c r="N360" s="409">
        <v>4</v>
      </c>
      <c r="O360" s="409">
        <v>2616</v>
      </c>
      <c r="P360" s="487">
        <v>2.0123076923076924</v>
      </c>
      <c r="Q360" s="410">
        <v>654</v>
      </c>
    </row>
    <row r="361" spans="1:17" ht="14.4" customHeight="1" x14ac:dyDescent="0.3">
      <c r="A361" s="405" t="s">
        <v>3001</v>
      </c>
      <c r="B361" s="406" t="s">
        <v>2805</v>
      </c>
      <c r="C361" s="406" t="s">
        <v>2806</v>
      </c>
      <c r="D361" s="406" t="s">
        <v>2823</v>
      </c>
      <c r="E361" s="406" t="s">
        <v>2824</v>
      </c>
      <c r="F361" s="409"/>
      <c r="G361" s="409"/>
      <c r="H361" s="409"/>
      <c r="I361" s="409"/>
      <c r="J361" s="409">
        <v>1</v>
      </c>
      <c r="K361" s="409">
        <v>809</v>
      </c>
      <c r="L361" s="409"/>
      <c r="M361" s="409">
        <v>809</v>
      </c>
      <c r="N361" s="409">
        <v>1</v>
      </c>
      <c r="O361" s="409">
        <v>812</v>
      </c>
      <c r="P361" s="487"/>
      <c r="Q361" s="410">
        <v>812</v>
      </c>
    </row>
    <row r="362" spans="1:17" ht="14.4" customHeight="1" x14ac:dyDescent="0.3">
      <c r="A362" s="405" t="s">
        <v>3001</v>
      </c>
      <c r="B362" s="406" t="s">
        <v>2805</v>
      </c>
      <c r="C362" s="406" t="s">
        <v>2806</v>
      </c>
      <c r="D362" s="406" t="s">
        <v>2825</v>
      </c>
      <c r="E362" s="406" t="s">
        <v>2826</v>
      </c>
      <c r="F362" s="409"/>
      <c r="G362" s="409"/>
      <c r="H362" s="409"/>
      <c r="I362" s="409"/>
      <c r="J362" s="409">
        <v>1</v>
      </c>
      <c r="K362" s="409">
        <v>809</v>
      </c>
      <c r="L362" s="409"/>
      <c r="M362" s="409">
        <v>809</v>
      </c>
      <c r="N362" s="409">
        <v>1</v>
      </c>
      <c r="O362" s="409">
        <v>812</v>
      </c>
      <c r="P362" s="487"/>
      <c r="Q362" s="410">
        <v>812</v>
      </c>
    </row>
    <row r="363" spans="1:17" ht="14.4" customHeight="1" x14ac:dyDescent="0.3">
      <c r="A363" s="405" t="s">
        <v>3001</v>
      </c>
      <c r="B363" s="406" t="s">
        <v>2805</v>
      </c>
      <c r="C363" s="406" t="s">
        <v>2806</v>
      </c>
      <c r="D363" s="406" t="s">
        <v>2827</v>
      </c>
      <c r="E363" s="406" t="s">
        <v>2828</v>
      </c>
      <c r="F363" s="409">
        <v>19</v>
      </c>
      <c r="G363" s="409">
        <v>3154</v>
      </c>
      <c r="H363" s="409">
        <v>1</v>
      </c>
      <c r="I363" s="409">
        <v>166</v>
      </c>
      <c r="J363" s="409">
        <v>19</v>
      </c>
      <c r="K363" s="409">
        <v>3154</v>
      </c>
      <c r="L363" s="409">
        <v>1</v>
      </c>
      <c r="M363" s="409">
        <v>166</v>
      </c>
      <c r="N363" s="409">
        <v>13</v>
      </c>
      <c r="O363" s="409">
        <v>2171</v>
      </c>
      <c r="P363" s="487">
        <v>0.68833227647431827</v>
      </c>
      <c r="Q363" s="410">
        <v>167</v>
      </c>
    </row>
    <row r="364" spans="1:17" ht="14.4" customHeight="1" x14ac:dyDescent="0.3">
      <c r="A364" s="405" t="s">
        <v>3001</v>
      </c>
      <c r="B364" s="406" t="s">
        <v>2805</v>
      </c>
      <c r="C364" s="406" t="s">
        <v>2806</v>
      </c>
      <c r="D364" s="406" t="s">
        <v>2829</v>
      </c>
      <c r="E364" s="406" t="s">
        <v>2830</v>
      </c>
      <c r="F364" s="409">
        <v>34</v>
      </c>
      <c r="G364" s="409">
        <v>5848</v>
      </c>
      <c r="H364" s="409">
        <v>1</v>
      </c>
      <c r="I364" s="409">
        <v>172</v>
      </c>
      <c r="J364" s="409">
        <v>29</v>
      </c>
      <c r="K364" s="409">
        <v>4988</v>
      </c>
      <c r="L364" s="409">
        <v>0.8529411764705882</v>
      </c>
      <c r="M364" s="409">
        <v>172</v>
      </c>
      <c r="N364" s="409">
        <v>28</v>
      </c>
      <c r="O364" s="409">
        <v>4844</v>
      </c>
      <c r="P364" s="487">
        <v>0.82831737346101231</v>
      </c>
      <c r="Q364" s="410">
        <v>173</v>
      </c>
    </row>
    <row r="365" spans="1:17" ht="14.4" customHeight="1" x14ac:dyDescent="0.3">
      <c r="A365" s="405" t="s">
        <v>3001</v>
      </c>
      <c r="B365" s="406" t="s">
        <v>2805</v>
      </c>
      <c r="C365" s="406" t="s">
        <v>2806</v>
      </c>
      <c r="D365" s="406" t="s">
        <v>2831</v>
      </c>
      <c r="E365" s="406" t="s">
        <v>2832</v>
      </c>
      <c r="F365" s="409">
        <v>4</v>
      </c>
      <c r="G365" s="409">
        <v>1396</v>
      </c>
      <c r="H365" s="409">
        <v>1</v>
      </c>
      <c r="I365" s="409">
        <v>349</v>
      </c>
      <c r="J365" s="409">
        <v>9</v>
      </c>
      <c r="K365" s="409">
        <v>3141</v>
      </c>
      <c r="L365" s="409">
        <v>2.25</v>
      </c>
      <c r="M365" s="409">
        <v>349</v>
      </c>
      <c r="N365" s="409">
        <v>11</v>
      </c>
      <c r="O365" s="409">
        <v>3861</v>
      </c>
      <c r="P365" s="487">
        <v>2.7657593123209168</v>
      </c>
      <c r="Q365" s="410">
        <v>351</v>
      </c>
    </row>
    <row r="366" spans="1:17" ht="14.4" customHeight="1" x14ac:dyDescent="0.3">
      <c r="A366" s="405" t="s">
        <v>3001</v>
      </c>
      <c r="B366" s="406" t="s">
        <v>2805</v>
      </c>
      <c r="C366" s="406" t="s">
        <v>2806</v>
      </c>
      <c r="D366" s="406" t="s">
        <v>2835</v>
      </c>
      <c r="E366" s="406" t="s">
        <v>2836</v>
      </c>
      <c r="F366" s="409">
        <v>3</v>
      </c>
      <c r="G366" s="409">
        <v>564</v>
      </c>
      <c r="H366" s="409">
        <v>1</v>
      </c>
      <c r="I366" s="409">
        <v>188</v>
      </c>
      <c r="J366" s="409"/>
      <c r="K366" s="409"/>
      <c r="L366" s="409"/>
      <c r="M366" s="409"/>
      <c r="N366" s="409"/>
      <c r="O366" s="409"/>
      <c r="P366" s="487"/>
      <c r="Q366" s="410"/>
    </row>
    <row r="367" spans="1:17" ht="14.4" customHeight="1" x14ac:dyDescent="0.3">
      <c r="A367" s="405" t="s">
        <v>3001</v>
      </c>
      <c r="B367" s="406" t="s">
        <v>2805</v>
      </c>
      <c r="C367" s="406" t="s">
        <v>2806</v>
      </c>
      <c r="D367" s="406" t="s">
        <v>2841</v>
      </c>
      <c r="E367" s="406" t="s">
        <v>2842</v>
      </c>
      <c r="F367" s="409">
        <v>32</v>
      </c>
      <c r="G367" s="409">
        <v>17440</v>
      </c>
      <c r="H367" s="409">
        <v>1</v>
      </c>
      <c r="I367" s="409">
        <v>545</v>
      </c>
      <c r="J367" s="409">
        <v>23</v>
      </c>
      <c r="K367" s="409">
        <v>12535</v>
      </c>
      <c r="L367" s="409">
        <v>0.71875</v>
      </c>
      <c r="M367" s="409">
        <v>545</v>
      </c>
      <c r="N367" s="409">
        <v>25</v>
      </c>
      <c r="O367" s="409">
        <v>13675</v>
      </c>
      <c r="P367" s="487">
        <v>0.78411697247706424</v>
      </c>
      <c r="Q367" s="410">
        <v>547</v>
      </c>
    </row>
    <row r="368" spans="1:17" ht="14.4" customHeight="1" x14ac:dyDescent="0.3">
      <c r="A368" s="405" t="s">
        <v>3001</v>
      </c>
      <c r="B368" s="406" t="s">
        <v>2805</v>
      </c>
      <c r="C368" s="406" t="s">
        <v>2806</v>
      </c>
      <c r="D368" s="406" t="s">
        <v>2843</v>
      </c>
      <c r="E368" s="406" t="s">
        <v>2844</v>
      </c>
      <c r="F368" s="409">
        <v>2</v>
      </c>
      <c r="G368" s="409">
        <v>1300</v>
      </c>
      <c r="H368" s="409">
        <v>1</v>
      </c>
      <c r="I368" s="409">
        <v>650</v>
      </c>
      <c r="J368" s="409">
        <v>3</v>
      </c>
      <c r="K368" s="409">
        <v>1950</v>
      </c>
      <c r="L368" s="409">
        <v>1.5</v>
      </c>
      <c r="M368" s="409">
        <v>650</v>
      </c>
      <c r="N368" s="409">
        <v>4</v>
      </c>
      <c r="O368" s="409">
        <v>2608</v>
      </c>
      <c r="P368" s="487">
        <v>2.006153846153846</v>
      </c>
      <c r="Q368" s="410">
        <v>652</v>
      </c>
    </row>
    <row r="369" spans="1:17" ht="14.4" customHeight="1" x14ac:dyDescent="0.3">
      <c r="A369" s="405" t="s">
        <v>3001</v>
      </c>
      <c r="B369" s="406" t="s">
        <v>2805</v>
      </c>
      <c r="C369" s="406" t="s">
        <v>2806</v>
      </c>
      <c r="D369" s="406" t="s">
        <v>2845</v>
      </c>
      <c r="E369" s="406" t="s">
        <v>2846</v>
      </c>
      <c r="F369" s="409">
        <v>2</v>
      </c>
      <c r="G369" s="409">
        <v>1300</v>
      </c>
      <c r="H369" s="409">
        <v>1</v>
      </c>
      <c r="I369" s="409">
        <v>650</v>
      </c>
      <c r="J369" s="409">
        <v>3</v>
      </c>
      <c r="K369" s="409">
        <v>1950</v>
      </c>
      <c r="L369" s="409">
        <v>1.5</v>
      </c>
      <c r="M369" s="409">
        <v>650</v>
      </c>
      <c r="N369" s="409">
        <v>4</v>
      </c>
      <c r="O369" s="409">
        <v>2608</v>
      </c>
      <c r="P369" s="487">
        <v>2.006153846153846</v>
      </c>
      <c r="Q369" s="410">
        <v>652</v>
      </c>
    </row>
    <row r="370" spans="1:17" ht="14.4" customHeight="1" x14ac:dyDescent="0.3">
      <c r="A370" s="405" t="s">
        <v>3001</v>
      </c>
      <c r="B370" s="406" t="s">
        <v>2805</v>
      </c>
      <c r="C370" s="406" t="s">
        <v>2806</v>
      </c>
      <c r="D370" s="406" t="s">
        <v>2847</v>
      </c>
      <c r="E370" s="406" t="s">
        <v>2848</v>
      </c>
      <c r="F370" s="409">
        <v>3</v>
      </c>
      <c r="G370" s="409">
        <v>2022</v>
      </c>
      <c r="H370" s="409">
        <v>1</v>
      </c>
      <c r="I370" s="409">
        <v>674</v>
      </c>
      <c r="J370" s="409">
        <v>7</v>
      </c>
      <c r="K370" s="409">
        <v>4718</v>
      </c>
      <c r="L370" s="409">
        <v>2.3333333333333335</v>
      </c>
      <c r="M370" s="409">
        <v>674</v>
      </c>
      <c r="N370" s="409">
        <v>7</v>
      </c>
      <c r="O370" s="409">
        <v>4732</v>
      </c>
      <c r="P370" s="487">
        <v>2.3402571711177051</v>
      </c>
      <c r="Q370" s="410">
        <v>676</v>
      </c>
    </row>
    <row r="371" spans="1:17" ht="14.4" customHeight="1" x14ac:dyDescent="0.3">
      <c r="A371" s="405" t="s">
        <v>3001</v>
      </c>
      <c r="B371" s="406" t="s">
        <v>2805</v>
      </c>
      <c r="C371" s="406" t="s">
        <v>2806</v>
      </c>
      <c r="D371" s="406" t="s">
        <v>2849</v>
      </c>
      <c r="E371" s="406" t="s">
        <v>2850</v>
      </c>
      <c r="F371" s="409">
        <v>17</v>
      </c>
      <c r="G371" s="409">
        <v>8653</v>
      </c>
      <c r="H371" s="409">
        <v>1</v>
      </c>
      <c r="I371" s="409">
        <v>509</v>
      </c>
      <c r="J371" s="409">
        <v>9</v>
      </c>
      <c r="K371" s="409">
        <v>4581</v>
      </c>
      <c r="L371" s="409">
        <v>0.52941176470588236</v>
      </c>
      <c r="M371" s="409">
        <v>509</v>
      </c>
      <c r="N371" s="409">
        <v>15</v>
      </c>
      <c r="O371" s="409">
        <v>7665</v>
      </c>
      <c r="P371" s="487">
        <v>0.88581994683924647</v>
      </c>
      <c r="Q371" s="410">
        <v>511</v>
      </c>
    </row>
    <row r="372" spans="1:17" ht="14.4" customHeight="1" x14ac:dyDescent="0.3">
      <c r="A372" s="405" t="s">
        <v>3001</v>
      </c>
      <c r="B372" s="406" t="s">
        <v>2805</v>
      </c>
      <c r="C372" s="406" t="s">
        <v>2806</v>
      </c>
      <c r="D372" s="406" t="s">
        <v>2851</v>
      </c>
      <c r="E372" s="406" t="s">
        <v>2852</v>
      </c>
      <c r="F372" s="409">
        <v>17</v>
      </c>
      <c r="G372" s="409">
        <v>7123</v>
      </c>
      <c r="H372" s="409">
        <v>1</v>
      </c>
      <c r="I372" s="409">
        <v>419</v>
      </c>
      <c r="J372" s="409">
        <v>9</v>
      </c>
      <c r="K372" s="409">
        <v>3771</v>
      </c>
      <c r="L372" s="409">
        <v>0.52941176470588236</v>
      </c>
      <c r="M372" s="409">
        <v>419</v>
      </c>
      <c r="N372" s="409">
        <v>15</v>
      </c>
      <c r="O372" s="409">
        <v>6315</v>
      </c>
      <c r="P372" s="487">
        <v>0.88656464972623894</v>
      </c>
      <c r="Q372" s="410">
        <v>421</v>
      </c>
    </row>
    <row r="373" spans="1:17" ht="14.4" customHeight="1" x14ac:dyDescent="0.3">
      <c r="A373" s="405" t="s">
        <v>3001</v>
      </c>
      <c r="B373" s="406" t="s">
        <v>2805</v>
      </c>
      <c r="C373" s="406" t="s">
        <v>2806</v>
      </c>
      <c r="D373" s="406" t="s">
        <v>2853</v>
      </c>
      <c r="E373" s="406" t="s">
        <v>2854</v>
      </c>
      <c r="F373" s="409">
        <v>32</v>
      </c>
      <c r="G373" s="409">
        <v>11008</v>
      </c>
      <c r="H373" s="409">
        <v>1</v>
      </c>
      <c r="I373" s="409">
        <v>344</v>
      </c>
      <c r="J373" s="409">
        <v>27</v>
      </c>
      <c r="K373" s="409">
        <v>9288</v>
      </c>
      <c r="L373" s="409">
        <v>0.84375</v>
      </c>
      <c r="M373" s="409">
        <v>344</v>
      </c>
      <c r="N373" s="409">
        <v>28</v>
      </c>
      <c r="O373" s="409">
        <v>9716</v>
      </c>
      <c r="P373" s="487">
        <v>0.88263081395348841</v>
      </c>
      <c r="Q373" s="410">
        <v>347</v>
      </c>
    </row>
    <row r="374" spans="1:17" ht="14.4" customHeight="1" x14ac:dyDescent="0.3">
      <c r="A374" s="405" t="s">
        <v>3001</v>
      </c>
      <c r="B374" s="406" t="s">
        <v>2805</v>
      </c>
      <c r="C374" s="406" t="s">
        <v>2806</v>
      </c>
      <c r="D374" s="406" t="s">
        <v>2855</v>
      </c>
      <c r="E374" s="406" t="s">
        <v>2856</v>
      </c>
      <c r="F374" s="409">
        <v>2</v>
      </c>
      <c r="G374" s="409">
        <v>434</v>
      </c>
      <c r="H374" s="409">
        <v>1</v>
      </c>
      <c r="I374" s="409">
        <v>217</v>
      </c>
      <c r="J374" s="409">
        <v>1</v>
      </c>
      <c r="K374" s="409">
        <v>217</v>
      </c>
      <c r="L374" s="409">
        <v>0.5</v>
      </c>
      <c r="M374" s="409">
        <v>217</v>
      </c>
      <c r="N374" s="409">
        <v>4</v>
      </c>
      <c r="O374" s="409">
        <v>876</v>
      </c>
      <c r="P374" s="487">
        <v>2.0184331797235022</v>
      </c>
      <c r="Q374" s="410">
        <v>219</v>
      </c>
    </row>
    <row r="375" spans="1:17" ht="14.4" customHeight="1" x14ac:dyDescent="0.3">
      <c r="A375" s="405" t="s">
        <v>3001</v>
      </c>
      <c r="B375" s="406" t="s">
        <v>2805</v>
      </c>
      <c r="C375" s="406" t="s">
        <v>2806</v>
      </c>
      <c r="D375" s="406" t="s">
        <v>2857</v>
      </c>
      <c r="E375" s="406" t="s">
        <v>2858</v>
      </c>
      <c r="F375" s="409">
        <v>4</v>
      </c>
      <c r="G375" s="409">
        <v>1988</v>
      </c>
      <c r="H375" s="409">
        <v>1</v>
      </c>
      <c r="I375" s="409">
        <v>497</v>
      </c>
      <c r="J375" s="409"/>
      <c r="K375" s="409"/>
      <c r="L375" s="409"/>
      <c r="M375" s="409"/>
      <c r="N375" s="409"/>
      <c r="O375" s="409"/>
      <c r="P375" s="487"/>
      <c r="Q375" s="410"/>
    </row>
    <row r="376" spans="1:17" ht="14.4" customHeight="1" x14ac:dyDescent="0.3">
      <c r="A376" s="405" t="s">
        <v>3001</v>
      </c>
      <c r="B376" s="406" t="s">
        <v>2805</v>
      </c>
      <c r="C376" s="406" t="s">
        <v>2806</v>
      </c>
      <c r="D376" s="406" t="s">
        <v>2861</v>
      </c>
      <c r="E376" s="406" t="s">
        <v>2862</v>
      </c>
      <c r="F376" s="409">
        <v>1</v>
      </c>
      <c r="G376" s="409">
        <v>237</v>
      </c>
      <c r="H376" s="409">
        <v>1</v>
      </c>
      <c r="I376" s="409">
        <v>237</v>
      </c>
      <c r="J376" s="409"/>
      <c r="K376" s="409"/>
      <c r="L376" s="409"/>
      <c r="M376" s="409"/>
      <c r="N376" s="409">
        <v>1</v>
      </c>
      <c r="O376" s="409">
        <v>238</v>
      </c>
      <c r="P376" s="487">
        <v>1.0042194092827004</v>
      </c>
      <c r="Q376" s="410">
        <v>238</v>
      </c>
    </row>
    <row r="377" spans="1:17" ht="14.4" customHeight="1" x14ac:dyDescent="0.3">
      <c r="A377" s="405" t="s">
        <v>3001</v>
      </c>
      <c r="B377" s="406" t="s">
        <v>2805</v>
      </c>
      <c r="C377" s="406" t="s">
        <v>2806</v>
      </c>
      <c r="D377" s="406" t="s">
        <v>2863</v>
      </c>
      <c r="E377" s="406" t="s">
        <v>2864</v>
      </c>
      <c r="F377" s="409">
        <v>18</v>
      </c>
      <c r="G377" s="409">
        <v>1980</v>
      </c>
      <c r="H377" s="409">
        <v>1</v>
      </c>
      <c r="I377" s="409">
        <v>110</v>
      </c>
      <c r="J377" s="409">
        <v>19</v>
      </c>
      <c r="K377" s="409">
        <v>2090</v>
      </c>
      <c r="L377" s="409">
        <v>1.0555555555555556</v>
      </c>
      <c r="M377" s="409">
        <v>110</v>
      </c>
      <c r="N377" s="409">
        <v>18</v>
      </c>
      <c r="O377" s="409">
        <v>1998</v>
      </c>
      <c r="P377" s="487">
        <v>1.009090909090909</v>
      </c>
      <c r="Q377" s="410">
        <v>111</v>
      </c>
    </row>
    <row r="378" spans="1:17" ht="14.4" customHeight="1" x14ac:dyDescent="0.3">
      <c r="A378" s="405" t="s">
        <v>3001</v>
      </c>
      <c r="B378" s="406" t="s">
        <v>2805</v>
      </c>
      <c r="C378" s="406" t="s">
        <v>2806</v>
      </c>
      <c r="D378" s="406" t="s">
        <v>2867</v>
      </c>
      <c r="E378" s="406" t="s">
        <v>2868</v>
      </c>
      <c r="F378" s="409">
        <v>2</v>
      </c>
      <c r="G378" s="409">
        <v>620</v>
      </c>
      <c r="H378" s="409">
        <v>1</v>
      </c>
      <c r="I378" s="409">
        <v>310</v>
      </c>
      <c r="J378" s="409">
        <v>3</v>
      </c>
      <c r="K378" s="409">
        <v>930</v>
      </c>
      <c r="L378" s="409">
        <v>1.5</v>
      </c>
      <c r="M378" s="409">
        <v>310</v>
      </c>
      <c r="N378" s="409">
        <v>4</v>
      </c>
      <c r="O378" s="409">
        <v>1244</v>
      </c>
      <c r="P378" s="487">
        <v>2.0064516129032257</v>
      </c>
      <c r="Q378" s="410">
        <v>311</v>
      </c>
    </row>
    <row r="379" spans="1:17" ht="14.4" customHeight="1" x14ac:dyDescent="0.3">
      <c r="A379" s="405" t="s">
        <v>3001</v>
      </c>
      <c r="B379" s="406" t="s">
        <v>2805</v>
      </c>
      <c r="C379" s="406" t="s">
        <v>2806</v>
      </c>
      <c r="D379" s="406" t="s">
        <v>2871</v>
      </c>
      <c r="E379" s="406" t="s">
        <v>2872</v>
      </c>
      <c r="F379" s="409"/>
      <c r="G379" s="409"/>
      <c r="H379" s="409"/>
      <c r="I379" s="409"/>
      <c r="J379" s="409"/>
      <c r="K379" s="409"/>
      <c r="L379" s="409"/>
      <c r="M379" s="409"/>
      <c r="N379" s="409">
        <v>1</v>
      </c>
      <c r="O379" s="409">
        <v>16</v>
      </c>
      <c r="P379" s="487"/>
      <c r="Q379" s="410">
        <v>16</v>
      </c>
    </row>
    <row r="380" spans="1:17" ht="14.4" customHeight="1" x14ac:dyDescent="0.3">
      <c r="A380" s="405" t="s">
        <v>3001</v>
      </c>
      <c r="B380" s="406" t="s">
        <v>2805</v>
      </c>
      <c r="C380" s="406" t="s">
        <v>2806</v>
      </c>
      <c r="D380" s="406" t="s">
        <v>2875</v>
      </c>
      <c r="E380" s="406" t="s">
        <v>2876</v>
      </c>
      <c r="F380" s="409">
        <v>4</v>
      </c>
      <c r="G380" s="409">
        <v>1392</v>
      </c>
      <c r="H380" s="409">
        <v>1</v>
      </c>
      <c r="I380" s="409">
        <v>348</v>
      </c>
      <c r="J380" s="409"/>
      <c r="K380" s="409"/>
      <c r="L380" s="409"/>
      <c r="M380" s="409"/>
      <c r="N380" s="409"/>
      <c r="O380" s="409"/>
      <c r="P380" s="487"/>
      <c r="Q380" s="410"/>
    </row>
    <row r="381" spans="1:17" ht="14.4" customHeight="1" x14ac:dyDescent="0.3">
      <c r="A381" s="405" t="s">
        <v>3001</v>
      </c>
      <c r="B381" s="406" t="s">
        <v>2805</v>
      </c>
      <c r="C381" s="406" t="s">
        <v>2806</v>
      </c>
      <c r="D381" s="406" t="s">
        <v>2879</v>
      </c>
      <c r="E381" s="406" t="s">
        <v>2880</v>
      </c>
      <c r="F381" s="409"/>
      <c r="G381" s="409"/>
      <c r="H381" s="409"/>
      <c r="I381" s="409"/>
      <c r="J381" s="409">
        <v>4</v>
      </c>
      <c r="K381" s="409">
        <v>588</v>
      </c>
      <c r="L381" s="409"/>
      <c r="M381" s="409">
        <v>147</v>
      </c>
      <c r="N381" s="409"/>
      <c r="O381" s="409"/>
      <c r="P381" s="487"/>
      <c r="Q381" s="410"/>
    </row>
    <row r="382" spans="1:17" ht="14.4" customHeight="1" x14ac:dyDescent="0.3">
      <c r="A382" s="405" t="s">
        <v>3001</v>
      </c>
      <c r="B382" s="406" t="s">
        <v>2805</v>
      </c>
      <c r="C382" s="406" t="s">
        <v>2806</v>
      </c>
      <c r="D382" s="406" t="s">
        <v>2883</v>
      </c>
      <c r="E382" s="406" t="s">
        <v>2884</v>
      </c>
      <c r="F382" s="409">
        <v>2</v>
      </c>
      <c r="G382" s="409">
        <v>586</v>
      </c>
      <c r="H382" s="409">
        <v>1</v>
      </c>
      <c r="I382" s="409">
        <v>293</v>
      </c>
      <c r="J382" s="409"/>
      <c r="K382" s="409"/>
      <c r="L382" s="409"/>
      <c r="M382" s="409"/>
      <c r="N382" s="409"/>
      <c r="O382" s="409"/>
      <c r="P382" s="487"/>
      <c r="Q382" s="410"/>
    </row>
    <row r="383" spans="1:17" ht="14.4" customHeight="1" x14ac:dyDescent="0.3">
      <c r="A383" s="405" t="s">
        <v>3001</v>
      </c>
      <c r="B383" s="406" t="s">
        <v>2805</v>
      </c>
      <c r="C383" s="406" t="s">
        <v>2806</v>
      </c>
      <c r="D383" s="406" t="s">
        <v>2885</v>
      </c>
      <c r="E383" s="406" t="s">
        <v>2886</v>
      </c>
      <c r="F383" s="409">
        <v>32</v>
      </c>
      <c r="G383" s="409">
        <v>6528</v>
      </c>
      <c r="H383" s="409">
        <v>1</v>
      </c>
      <c r="I383" s="409">
        <v>204</v>
      </c>
      <c r="J383" s="409">
        <v>28</v>
      </c>
      <c r="K383" s="409">
        <v>5712</v>
      </c>
      <c r="L383" s="409">
        <v>0.875</v>
      </c>
      <c r="M383" s="409">
        <v>204</v>
      </c>
      <c r="N383" s="409">
        <v>27</v>
      </c>
      <c r="O383" s="409">
        <v>5589</v>
      </c>
      <c r="P383" s="487">
        <v>0.85615808823529416</v>
      </c>
      <c r="Q383" s="410">
        <v>207</v>
      </c>
    </row>
    <row r="384" spans="1:17" ht="14.4" customHeight="1" x14ac:dyDescent="0.3">
      <c r="A384" s="405" t="s">
        <v>3001</v>
      </c>
      <c r="B384" s="406" t="s">
        <v>2805</v>
      </c>
      <c r="C384" s="406" t="s">
        <v>2806</v>
      </c>
      <c r="D384" s="406" t="s">
        <v>2887</v>
      </c>
      <c r="E384" s="406" t="s">
        <v>2888</v>
      </c>
      <c r="F384" s="409">
        <v>32</v>
      </c>
      <c r="G384" s="409">
        <v>1216</v>
      </c>
      <c r="H384" s="409">
        <v>1</v>
      </c>
      <c r="I384" s="409">
        <v>38</v>
      </c>
      <c r="J384" s="409">
        <v>28</v>
      </c>
      <c r="K384" s="409">
        <v>1064</v>
      </c>
      <c r="L384" s="409">
        <v>0.875</v>
      </c>
      <c r="M384" s="409">
        <v>38</v>
      </c>
      <c r="N384" s="409">
        <v>27</v>
      </c>
      <c r="O384" s="409">
        <v>1053</v>
      </c>
      <c r="P384" s="487">
        <v>0.86595394736842102</v>
      </c>
      <c r="Q384" s="410">
        <v>39</v>
      </c>
    </row>
    <row r="385" spans="1:17" ht="14.4" customHeight="1" x14ac:dyDescent="0.3">
      <c r="A385" s="405" t="s">
        <v>3001</v>
      </c>
      <c r="B385" s="406" t="s">
        <v>2805</v>
      </c>
      <c r="C385" s="406" t="s">
        <v>2806</v>
      </c>
      <c r="D385" s="406" t="s">
        <v>2891</v>
      </c>
      <c r="E385" s="406" t="s">
        <v>2892</v>
      </c>
      <c r="F385" s="409">
        <v>18</v>
      </c>
      <c r="G385" s="409">
        <v>3042</v>
      </c>
      <c r="H385" s="409">
        <v>1</v>
      </c>
      <c r="I385" s="409">
        <v>169</v>
      </c>
      <c r="J385" s="409">
        <v>19</v>
      </c>
      <c r="K385" s="409">
        <v>3211</v>
      </c>
      <c r="L385" s="409">
        <v>1.0555555555555556</v>
      </c>
      <c r="M385" s="409">
        <v>169</v>
      </c>
      <c r="N385" s="409">
        <v>13</v>
      </c>
      <c r="O385" s="409">
        <v>2210</v>
      </c>
      <c r="P385" s="487">
        <v>0.72649572649572647</v>
      </c>
      <c r="Q385" s="410">
        <v>170</v>
      </c>
    </row>
    <row r="386" spans="1:17" ht="14.4" customHeight="1" x14ac:dyDescent="0.3">
      <c r="A386" s="405" t="s">
        <v>3001</v>
      </c>
      <c r="B386" s="406" t="s">
        <v>2805</v>
      </c>
      <c r="C386" s="406" t="s">
        <v>2806</v>
      </c>
      <c r="D386" s="406" t="s">
        <v>2895</v>
      </c>
      <c r="E386" s="406" t="s">
        <v>2896</v>
      </c>
      <c r="F386" s="409">
        <v>4</v>
      </c>
      <c r="G386" s="409">
        <v>2744</v>
      </c>
      <c r="H386" s="409">
        <v>1</v>
      </c>
      <c r="I386" s="409">
        <v>686</v>
      </c>
      <c r="J386" s="409">
        <v>10</v>
      </c>
      <c r="K386" s="409">
        <v>6860</v>
      </c>
      <c r="L386" s="409">
        <v>2.5</v>
      </c>
      <c r="M386" s="409">
        <v>686</v>
      </c>
      <c r="N386" s="409">
        <v>10</v>
      </c>
      <c r="O386" s="409">
        <v>6880</v>
      </c>
      <c r="P386" s="487">
        <v>2.5072886297376091</v>
      </c>
      <c r="Q386" s="410">
        <v>688</v>
      </c>
    </row>
    <row r="387" spans="1:17" ht="14.4" customHeight="1" x14ac:dyDescent="0.3">
      <c r="A387" s="405" t="s">
        <v>3001</v>
      </c>
      <c r="B387" s="406" t="s">
        <v>2805</v>
      </c>
      <c r="C387" s="406" t="s">
        <v>2806</v>
      </c>
      <c r="D387" s="406" t="s">
        <v>2897</v>
      </c>
      <c r="E387" s="406" t="s">
        <v>2898</v>
      </c>
      <c r="F387" s="409">
        <v>8</v>
      </c>
      <c r="G387" s="409">
        <v>2776</v>
      </c>
      <c r="H387" s="409">
        <v>1</v>
      </c>
      <c r="I387" s="409">
        <v>347</v>
      </c>
      <c r="J387" s="409">
        <v>5</v>
      </c>
      <c r="K387" s="409">
        <v>1735</v>
      </c>
      <c r="L387" s="409">
        <v>0.625</v>
      </c>
      <c r="M387" s="409">
        <v>347</v>
      </c>
      <c r="N387" s="409">
        <v>6</v>
      </c>
      <c r="O387" s="409">
        <v>2088</v>
      </c>
      <c r="P387" s="487">
        <v>0.75216138328530258</v>
      </c>
      <c r="Q387" s="410">
        <v>348</v>
      </c>
    </row>
    <row r="388" spans="1:17" ht="14.4" customHeight="1" x14ac:dyDescent="0.3">
      <c r="A388" s="405" t="s">
        <v>3001</v>
      </c>
      <c r="B388" s="406" t="s">
        <v>2805</v>
      </c>
      <c r="C388" s="406" t="s">
        <v>2806</v>
      </c>
      <c r="D388" s="406" t="s">
        <v>2899</v>
      </c>
      <c r="E388" s="406" t="s">
        <v>2900</v>
      </c>
      <c r="F388" s="409">
        <v>18</v>
      </c>
      <c r="G388" s="409">
        <v>3096</v>
      </c>
      <c r="H388" s="409">
        <v>1</v>
      </c>
      <c r="I388" s="409">
        <v>172</v>
      </c>
      <c r="J388" s="409">
        <v>20</v>
      </c>
      <c r="K388" s="409">
        <v>3440</v>
      </c>
      <c r="L388" s="409">
        <v>1.1111111111111112</v>
      </c>
      <c r="M388" s="409">
        <v>172</v>
      </c>
      <c r="N388" s="409">
        <v>13</v>
      </c>
      <c r="O388" s="409">
        <v>2249</v>
      </c>
      <c r="P388" s="487">
        <v>0.72642118863049099</v>
      </c>
      <c r="Q388" s="410">
        <v>173</v>
      </c>
    </row>
    <row r="389" spans="1:17" ht="14.4" customHeight="1" x14ac:dyDescent="0.3">
      <c r="A389" s="405" t="s">
        <v>3001</v>
      </c>
      <c r="B389" s="406" t="s">
        <v>2805</v>
      </c>
      <c r="C389" s="406" t="s">
        <v>2806</v>
      </c>
      <c r="D389" s="406" t="s">
        <v>2901</v>
      </c>
      <c r="E389" s="406" t="s">
        <v>2902</v>
      </c>
      <c r="F389" s="409"/>
      <c r="G389" s="409"/>
      <c r="H389" s="409"/>
      <c r="I389" s="409"/>
      <c r="J389" s="409">
        <v>4</v>
      </c>
      <c r="K389" s="409">
        <v>1596</v>
      </c>
      <c r="L389" s="409"/>
      <c r="M389" s="409">
        <v>399</v>
      </c>
      <c r="N389" s="409"/>
      <c r="O389" s="409"/>
      <c r="P389" s="487"/>
      <c r="Q389" s="410"/>
    </row>
    <row r="390" spans="1:17" ht="14.4" customHeight="1" x14ac:dyDescent="0.3">
      <c r="A390" s="405" t="s">
        <v>3001</v>
      </c>
      <c r="B390" s="406" t="s">
        <v>2805</v>
      </c>
      <c r="C390" s="406" t="s">
        <v>2806</v>
      </c>
      <c r="D390" s="406" t="s">
        <v>2903</v>
      </c>
      <c r="E390" s="406" t="s">
        <v>2904</v>
      </c>
      <c r="F390" s="409">
        <v>2</v>
      </c>
      <c r="G390" s="409">
        <v>1300</v>
      </c>
      <c r="H390" s="409">
        <v>1</v>
      </c>
      <c r="I390" s="409">
        <v>650</v>
      </c>
      <c r="J390" s="409">
        <v>3</v>
      </c>
      <c r="K390" s="409">
        <v>1950</v>
      </c>
      <c r="L390" s="409">
        <v>1.5</v>
      </c>
      <c r="M390" s="409">
        <v>650</v>
      </c>
      <c r="N390" s="409">
        <v>4</v>
      </c>
      <c r="O390" s="409">
        <v>2608</v>
      </c>
      <c r="P390" s="487">
        <v>2.006153846153846</v>
      </c>
      <c r="Q390" s="410">
        <v>652</v>
      </c>
    </row>
    <row r="391" spans="1:17" ht="14.4" customHeight="1" x14ac:dyDescent="0.3">
      <c r="A391" s="405" t="s">
        <v>3001</v>
      </c>
      <c r="B391" s="406" t="s">
        <v>2805</v>
      </c>
      <c r="C391" s="406" t="s">
        <v>2806</v>
      </c>
      <c r="D391" s="406" t="s">
        <v>2905</v>
      </c>
      <c r="E391" s="406" t="s">
        <v>2906</v>
      </c>
      <c r="F391" s="409">
        <v>2</v>
      </c>
      <c r="G391" s="409">
        <v>1300</v>
      </c>
      <c r="H391" s="409">
        <v>1</v>
      </c>
      <c r="I391" s="409">
        <v>650</v>
      </c>
      <c r="J391" s="409">
        <v>3</v>
      </c>
      <c r="K391" s="409">
        <v>1950</v>
      </c>
      <c r="L391" s="409">
        <v>1.5</v>
      </c>
      <c r="M391" s="409">
        <v>650</v>
      </c>
      <c r="N391" s="409">
        <v>4</v>
      </c>
      <c r="O391" s="409">
        <v>2608</v>
      </c>
      <c r="P391" s="487">
        <v>2.006153846153846</v>
      </c>
      <c r="Q391" s="410">
        <v>652</v>
      </c>
    </row>
    <row r="392" spans="1:17" ht="14.4" customHeight="1" x14ac:dyDescent="0.3">
      <c r="A392" s="405" t="s">
        <v>3001</v>
      </c>
      <c r="B392" s="406" t="s">
        <v>2805</v>
      </c>
      <c r="C392" s="406" t="s">
        <v>2806</v>
      </c>
      <c r="D392" s="406" t="s">
        <v>2911</v>
      </c>
      <c r="E392" s="406" t="s">
        <v>2912</v>
      </c>
      <c r="F392" s="409">
        <v>33</v>
      </c>
      <c r="G392" s="409">
        <v>22770</v>
      </c>
      <c r="H392" s="409">
        <v>1</v>
      </c>
      <c r="I392" s="409">
        <v>690</v>
      </c>
      <c r="J392" s="409">
        <v>28</v>
      </c>
      <c r="K392" s="409">
        <v>19320</v>
      </c>
      <c r="L392" s="409">
        <v>0.84848484848484851</v>
      </c>
      <c r="M392" s="409">
        <v>690</v>
      </c>
      <c r="N392" s="409">
        <v>24</v>
      </c>
      <c r="O392" s="409">
        <v>16608</v>
      </c>
      <c r="P392" s="487">
        <v>0.72938076416337283</v>
      </c>
      <c r="Q392" s="410">
        <v>692</v>
      </c>
    </row>
    <row r="393" spans="1:17" ht="14.4" customHeight="1" x14ac:dyDescent="0.3">
      <c r="A393" s="405" t="s">
        <v>3001</v>
      </c>
      <c r="B393" s="406" t="s">
        <v>2805</v>
      </c>
      <c r="C393" s="406" t="s">
        <v>2806</v>
      </c>
      <c r="D393" s="406" t="s">
        <v>2913</v>
      </c>
      <c r="E393" s="406" t="s">
        <v>2914</v>
      </c>
      <c r="F393" s="409">
        <v>3</v>
      </c>
      <c r="G393" s="409">
        <v>2022</v>
      </c>
      <c r="H393" s="409">
        <v>1</v>
      </c>
      <c r="I393" s="409">
        <v>674</v>
      </c>
      <c r="J393" s="409">
        <v>7</v>
      </c>
      <c r="K393" s="409">
        <v>4718</v>
      </c>
      <c r="L393" s="409">
        <v>2.3333333333333335</v>
      </c>
      <c r="M393" s="409">
        <v>674</v>
      </c>
      <c r="N393" s="409">
        <v>7</v>
      </c>
      <c r="O393" s="409">
        <v>4732</v>
      </c>
      <c r="P393" s="487">
        <v>2.3402571711177051</v>
      </c>
      <c r="Q393" s="410">
        <v>676</v>
      </c>
    </row>
    <row r="394" spans="1:17" ht="14.4" customHeight="1" x14ac:dyDescent="0.3">
      <c r="A394" s="405" t="s">
        <v>3001</v>
      </c>
      <c r="B394" s="406" t="s">
        <v>2805</v>
      </c>
      <c r="C394" s="406" t="s">
        <v>2806</v>
      </c>
      <c r="D394" s="406" t="s">
        <v>2915</v>
      </c>
      <c r="E394" s="406" t="s">
        <v>2916</v>
      </c>
      <c r="F394" s="409">
        <v>34</v>
      </c>
      <c r="G394" s="409">
        <v>16082</v>
      </c>
      <c r="H394" s="409">
        <v>1</v>
      </c>
      <c r="I394" s="409">
        <v>473</v>
      </c>
      <c r="J394" s="409">
        <v>29</v>
      </c>
      <c r="K394" s="409">
        <v>13717</v>
      </c>
      <c r="L394" s="409">
        <v>0.8529411764705882</v>
      </c>
      <c r="M394" s="409">
        <v>473</v>
      </c>
      <c r="N394" s="409">
        <v>28</v>
      </c>
      <c r="O394" s="409">
        <v>13300</v>
      </c>
      <c r="P394" s="487">
        <v>0.82701156572565604</v>
      </c>
      <c r="Q394" s="410">
        <v>475</v>
      </c>
    </row>
    <row r="395" spans="1:17" ht="14.4" customHeight="1" x14ac:dyDescent="0.3">
      <c r="A395" s="405" t="s">
        <v>3001</v>
      </c>
      <c r="B395" s="406" t="s">
        <v>2805</v>
      </c>
      <c r="C395" s="406" t="s">
        <v>2806</v>
      </c>
      <c r="D395" s="406" t="s">
        <v>2917</v>
      </c>
      <c r="E395" s="406" t="s">
        <v>2918</v>
      </c>
      <c r="F395" s="409">
        <v>17</v>
      </c>
      <c r="G395" s="409">
        <v>4879</v>
      </c>
      <c r="H395" s="409">
        <v>1</v>
      </c>
      <c r="I395" s="409">
        <v>287</v>
      </c>
      <c r="J395" s="409">
        <v>9</v>
      </c>
      <c r="K395" s="409">
        <v>2583</v>
      </c>
      <c r="L395" s="409">
        <v>0.52941176470588236</v>
      </c>
      <c r="M395" s="409">
        <v>287</v>
      </c>
      <c r="N395" s="409">
        <v>15</v>
      </c>
      <c r="O395" s="409">
        <v>4335</v>
      </c>
      <c r="P395" s="487">
        <v>0.88850174216027877</v>
      </c>
      <c r="Q395" s="410">
        <v>289</v>
      </c>
    </row>
    <row r="396" spans="1:17" ht="14.4" customHeight="1" x14ac:dyDescent="0.3">
      <c r="A396" s="405" t="s">
        <v>3001</v>
      </c>
      <c r="B396" s="406" t="s">
        <v>2805</v>
      </c>
      <c r="C396" s="406" t="s">
        <v>2806</v>
      </c>
      <c r="D396" s="406" t="s">
        <v>2919</v>
      </c>
      <c r="E396" s="406" t="s">
        <v>2920</v>
      </c>
      <c r="F396" s="409"/>
      <c r="G396" s="409"/>
      <c r="H396" s="409"/>
      <c r="I396" s="409"/>
      <c r="J396" s="409">
        <v>1</v>
      </c>
      <c r="K396" s="409">
        <v>809</v>
      </c>
      <c r="L396" s="409"/>
      <c r="M396" s="409">
        <v>809</v>
      </c>
      <c r="N396" s="409">
        <v>1</v>
      </c>
      <c r="O396" s="409">
        <v>812</v>
      </c>
      <c r="P396" s="487"/>
      <c r="Q396" s="410">
        <v>812</v>
      </c>
    </row>
    <row r="397" spans="1:17" ht="14.4" customHeight="1" x14ac:dyDescent="0.3">
      <c r="A397" s="405" t="s">
        <v>3001</v>
      </c>
      <c r="B397" s="406" t="s">
        <v>2805</v>
      </c>
      <c r="C397" s="406" t="s">
        <v>2806</v>
      </c>
      <c r="D397" s="406" t="s">
        <v>2923</v>
      </c>
      <c r="E397" s="406" t="s">
        <v>2924</v>
      </c>
      <c r="F397" s="409">
        <v>34</v>
      </c>
      <c r="G397" s="409">
        <v>5644</v>
      </c>
      <c r="H397" s="409">
        <v>1</v>
      </c>
      <c r="I397" s="409">
        <v>166</v>
      </c>
      <c r="J397" s="409">
        <v>29</v>
      </c>
      <c r="K397" s="409">
        <v>4814</v>
      </c>
      <c r="L397" s="409">
        <v>0.8529411764705882</v>
      </c>
      <c r="M397" s="409">
        <v>166</v>
      </c>
      <c r="N397" s="409">
        <v>28</v>
      </c>
      <c r="O397" s="409">
        <v>4676</v>
      </c>
      <c r="P397" s="487">
        <v>0.8284904323175053</v>
      </c>
      <c r="Q397" s="410">
        <v>167</v>
      </c>
    </row>
    <row r="398" spans="1:17" ht="14.4" customHeight="1" x14ac:dyDescent="0.3">
      <c r="A398" s="405" t="s">
        <v>3001</v>
      </c>
      <c r="B398" s="406" t="s">
        <v>2805</v>
      </c>
      <c r="C398" s="406" t="s">
        <v>2806</v>
      </c>
      <c r="D398" s="406" t="s">
        <v>2927</v>
      </c>
      <c r="E398" s="406" t="s">
        <v>2928</v>
      </c>
      <c r="F398" s="409"/>
      <c r="G398" s="409"/>
      <c r="H398" s="409"/>
      <c r="I398" s="409"/>
      <c r="J398" s="409">
        <v>1</v>
      </c>
      <c r="K398" s="409">
        <v>572</v>
      </c>
      <c r="L398" s="409"/>
      <c r="M398" s="409">
        <v>572</v>
      </c>
      <c r="N398" s="409"/>
      <c r="O398" s="409"/>
      <c r="P398" s="487"/>
      <c r="Q398" s="410"/>
    </row>
    <row r="399" spans="1:17" ht="14.4" customHeight="1" x14ac:dyDescent="0.3">
      <c r="A399" s="405" t="s">
        <v>3001</v>
      </c>
      <c r="B399" s="406" t="s">
        <v>2805</v>
      </c>
      <c r="C399" s="406" t="s">
        <v>2806</v>
      </c>
      <c r="D399" s="406" t="s">
        <v>2931</v>
      </c>
      <c r="E399" s="406" t="s">
        <v>2932</v>
      </c>
      <c r="F399" s="409">
        <v>3</v>
      </c>
      <c r="G399" s="409">
        <v>555</v>
      </c>
      <c r="H399" s="409">
        <v>1</v>
      </c>
      <c r="I399" s="409">
        <v>185</v>
      </c>
      <c r="J399" s="409"/>
      <c r="K399" s="409"/>
      <c r="L399" s="409"/>
      <c r="M399" s="409"/>
      <c r="N399" s="409"/>
      <c r="O399" s="409"/>
      <c r="P399" s="487"/>
      <c r="Q399" s="410"/>
    </row>
    <row r="400" spans="1:17" ht="14.4" customHeight="1" x14ac:dyDescent="0.3">
      <c r="A400" s="405" t="s">
        <v>3001</v>
      </c>
      <c r="B400" s="406" t="s">
        <v>2805</v>
      </c>
      <c r="C400" s="406" t="s">
        <v>2806</v>
      </c>
      <c r="D400" s="406" t="s">
        <v>2937</v>
      </c>
      <c r="E400" s="406" t="s">
        <v>2938</v>
      </c>
      <c r="F400" s="409">
        <v>2</v>
      </c>
      <c r="G400" s="409">
        <v>2790</v>
      </c>
      <c r="H400" s="409">
        <v>1</v>
      </c>
      <c r="I400" s="409">
        <v>1395</v>
      </c>
      <c r="J400" s="409">
        <v>3</v>
      </c>
      <c r="K400" s="409">
        <v>4185</v>
      </c>
      <c r="L400" s="409">
        <v>1.5</v>
      </c>
      <c r="M400" s="409">
        <v>1395</v>
      </c>
      <c r="N400" s="409">
        <v>4</v>
      </c>
      <c r="O400" s="409">
        <v>5588</v>
      </c>
      <c r="P400" s="487">
        <v>2.002867383512545</v>
      </c>
      <c r="Q400" s="410">
        <v>1397</v>
      </c>
    </row>
    <row r="401" spans="1:17" ht="14.4" customHeight="1" x14ac:dyDescent="0.3">
      <c r="A401" s="405" t="s">
        <v>3001</v>
      </c>
      <c r="B401" s="406" t="s">
        <v>2805</v>
      </c>
      <c r="C401" s="406" t="s">
        <v>2806</v>
      </c>
      <c r="D401" s="406" t="s">
        <v>2941</v>
      </c>
      <c r="E401" s="406" t="s">
        <v>2942</v>
      </c>
      <c r="F401" s="409"/>
      <c r="G401" s="409"/>
      <c r="H401" s="409"/>
      <c r="I401" s="409"/>
      <c r="J401" s="409">
        <v>1</v>
      </c>
      <c r="K401" s="409">
        <v>188</v>
      </c>
      <c r="L401" s="409"/>
      <c r="M401" s="409">
        <v>188</v>
      </c>
      <c r="N401" s="409">
        <v>1</v>
      </c>
      <c r="O401" s="409">
        <v>189</v>
      </c>
      <c r="P401" s="487"/>
      <c r="Q401" s="410">
        <v>189</v>
      </c>
    </row>
    <row r="402" spans="1:17" ht="14.4" customHeight="1" x14ac:dyDescent="0.3">
      <c r="A402" s="405" t="s">
        <v>3001</v>
      </c>
      <c r="B402" s="406" t="s">
        <v>2805</v>
      </c>
      <c r="C402" s="406" t="s">
        <v>2806</v>
      </c>
      <c r="D402" s="406" t="s">
        <v>2943</v>
      </c>
      <c r="E402" s="406" t="s">
        <v>2944</v>
      </c>
      <c r="F402" s="409"/>
      <c r="G402" s="409"/>
      <c r="H402" s="409"/>
      <c r="I402" s="409"/>
      <c r="J402" s="409">
        <v>1</v>
      </c>
      <c r="K402" s="409">
        <v>809</v>
      </c>
      <c r="L402" s="409"/>
      <c r="M402" s="409">
        <v>809</v>
      </c>
      <c r="N402" s="409">
        <v>1</v>
      </c>
      <c r="O402" s="409">
        <v>812</v>
      </c>
      <c r="P402" s="487"/>
      <c r="Q402" s="410">
        <v>812</v>
      </c>
    </row>
    <row r="403" spans="1:17" ht="14.4" customHeight="1" x14ac:dyDescent="0.3">
      <c r="A403" s="405" t="s">
        <v>3002</v>
      </c>
      <c r="B403" s="406" t="s">
        <v>2805</v>
      </c>
      <c r="C403" s="406" t="s">
        <v>2806</v>
      </c>
      <c r="D403" s="406" t="s">
        <v>2807</v>
      </c>
      <c r="E403" s="406" t="s">
        <v>2808</v>
      </c>
      <c r="F403" s="409">
        <v>2</v>
      </c>
      <c r="G403" s="409">
        <v>2360</v>
      </c>
      <c r="H403" s="409">
        <v>1</v>
      </c>
      <c r="I403" s="409">
        <v>1180</v>
      </c>
      <c r="J403" s="409">
        <v>1</v>
      </c>
      <c r="K403" s="409">
        <v>1180</v>
      </c>
      <c r="L403" s="409">
        <v>0.5</v>
      </c>
      <c r="M403" s="409">
        <v>1180</v>
      </c>
      <c r="N403" s="409">
        <v>1</v>
      </c>
      <c r="O403" s="409">
        <v>1184</v>
      </c>
      <c r="P403" s="487">
        <v>0.50169491525423726</v>
      </c>
      <c r="Q403" s="410">
        <v>1184</v>
      </c>
    </row>
    <row r="404" spans="1:17" ht="14.4" customHeight="1" x14ac:dyDescent="0.3">
      <c r="A404" s="405" t="s">
        <v>3002</v>
      </c>
      <c r="B404" s="406" t="s">
        <v>2805</v>
      </c>
      <c r="C404" s="406" t="s">
        <v>2806</v>
      </c>
      <c r="D404" s="406" t="s">
        <v>2823</v>
      </c>
      <c r="E404" s="406" t="s">
        <v>2824</v>
      </c>
      <c r="F404" s="409"/>
      <c r="G404" s="409"/>
      <c r="H404" s="409"/>
      <c r="I404" s="409"/>
      <c r="J404" s="409"/>
      <c r="K404" s="409"/>
      <c r="L404" s="409"/>
      <c r="M404" s="409"/>
      <c r="N404" s="409">
        <v>1</v>
      </c>
      <c r="O404" s="409">
        <v>812</v>
      </c>
      <c r="P404" s="487"/>
      <c r="Q404" s="410">
        <v>812</v>
      </c>
    </row>
    <row r="405" spans="1:17" ht="14.4" customHeight="1" x14ac:dyDescent="0.3">
      <c r="A405" s="405" t="s">
        <v>3002</v>
      </c>
      <c r="B405" s="406" t="s">
        <v>2805</v>
      </c>
      <c r="C405" s="406" t="s">
        <v>2806</v>
      </c>
      <c r="D405" s="406" t="s">
        <v>2825</v>
      </c>
      <c r="E405" s="406" t="s">
        <v>2826</v>
      </c>
      <c r="F405" s="409"/>
      <c r="G405" s="409"/>
      <c r="H405" s="409"/>
      <c r="I405" s="409"/>
      <c r="J405" s="409"/>
      <c r="K405" s="409"/>
      <c r="L405" s="409"/>
      <c r="M405" s="409"/>
      <c r="N405" s="409">
        <v>1</v>
      </c>
      <c r="O405" s="409">
        <v>812</v>
      </c>
      <c r="P405" s="487"/>
      <c r="Q405" s="410">
        <v>812</v>
      </c>
    </row>
    <row r="406" spans="1:17" ht="14.4" customHeight="1" x14ac:dyDescent="0.3">
      <c r="A406" s="405" t="s">
        <v>3002</v>
      </c>
      <c r="B406" s="406" t="s">
        <v>2805</v>
      </c>
      <c r="C406" s="406" t="s">
        <v>2806</v>
      </c>
      <c r="D406" s="406" t="s">
        <v>2827</v>
      </c>
      <c r="E406" s="406" t="s">
        <v>2828</v>
      </c>
      <c r="F406" s="409">
        <v>20</v>
      </c>
      <c r="G406" s="409">
        <v>3320</v>
      </c>
      <c r="H406" s="409">
        <v>1</v>
      </c>
      <c r="I406" s="409">
        <v>166</v>
      </c>
      <c r="J406" s="409">
        <v>10</v>
      </c>
      <c r="K406" s="409">
        <v>1660</v>
      </c>
      <c r="L406" s="409">
        <v>0.5</v>
      </c>
      <c r="M406" s="409">
        <v>166</v>
      </c>
      <c r="N406" s="409">
        <v>12</v>
      </c>
      <c r="O406" s="409">
        <v>2004</v>
      </c>
      <c r="P406" s="487">
        <v>0.60361445783132528</v>
      </c>
      <c r="Q406" s="410">
        <v>167</v>
      </c>
    </row>
    <row r="407" spans="1:17" ht="14.4" customHeight="1" x14ac:dyDescent="0.3">
      <c r="A407" s="405" t="s">
        <v>3002</v>
      </c>
      <c r="B407" s="406" t="s">
        <v>2805</v>
      </c>
      <c r="C407" s="406" t="s">
        <v>2806</v>
      </c>
      <c r="D407" s="406" t="s">
        <v>2829</v>
      </c>
      <c r="E407" s="406" t="s">
        <v>2830</v>
      </c>
      <c r="F407" s="409">
        <v>20</v>
      </c>
      <c r="G407" s="409">
        <v>3440</v>
      </c>
      <c r="H407" s="409">
        <v>1</v>
      </c>
      <c r="I407" s="409">
        <v>172</v>
      </c>
      <c r="J407" s="409">
        <v>11</v>
      </c>
      <c r="K407" s="409">
        <v>1892</v>
      </c>
      <c r="L407" s="409">
        <v>0.55000000000000004</v>
      </c>
      <c r="M407" s="409">
        <v>172</v>
      </c>
      <c r="N407" s="409">
        <v>11</v>
      </c>
      <c r="O407" s="409">
        <v>1903</v>
      </c>
      <c r="P407" s="487">
        <v>0.55319767441860468</v>
      </c>
      <c r="Q407" s="410">
        <v>173</v>
      </c>
    </row>
    <row r="408" spans="1:17" ht="14.4" customHeight="1" x14ac:dyDescent="0.3">
      <c r="A408" s="405" t="s">
        <v>3002</v>
      </c>
      <c r="B408" s="406" t="s">
        <v>2805</v>
      </c>
      <c r="C408" s="406" t="s">
        <v>2806</v>
      </c>
      <c r="D408" s="406" t="s">
        <v>2831</v>
      </c>
      <c r="E408" s="406" t="s">
        <v>2832</v>
      </c>
      <c r="F408" s="409">
        <v>3</v>
      </c>
      <c r="G408" s="409">
        <v>1047</v>
      </c>
      <c r="H408" s="409">
        <v>1</v>
      </c>
      <c r="I408" s="409">
        <v>349</v>
      </c>
      <c r="J408" s="409">
        <v>2</v>
      </c>
      <c r="K408" s="409">
        <v>698</v>
      </c>
      <c r="L408" s="409">
        <v>0.66666666666666663</v>
      </c>
      <c r="M408" s="409">
        <v>349</v>
      </c>
      <c r="N408" s="409">
        <v>7</v>
      </c>
      <c r="O408" s="409">
        <v>2457</v>
      </c>
      <c r="P408" s="487">
        <v>2.3467048710601719</v>
      </c>
      <c r="Q408" s="410">
        <v>351</v>
      </c>
    </row>
    <row r="409" spans="1:17" ht="14.4" customHeight="1" x14ac:dyDescent="0.3">
      <c r="A409" s="405" t="s">
        <v>3002</v>
      </c>
      <c r="B409" s="406" t="s">
        <v>2805</v>
      </c>
      <c r="C409" s="406" t="s">
        <v>2806</v>
      </c>
      <c r="D409" s="406" t="s">
        <v>2833</v>
      </c>
      <c r="E409" s="406" t="s">
        <v>2834</v>
      </c>
      <c r="F409" s="409"/>
      <c r="G409" s="409"/>
      <c r="H409" s="409"/>
      <c r="I409" s="409"/>
      <c r="J409" s="409"/>
      <c r="K409" s="409"/>
      <c r="L409" s="409"/>
      <c r="M409" s="409"/>
      <c r="N409" s="409">
        <v>2</v>
      </c>
      <c r="O409" s="409">
        <v>2074</v>
      </c>
      <c r="P409" s="487"/>
      <c r="Q409" s="410">
        <v>1037</v>
      </c>
    </row>
    <row r="410" spans="1:17" ht="14.4" customHeight="1" x14ac:dyDescent="0.3">
      <c r="A410" s="405" t="s">
        <v>3002</v>
      </c>
      <c r="B410" s="406" t="s">
        <v>2805</v>
      </c>
      <c r="C410" s="406" t="s">
        <v>2806</v>
      </c>
      <c r="D410" s="406" t="s">
        <v>2835</v>
      </c>
      <c r="E410" s="406" t="s">
        <v>2836</v>
      </c>
      <c r="F410" s="409">
        <v>3</v>
      </c>
      <c r="G410" s="409">
        <v>564</v>
      </c>
      <c r="H410" s="409">
        <v>1</v>
      </c>
      <c r="I410" s="409">
        <v>188</v>
      </c>
      <c r="J410" s="409">
        <v>1</v>
      </c>
      <c r="K410" s="409">
        <v>188</v>
      </c>
      <c r="L410" s="409">
        <v>0.33333333333333331</v>
      </c>
      <c r="M410" s="409">
        <v>188</v>
      </c>
      <c r="N410" s="409">
        <v>7</v>
      </c>
      <c r="O410" s="409">
        <v>1323</v>
      </c>
      <c r="P410" s="487">
        <v>2.3457446808510638</v>
      </c>
      <c r="Q410" s="410">
        <v>189</v>
      </c>
    </row>
    <row r="411" spans="1:17" ht="14.4" customHeight="1" x14ac:dyDescent="0.3">
      <c r="A411" s="405" t="s">
        <v>3002</v>
      </c>
      <c r="B411" s="406" t="s">
        <v>2805</v>
      </c>
      <c r="C411" s="406" t="s">
        <v>2806</v>
      </c>
      <c r="D411" s="406" t="s">
        <v>2837</v>
      </c>
      <c r="E411" s="406" t="s">
        <v>2838</v>
      </c>
      <c r="F411" s="409">
        <v>3</v>
      </c>
      <c r="G411" s="409">
        <v>2463</v>
      </c>
      <c r="H411" s="409">
        <v>1</v>
      </c>
      <c r="I411" s="409">
        <v>821</v>
      </c>
      <c r="J411" s="409">
        <v>6</v>
      </c>
      <c r="K411" s="409">
        <v>4926</v>
      </c>
      <c r="L411" s="409">
        <v>2</v>
      </c>
      <c r="M411" s="409">
        <v>821</v>
      </c>
      <c r="N411" s="409">
        <v>13</v>
      </c>
      <c r="O411" s="409">
        <v>10686</v>
      </c>
      <c r="P411" s="487">
        <v>4.3386114494518884</v>
      </c>
      <c r="Q411" s="410">
        <v>822</v>
      </c>
    </row>
    <row r="412" spans="1:17" ht="14.4" customHeight="1" x14ac:dyDescent="0.3">
      <c r="A412" s="405" t="s">
        <v>3002</v>
      </c>
      <c r="B412" s="406" t="s">
        <v>2805</v>
      </c>
      <c r="C412" s="406" t="s">
        <v>2806</v>
      </c>
      <c r="D412" s="406" t="s">
        <v>2841</v>
      </c>
      <c r="E412" s="406" t="s">
        <v>2842</v>
      </c>
      <c r="F412" s="409">
        <v>19</v>
      </c>
      <c r="G412" s="409">
        <v>10355</v>
      </c>
      <c r="H412" s="409">
        <v>1</v>
      </c>
      <c r="I412" s="409">
        <v>545</v>
      </c>
      <c r="J412" s="409">
        <v>12</v>
      </c>
      <c r="K412" s="409">
        <v>6540</v>
      </c>
      <c r="L412" s="409">
        <v>0.63157894736842102</v>
      </c>
      <c r="M412" s="409">
        <v>545</v>
      </c>
      <c r="N412" s="409">
        <v>11</v>
      </c>
      <c r="O412" s="409">
        <v>6017</v>
      </c>
      <c r="P412" s="487">
        <v>0.58107194591984546</v>
      </c>
      <c r="Q412" s="410">
        <v>547</v>
      </c>
    </row>
    <row r="413" spans="1:17" ht="14.4" customHeight="1" x14ac:dyDescent="0.3">
      <c r="A413" s="405" t="s">
        <v>3002</v>
      </c>
      <c r="B413" s="406" t="s">
        <v>2805</v>
      </c>
      <c r="C413" s="406" t="s">
        <v>2806</v>
      </c>
      <c r="D413" s="406" t="s">
        <v>2843</v>
      </c>
      <c r="E413" s="406" t="s">
        <v>2844</v>
      </c>
      <c r="F413" s="409">
        <v>2</v>
      </c>
      <c r="G413" s="409">
        <v>1300</v>
      </c>
      <c r="H413" s="409">
        <v>1</v>
      </c>
      <c r="I413" s="409">
        <v>650</v>
      </c>
      <c r="J413" s="409"/>
      <c r="K413" s="409"/>
      <c r="L413" s="409"/>
      <c r="M413" s="409"/>
      <c r="N413" s="409">
        <v>2</v>
      </c>
      <c r="O413" s="409">
        <v>1304</v>
      </c>
      <c r="P413" s="487">
        <v>1.003076923076923</v>
      </c>
      <c r="Q413" s="410">
        <v>652</v>
      </c>
    </row>
    <row r="414" spans="1:17" ht="14.4" customHeight="1" x14ac:dyDescent="0.3">
      <c r="A414" s="405" t="s">
        <v>3002</v>
      </c>
      <c r="B414" s="406" t="s">
        <v>2805</v>
      </c>
      <c r="C414" s="406" t="s">
        <v>2806</v>
      </c>
      <c r="D414" s="406" t="s">
        <v>2845</v>
      </c>
      <c r="E414" s="406" t="s">
        <v>2846</v>
      </c>
      <c r="F414" s="409">
        <v>2</v>
      </c>
      <c r="G414" s="409">
        <v>1300</v>
      </c>
      <c r="H414" s="409">
        <v>1</v>
      </c>
      <c r="I414" s="409">
        <v>650</v>
      </c>
      <c r="J414" s="409"/>
      <c r="K414" s="409"/>
      <c r="L414" s="409"/>
      <c r="M414" s="409"/>
      <c r="N414" s="409">
        <v>2</v>
      </c>
      <c r="O414" s="409">
        <v>1304</v>
      </c>
      <c r="P414" s="487">
        <v>1.003076923076923</v>
      </c>
      <c r="Q414" s="410">
        <v>652</v>
      </c>
    </row>
    <row r="415" spans="1:17" ht="14.4" customHeight="1" x14ac:dyDescent="0.3">
      <c r="A415" s="405" t="s">
        <v>3002</v>
      </c>
      <c r="B415" s="406" t="s">
        <v>2805</v>
      </c>
      <c r="C415" s="406" t="s">
        <v>2806</v>
      </c>
      <c r="D415" s="406" t="s">
        <v>2847</v>
      </c>
      <c r="E415" s="406" t="s">
        <v>2848</v>
      </c>
      <c r="F415" s="409">
        <v>7</v>
      </c>
      <c r="G415" s="409">
        <v>4718</v>
      </c>
      <c r="H415" s="409">
        <v>1</v>
      </c>
      <c r="I415" s="409">
        <v>674</v>
      </c>
      <c r="J415" s="409">
        <v>2</v>
      </c>
      <c r="K415" s="409">
        <v>1348</v>
      </c>
      <c r="L415" s="409">
        <v>0.2857142857142857</v>
      </c>
      <c r="M415" s="409">
        <v>674</v>
      </c>
      <c r="N415" s="409">
        <v>4</v>
      </c>
      <c r="O415" s="409">
        <v>2704</v>
      </c>
      <c r="P415" s="487">
        <v>0.57312420517168294</v>
      </c>
      <c r="Q415" s="410">
        <v>676</v>
      </c>
    </row>
    <row r="416" spans="1:17" ht="14.4" customHeight="1" x14ac:dyDescent="0.3">
      <c r="A416" s="405" t="s">
        <v>3002</v>
      </c>
      <c r="B416" s="406" t="s">
        <v>2805</v>
      </c>
      <c r="C416" s="406" t="s">
        <v>2806</v>
      </c>
      <c r="D416" s="406" t="s">
        <v>2849</v>
      </c>
      <c r="E416" s="406" t="s">
        <v>2850</v>
      </c>
      <c r="F416" s="409"/>
      <c r="G416" s="409"/>
      <c r="H416" s="409"/>
      <c r="I416" s="409"/>
      <c r="J416" s="409">
        <v>1</v>
      </c>
      <c r="K416" s="409">
        <v>509</v>
      </c>
      <c r="L416" s="409"/>
      <c r="M416" s="409">
        <v>509</v>
      </c>
      <c r="N416" s="409"/>
      <c r="O416" s="409"/>
      <c r="P416" s="487"/>
      <c r="Q416" s="410"/>
    </row>
    <row r="417" spans="1:17" ht="14.4" customHeight="1" x14ac:dyDescent="0.3">
      <c r="A417" s="405" t="s">
        <v>3002</v>
      </c>
      <c r="B417" s="406" t="s">
        <v>2805</v>
      </c>
      <c r="C417" s="406" t="s">
        <v>2806</v>
      </c>
      <c r="D417" s="406" t="s">
        <v>2851</v>
      </c>
      <c r="E417" s="406" t="s">
        <v>2852</v>
      </c>
      <c r="F417" s="409"/>
      <c r="G417" s="409"/>
      <c r="H417" s="409"/>
      <c r="I417" s="409"/>
      <c r="J417" s="409">
        <v>1</v>
      </c>
      <c r="K417" s="409">
        <v>419</v>
      </c>
      <c r="L417" s="409"/>
      <c r="M417" s="409">
        <v>419</v>
      </c>
      <c r="N417" s="409"/>
      <c r="O417" s="409"/>
      <c r="P417" s="487"/>
      <c r="Q417" s="410"/>
    </row>
    <row r="418" spans="1:17" ht="14.4" customHeight="1" x14ac:dyDescent="0.3">
      <c r="A418" s="405" t="s">
        <v>3002</v>
      </c>
      <c r="B418" s="406" t="s">
        <v>2805</v>
      </c>
      <c r="C418" s="406" t="s">
        <v>2806</v>
      </c>
      <c r="D418" s="406" t="s">
        <v>2853</v>
      </c>
      <c r="E418" s="406" t="s">
        <v>2854</v>
      </c>
      <c r="F418" s="409">
        <v>20</v>
      </c>
      <c r="G418" s="409">
        <v>6880</v>
      </c>
      <c r="H418" s="409">
        <v>1</v>
      </c>
      <c r="I418" s="409">
        <v>344</v>
      </c>
      <c r="J418" s="409">
        <v>12</v>
      </c>
      <c r="K418" s="409">
        <v>4128</v>
      </c>
      <c r="L418" s="409">
        <v>0.6</v>
      </c>
      <c r="M418" s="409">
        <v>344</v>
      </c>
      <c r="N418" s="409">
        <v>11</v>
      </c>
      <c r="O418" s="409">
        <v>3817</v>
      </c>
      <c r="P418" s="487">
        <v>0.554796511627907</v>
      </c>
      <c r="Q418" s="410">
        <v>347</v>
      </c>
    </row>
    <row r="419" spans="1:17" ht="14.4" customHeight="1" x14ac:dyDescent="0.3">
      <c r="A419" s="405" t="s">
        <v>3002</v>
      </c>
      <c r="B419" s="406" t="s">
        <v>2805</v>
      </c>
      <c r="C419" s="406" t="s">
        <v>2806</v>
      </c>
      <c r="D419" s="406" t="s">
        <v>2855</v>
      </c>
      <c r="E419" s="406" t="s">
        <v>2856</v>
      </c>
      <c r="F419" s="409"/>
      <c r="G419" s="409"/>
      <c r="H419" s="409"/>
      <c r="I419" s="409"/>
      <c r="J419" s="409"/>
      <c r="K419" s="409"/>
      <c r="L419" s="409"/>
      <c r="M419" s="409"/>
      <c r="N419" s="409">
        <v>1</v>
      </c>
      <c r="O419" s="409">
        <v>219</v>
      </c>
      <c r="P419" s="487"/>
      <c r="Q419" s="410">
        <v>219</v>
      </c>
    </row>
    <row r="420" spans="1:17" ht="14.4" customHeight="1" x14ac:dyDescent="0.3">
      <c r="A420" s="405" t="s">
        <v>3002</v>
      </c>
      <c r="B420" s="406" t="s">
        <v>2805</v>
      </c>
      <c r="C420" s="406" t="s">
        <v>2806</v>
      </c>
      <c r="D420" s="406" t="s">
        <v>2859</v>
      </c>
      <c r="E420" s="406" t="s">
        <v>2860</v>
      </c>
      <c r="F420" s="409">
        <v>1</v>
      </c>
      <c r="G420" s="409">
        <v>145</v>
      </c>
      <c r="H420" s="409">
        <v>1</v>
      </c>
      <c r="I420" s="409">
        <v>145</v>
      </c>
      <c r="J420" s="409"/>
      <c r="K420" s="409"/>
      <c r="L420" s="409"/>
      <c r="M420" s="409"/>
      <c r="N420" s="409">
        <v>1</v>
      </c>
      <c r="O420" s="409">
        <v>148</v>
      </c>
      <c r="P420" s="487">
        <v>1.0206896551724138</v>
      </c>
      <c r="Q420" s="410">
        <v>148</v>
      </c>
    </row>
    <row r="421" spans="1:17" ht="14.4" customHeight="1" x14ac:dyDescent="0.3">
      <c r="A421" s="405" t="s">
        <v>3002</v>
      </c>
      <c r="B421" s="406" t="s">
        <v>2805</v>
      </c>
      <c r="C421" s="406" t="s">
        <v>2806</v>
      </c>
      <c r="D421" s="406" t="s">
        <v>2861</v>
      </c>
      <c r="E421" s="406" t="s">
        <v>2862</v>
      </c>
      <c r="F421" s="409">
        <v>3</v>
      </c>
      <c r="G421" s="409">
        <v>711</v>
      </c>
      <c r="H421" s="409">
        <v>1</v>
      </c>
      <c r="I421" s="409">
        <v>237</v>
      </c>
      <c r="J421" s="409">
        <v>1</v>
      </c>
      <c r="K421" s="409">
        <v>237</v>
      </c>
      <c r="L421" s="409">
        <v>0.33333333333333331</v>
      </c>
      <c r="M421" s="409">
        <v>237</v>
      </c>
      <c r="N421" s="409">
        <v>9</v>
      </c>
      <c r="O421" s="409">
        <v>2142</v>
      </c>
      <c r="P421" s="487">
        <v>3.0126582278481013</v>
      </c>
      <c r="Q421" s="410">
        <v>238</v>
      </c>
    </row>
    <row r="422" spans="1:17" ht="14.4" customHeight="1" x14ac:dyDescent="0.3">
      <c r="A422" s="405" t="s">
        <v>3002</v>
      </c>
      <c r="B422" s="406" t="s">
        <v>2805</v>
      </c>
      <c r="C422" s="406" t="s">
        <v>2806</v>
      </c>
      <c r="D422" s="406" t="s">
        <v>2863</v>
      </c>
      <c r="E422" s="406" t="s">
        <v>2864</v>
      </c>
      <c r="F422" s="409">
        <v>18</v>
      </c>
      <c r="G422" s="409">
        <v>1980</v>
      </c>
      <c r="H422" s="409">
        <v>1</v>
      </c>
      <c r="I422" s="409">
        <v>110</v>
      </c>
      <c r="J422" s="409">
        <v>11</v>
      </c>
      <c r="K422" s="409">
        <v>1210</v>
      </c>
      <c r="L422" s="409">
        <v>0.61111111111111116</v>
      </c>
      <c r="M422" s="409">
        <v>110</v>
      </c>
      <c r="N422" s="409">
        <v>10</v>
      </c>
      <c r="O422" s="409">
        <v>1110</v>
      </c>
      <c r="P422" s="487">
        <v>0.56060606060606055</v>
      </c>
      <c r="Q422" s="410">
        <v>111</v>
      </c>
    </row>
    <row r="423" spans="1:17" ht="14.4" customHeight="1" x14ac:dyDescent="0.3">
      <c r="A423" s="405" t="s">
        <v>3002</v>
      </c>
      <c r="B423" s="406" t="s">
        <v>2805</v>
      </c>
      <c r="C423" s="406" t="s">
        <v>2806</v>
      </c>
      <c r="D423" s="406" t="s">
        <v>2867</v>
      </c>
      <c r="E423" s="406" t="s">
        <v>2868</v>
      </c>
      <c r="F423" s="409">
        <v>2</v>
      </c>
      <c r="G423" s="409">
        <v>620</v>
      </c>
      <c r="H423" s="409">
        <v>1</v>
      </c>
      <c r="I423" s="409">
        <v>310</v>
      </c>
      <c r="J423" s="409"/>
      <c r="K423" s="409"/>
      <c r="L423" s="409"/>
      <c r="M423" s="409"/>
      <c r="N423" s="409">
        <v>2</v>
      </c>
      <c r="O423" s="409">
        <v>622</v>
      </c>
      <c r="P423" s="487">
        <v>1.0032258064516129</v>
      </c>
      <c r="Q423" s="410">
        <v>311</v>
      </c>
    </row>
    <row r="424" spans="1:17" ht="14.4" customHeight="1" x14ac:dyDescent="0.3">
      <c r="A424" s="405" t="s">
        <v>3002</v>
      </c>
      <c r="B424" s="406" t="s">
        <v>2805</v>
      </c>
      <c r="C424" s="406" t="s">
        <v>2806</v>
      </c>
      <c r="D424" s="406" t="s">
        <v>2871</v>
      </c>
      <c r="E424" s="406" t="s">
        <v>2872</v>
      </c>
      <c r="F424" s="409">
        <v>1</v>
      </c>
      <c r="G424" s="409">
        <v>16</v>
      </c>
      <c r="H424" s="409">
        <v>1</v>
      </c>
      <c r="I424" s="409">
        <v>16</v>
      </c>
      <c r="J424" s="409"/>
      <c r="K424" s="409"/>
      <c r="L424" s="409"/>
      <c r="M424" s="409"/>
      <c r="N424" s="409"/>
      <c r="O424" s="409"/>
      <c r="P424" s="487"/>
      <c r="Q424" s="410"/>
    </row>
    <row r="425" spans="1:17" ht="14.4" customHeight="1" x14ac:dyDescent="0.3">
      <c r="A425" s="405" t="s">
        <v>3002</v>
      </c>
      <c r="B425" s="406" t="s">
        <v>2805</v>
      </c>
      <c r="C425" s="406" t="s">
        <v>2806</v>
      </c>
      <c r="D425" s="406" t="s">
        <v>2875</v>
      </c>
      <c r="E425" s="406" t="s">
        <v>2876</v>
      </c>
      <c r="F425" s="409">
        <v>16</v>
      </c>
      <c r="G425" s="409">
        <v>5568</v>
      </c>
      <c r="H425" s="409">
        <v>1</v>
      </c>
      <c r="I425" s="409">
        <v>348</v>
      </c>
      <c r="J425" s="409"/>
      <c r="K425" s="409"/>
      <c r="L425" s="409"/>
      <c r="M425" s="409"/>
      <c r="N425" s="409">
        <v>10</v>
      </c>
      <c r="O425" s="409">
        <v>3490</v>
      </c>
      <c r="P425" s="487">
        <v>0.62679597701149425</v>
      </c>
      <c r="Q425" s="410">
        <v>349</v>
      </c>
    </row>
    <row r="426" spans="1:17" ht="14.4" customHeight="1" x14ac:dyDescent="0.3">
      <c r="A426" s="405" t="s">
        <v>3002</v>
      </c>
      <c r="B426" s="406" t="s">
        <v>2805</v>
      </c>
      <c r="C426" s="406" t="s">
        <v>2806</v>
      </c>
      <c r="D426" s="406" t="s">
        <v>2879</v>
      </c>
      <c r="E426" s="406" t="s">
        <v>2880</v>
      </c>
      <c r="F426" s="409">
        <v>1</v>
      </c>
      <c r="G426" s="409">
        <v>147</v>
      </c>
      <c r="H426" s="409">
        <v>1</v>
      </c>
      <c r="I426" s="409">
        <v>147</v>
      </c>
      <c r="J426" s="409"/>
      <c r="K426" s="409"/>
      <c r="L426" s="409"/>
      <c r="M426" s="409"/>
      <c r="N426" s="409"/>
      <c r="O426" s="409"/>
      <c r="P426" s="487"/>
      <c r="Q426" s="410"/>
    </row>
    <row r="427" spans="1:17" ht="14.4" customHeight="1" x14ac:dyDescent="0.3">
      <c r="A427" s="405" t="s">
        <v>3002</v>
      </c>
      <c r="B427" s="406" t="s">
        <v>2805</v>
      </c>
      <c r="C427" s="406" t="s">
        <v>2806</v>
      </c>
      <c r="D427" s="406" t="s">
        <v>2883</v>
      </c>
      <c r="E427" s="406" t="s">
        <v>2884</v>
      </c>
      <c r="F427" s="409">
        <v>3</v>
      </c>
      <c r="G427" s="409">
        <v>879</v>
      </c>
      <c r="H427" s="409">
        <v>1</v>
      </c>
      <c r="I427" s="409">
        <v>293</v>
      </c>
      <c r="J427" s="409">
        <v>1</v>
      </c>
      <c r="K427" s="409">
        <v>293</v>
      </c>
      <c r="L427" s="409">
        <v>0.33333333333333331</v>
      </c>
      <c r="M427" s="409">
        <v>293</v>
      </c>
      <c r="N427" s="409">
        <v>7</v>
      </c>
      <c r="O427" s="409">
        <v>2058</v>
      </c>
      <c r="P427" s="487">
        <v>2.3412969283276452</v>
      </c>
      <c r="Q427" s="410">
        <v>294</v>
      </c>
    </row>
    <row r="428" spans="1:17" ht="14.4" customHeight="1" x14ac:dyDescent="0.3">
      <c r="A428" s="405" t="s">
        <v>3002</v>
      </c>
      <c r="B428" s="406" t="s">
        <v>2805</v>
      </c>
      <c r="C428" s="406" t="s">
        <v>2806</v>
      </c>
      <c r="D428" s="406" t="s">
        <v>2885</v>
      </c>
      <c r="E428" s="406" t="s">
        <v>2886</v>
      </c>
      <c r="F428" s="409">
        <v>19</v>
      </c>
      <c r="G428" s="409">
        <v>3876</v>
      </c>
      <c r="H428" s="409">
        <v>1</v>
      </c>
      <c r="I428" s="409">
        <v>204</v>
      </c>
      <c r="J428" s="409">
        <v>12</v>
      </c>
      <c r="K428" s="409">
        <v>2448</v>
      </c>
      <c r="L428" s="409">
        <v>0.63157894736842102</v>
      </c>
      <c r="M428" s="409">
        <v>204</v>
      </c>
      <c r="N428" s="409">
        <v>11</v>
      </c>
      <c r="O428" s="409">
        <v>2277</v>
      </c>
      <c r="P428" s="487">
        <v>0.58746130030959753</v>
      </c>
      <c r="Q428" s="410">
        <v>207</v>
      </c>
    </row>
    <row r="429" spans="1:17" ht="14.4" customHeight="1" x14ac:dyDescent="0.3">
      <c r="A429" s="405" t="s">
        <v>3002</v>
      </c>
      <c r="B429" s="406" t="s">
        <v>2805</v>
      </c>
      <c r="C429" s="406" t="s">
        <v>2806</v>
      </c>
      <c r="D429" s="406" t="s">
        <v>2887</v>
      </c>
      <c r="E429" s="406" t="s">
        <v>2888</v>
      </c>
      <c r="F429" s="409">
        <v>19</v>
      </c>
      <c r="G429" s="409">
        <v>722</v>
      </c>
      <c r="H429" s="409">
        <v>1</v>
      </c>
      <c r="I429" s="409">
        <v>38</v>
      </c>
      <c r="J429" s="409">
        <v>10</v>
      </c>
      <c r="K429" s="409">
        <v>380</v>
      </c>
      <c r="L429" s="409">
        <v>0.52631578947368418</v>
      </c>
      <c r="M429" s="409">
        <v>38</v>
      </c>
      <c r="N429" s="409">
        <v>10</v>
      </c>
      <c r="O429" s="409">
        <v>390</v>
      </c>
      <c r="P429" s="487">
        <v>0.54016620498614953</v>
      </c>
      <c r="Q429" s="410">
        <v>39</v>
      </c>
    </row>
    <row r="430" spans="1:17" ht="14.4" customHeight="1" x14ac:dyDescent="0.3">
      <c r="A430" s="405" t="s">
        <v>3002</v>
      </c>
      <c r="B430" s="406" t="s">
        <v>2805</v>
      </c>
      <c r="C430" s="406" t="s">
        <v>2806</v>
      </c>
      <c r="D430" s="406" t="s">
        <v>2891</v>
      </c>
      <c r="E430" s="406" t="s">
        <v>2892</v>
      </c>
      <c r="F430" s="409">
        <v>20</v>
      </c>
      <c r="G430" s="409">
        <v>3380</v>
      </c>
      <c r="H430" s="409">
        <v>1</v>
      </c>
      <c r="I430" s="409">
        <v>169</v>
      </c>
      <c r="J430" s="409">
        <v>10</v>
      </c>
      <c r="K430" s="409">
        <v>1690</v>
      </c>
      <c r="L430" s="409">
        <v>0.5</v>
      </c>
      <c r="M430" s="409">
        <v>169</v>
      </c>
      <c r="N430" s="409">
        <v>13</v>
      </c>
      <c r="O430" s="409">
        <v>2210</v>
      </c>
      <c r="P430" s="487">
        <v>0.65384615384615385</v>
      </c>
      <c r="Q430" s="410">
        <v>170</v>
      </c>
    </row>
    <row r="431" spans="1:17" ht="14.4" customHeight="1" x14ac:dyDescent="0.3">
      <c r="A431" s="405" t="s">
        <v>3002</v>
      </c>
      <c r="B431" s="406" t="s">
        <v>2805</v>
      </c>
      <c r="C431" s="406" t="s">
        <v>2806</v>
      </c>
      <c r="D431" s="406" t="s">
        <v>2895</v>
      </c>
      <c r="E431" s="406" t="s">
        <v>2896</v>
      </c>
      <c r="F431" s="409">
        <v>3</v>
      </c>
      <c r="G431" s="409">
        <v>2058</v>
      </c>
      <c r="H431" s="409">
        <v>1</v>
      </c>
      <c r="I431" s="409">
        <v>686</v>
      </c>
      <c r="J431" s="409">
        <v>1</v>
      </c>
      <c r="K431" s="409">
        <v>686</v>
      </c>
      <c r="L431" s="409">
        <v>0.33333333333333331</v>
      </c>
      <c r="M431" s="409">
        <v>686</v>
      </c>
      <c r="N431" s="409">
        <v>2</v>
      </c>
      <c r="O431" s="409">
        <v>1376</v>
      </c>
      <c r="P431" s="487">
        <v>0.66861030126336252</v>
      </c>
      <c r="Q431" s="410">
        <v>688</v>
      </c>
    </row>
    <row r="432" spans="1:17" ht="14.4" customHeight="1" x14ac:dyDescent="0.3">
      <c r="A432" s="405" t="s">
        <v>3002</v>
      </c>
      <c r="B432" s="406" t="s">
        <v>2805</v>
      </c>
      <c r="C432" s="406" t="s">
        <v>2806</v>
      </c>
      <c r="D432" s="406" t="s">
        <v>2897</v>
      </c>
      <c r="E432" s="406" t="s">
        <v>2898</v>
      </c>
      <c r="F432" s="409">
        <v>22</v>
      </c>
      <c r="G432" s="409">
        <v>7634</v>
      </c>
      <c r="H432" s="409">
        <v>1</v>
      </c>
      <c r="I432" s="409">
        <v>347</v>
      </c>
      <c r="J432" s="409">
        <v>15</v>
      </c>
      <c r="K432" s="409">
        <v>5205</v>
      </c>
      <c r="L432" s="409">
        <v>0.68181818181818177</v>
      </c>
      <c r="M432" s="409">
        <v>347</v>
      </c>
      <c r="N432" s="409">
        <v>17</v>
      </c>
      <c r="O432" s="409">
        <v>5916</v>
      </c>
      <c r="P432" s="487">
        <v>0.77495415247576627</v>
      </c>
      <c r="Q432" s="410">
        <v>348</v>
      </c>
    </row>
    <row r="433" spans="1:17" ht="14.4" customHeight="1" x14ac:dyDescent="0.3">
      <c r="A433" s="405" t="s">
        <v>3002</v>
      </c>
      <c r="B433" s="406" t="s">
        <v>2805</v>
      </c>
      <c r="C433" s="406" t="s">
        <v>2806</v>
      </c>
      <c r="D433" s="406" t="s">
        <v>2899</v>
      </c>
      <c r="E433" s="406" t="s">
        <v>2900</v>
      </c>
      <c r="F433" s="409">
        <v>20</v>
      </c>
      <c r="G433" s="409">
        <v>3440</v>
      </c>
      <c r="H433" s="409">
        <v>1</v>
      </c>
      <c r="I433" s="409">
        <v>172</v>
      </c>
      <c r="J433" s="409">
        <v>10</v>
      </c>
      <c r="K433" s="409">
        <v>1720</v>
      </c>
      <c r="L433" s="409">
        <v>0.5</v>
      </c>
      <c r="M433" s="409">
        <v>172</v>
      </c>
      <c r="N433" s="409">
        <v>11</v>
      </c>
      <c r="O433" s="409">
        <v>1903</v>
      </c>
      <c r="P433" s="487">
        <v>0.55319767441860468</v>
      </c>
      <c r="Q433" s="410">
        <v>173</v>
      </c>
    </row>
    <row r="434" spans="1:17" ht="14.4" customHeight="1" x14ac:dyDescent="0.3">
      <c r="A434" s="405" t="s">
        <v>3002</v>
      </c>
      <c r="B434" s="406" t="s">
        <v>2805</v>
      </c>
      <c r="C434" s="406" t="s">
        <v>2806</v>
      </c>
      <c r="D434" s="406" t="s">
        <v>2903</v>
      </c>
      <c r="E434" s="406" t="s">
        <v>2904</v>
      </c>
      <c r="F434" s="409">
        <v>2</v>
      </c>
      <c r="G434" s="409">
        <v>1300</v>
      </c>
      <c r="H434" s="409">
        <v>1</v>
      </c>
      <c r="I434" s="409">
        <v>650</v>
      </c>
      <c r="J434" s="409"/>
      <c r="K434" s="409"/>
      <c r="L434" s="409"/>
      <c r="M434" s="409"/>
      <c r="N434" s="409">
        <v>2</v>
      </c>
      <c r="O434" s="409">
        <v>1304</v>
      </c>
      <c r="P434" s="487">
        <v>1.003076923076923</v>
      </c>
      <c r="Q434" s="410">
        <v>652</v>
      </c>
    </row>
    <row r="435" spans="1:17" ht="14.4" customHeight="1" x14ac:dyDescent="0.3">
      <c r="A435" s="405" t="s">
        <v>3002</v>
      </c>
      <c r="B435" s="406" t="s">
        <v>2805</v>
      </c>
      <c r="C435" s="406" t="s">
        <v>2806</v>
      </c>
      <c r="D435" s="406" t="s">
        <v>2905</v>
      </c>
      <c r="E435" s="406" t="s">
        <v>2906</v>
      </c>
      <c r="F435" s="409">
        <v>2</v>
      </c>
      <c r="G435" s="409">
        <v>1300</v>
      </c>
      <c r="H435" s="409">
        <v>1</v>
      </c>
      <c r="I435" s="409">
        <v>650</v>
      </c>
      <c r="J435" s="409"/>
      <c r="K435" s="409"/>
      <c r="L435" s="409"/>
      <c r="M435" s="409"/>
      <c r="N435" s="409">
        <v>2</v>
      </c>
      <c r="O435" s="409">
        <v>1304</v>
      </c>
      <c r="P435" s="487">
        <v>1.003076923076923</v>
      </c>
      <c r="Q435" s="410">
        <v>652</v>
      </c>
    </row>
    <row r="436" spans="1:17" ht="14.4" customHeight="1" x14ac:dyDescent="0.3">
      <c r="A436" s="405" t="s">
        <v>3002</v>
      </c>
      <c r="B436" s="406" t="s">
        <v>2805</v>
      </c>
      <c r="C436" s="406" t="s">
        <v>2806</v>
      </c>
      <c r="D436" s="406" t="s">
        <v>2909</v>
      </c>
      <c r="E436" s="406" t="s">
        <v>2910</v>
      </c>
      <c r="F436" s="409">
        <v>3</v>
      </c>
      <c r="G436" s="409">
        <v>315</v>
      </c>
      <c r="H436" s="409">
        <v>1</v>
      </c>
      <c r="I436" s="409">
        <v>105</v>
      </c>
      <c r="J436" s="409"/>
      <c r="K436" s="409"/>
      <c r="L436" s="409"/>
      <c r="M436" s="409"/>
      <c r="N436" s="409"/>
      <c r="O436" s="409"/>
      <c r="P436" s="487"/>
      <c r="Q436" s="410"/>
    </row>
    <row r="437" spans="1:17" ht="14.4" customHeight="1" x14ac:dyDescent="0.3">
      <c r="A437" s="405" t="s">
        <v>3002</v>
      </c>
      <c r="B437" s="406" t="s">
        <v>2805</v>
      </c>
      <c r="C437" s="406" t="s">
        <v>2806</v>
      </c>
      <c r="D437" s="406" t="s">
        <v>2911</v>
      </c>
      <c r="E437" s="406" t="s">
        <v>2912</v>
      </c>
      <c r="F437" s="409">
        <v>19</v>
      </c>
      <c r="G437" s="409">
        <v>13110</v>
      </c>
      <c r="H437" s="409">
        <v>1</v>
      </c>
      <c r="I437" s="409">
        <v>690</v>
      </c>
      <c r="J437" s="409">
        <v>10</v>
      </c>
      <c r="K437" s="409">
        <v>6900</v>
      </c>
      <c r="L437" s="409">
        <v>0.52631578947368418</v>
      </c>
      <c r="M437" s="409">
        <v>690</v>
      </c>
      <c r="N437" s="409">
        <v>11</v>
      </c>
      <c r="O437" s="409">
        <v>7612</v>
      </c>
      <c r="P437" s="487">
        <v>0.5806254767353165</v>
      </c>
      <c r="Q437" s="410">
        <v>692</v>
      </c>
    </row>
    <row r="438" spans="1:17" ht="14.4" customHeight="1" x14ac:dyDescent="0.3">
      <c r="A438" s="405" t="s">
        <v>3002</v>
      </c>
      <c r="B438" s="406" t="s">
        <v>2805</v>
      </c>
      <c r="C438" s="406" t="s">
        <v>2806</v>
      </c>
      <c r="D438" s="406" t="s">
        <v>2913</v>
      </c>
      <c r="E438" s="406" t="s">
        <v>2914</v>
      </c>
      <c r="F438" s="409">
        <v>7</v>
      </c>
      <c r="G438" s="409">
        <v>4718</v>
      </c>
      <c r="H438" s="409">
        <v>1</v>
      </c>
      <c r="I438" s="409">
        <v>674</v>
      </c>
      <c r="J438" s="409">
        <v>2</v>
      </c>
      <c r="K438" s="409">
        <v>1348</v>
      </c>
      <c r="L438" s="409">
        <v>0.2857142857142857</v>
      </c>
      <c r="M438" s="409">
        <v>674</v>
      </c>
      <c r="N438" s="409">
        <v>4</v>
      </c>
      <c r="O438" s="409">
        <v>2704</v>
      </c>
      <c r="P438" s="487">
        <v>0.57312420517168294</v>
      </c>
      <c r="Q438" s="410">
        <v>676</v>
      </c>
    </row>
    <row r="439" spans="1:17" ht="14.4" customHeight="1" x14ac:dyDescent="0.3">
      <c r="A439" s="405" t="s">
        <v>3002</v>
      </c>
      <c r="B439" s="406" t="s">
        <v>2805</v>
      </c>
      <c r="C439" s="406" t="s">
        <v>2806</v>
      </c>
      <c r="D439" s="406" t="s">
        <v>2915</v>
      </c>
      <c r="E439" s="406" t="s">
        <v>2916</v>
      </c>
      <c r="F439" s="409">
        <v>19</v>
      </c>
      <c r="G439" s="409">
        <v>8987</v>
      </c>
      <c r="H439" s="409">
        <v>1</v>
      </c>
      <c r="I439" s="409">
        <v>473</v>
      </c>
      <c r="J439" s="409">
        <v>12</v>
      </c>
      <c r="K439" s="409">
        <v>5676</v>
      </c>
      <c r="L439" s="409">
        <v>0.63157894736842102</v>
      </c>
      <c r="M439" s="409">
        <v>473</v>
      </c>
      <c r="N439" s="409">
        <v>11</v>
      </c>
      <c r="O439" s="409">
        <v>5225</v>
      </c>
      <c r="P439" s="487">
        <v>0.58139534883720934</v>
      </c>
      <c r="Q439" s="410">
        <v>475</v>
      </c>
    </row>
    <row r="440" spans="1:17" ht="14.4" customHeight="1" x14ac:dyDescent="0.3">
      <c r="A440" s="405" t="s">
        <v>3002</v>
      </c>
      <c r="B440" s="406" t="s">
        <v>2805</v>
      </c>
      <c r="C440" s="406" t="s">
        <v>2806</v>
      </c>
      <c r="D440" s="406" t="s">
        <v>2917</v>
      </c>
      <c r="E440" s="406" t="s">
        <v>2918</v>
      </c>
      <c r="F440" s="409"/>
      <c r="G440" s="409"/>
      <c r="H440" s="409"/>
      <c r="I440" s="409"/>
      <c r="J440" s="409">
        <v>1</v>
      </c>
      <c r="K440" s="409">
        <v>287</v>
      </c>
      <c r="L440" s="409"/>
      <c r="M440" s="409">
        <v>287</v>
      </c>
      <c r="N440" s="409"/>
      <c r="O440" s="409"/>
      <c r="P440" s="487"/>
      <c r="Q440" s="410"/>
    </row>
    <row r="441" spans="1:17" ht="14.4" customHeight="1" x14ac:dyDescent="0.3">
      <c r="A441" s="405" t="s">
        <v>3002</v>
      </c>
      <c r="B441" s="406" t="s">
        <v>2805</v>
      </c>
      <c r="C441" s="406" t="s">
        <v>2806</v>
      </c>
      <c r="D441" s="406" t="s">
        <v>2919</v>
      </c>
      <c r="E441" s="406" t="s">
        <v>2920</v>
      </c>
      <c r="F441" s="409"/>
      <c r="G441" s="409"/>
      <c r="H441" s="409"/>
      <c r="I441" s="409"/>
      <c r="J441" s="409"/>
      <c r="K441" s="409"/>
      <c r="L441" s="409"/>
      <c r="M441" s="409"/>
      <c r="N441" s="409">
        <v>1</v>
      </c>
      <c r="O441" s="409">
        <v>812</v>
      </c>
      <c r="P441" s="487"/>
      <c r="Q441" s="410">
        <v>812</v>
      </c>
    </row>
    <row r="442" spans="1:17" ht="14.4" customHeight="1" x14ac:dyDescent="0.3">
      <c r="A442" s="405" t="s">
        <v>3002</v>
      </c>
      <c r="B442" s="406" t="s">
        <v>2805</v>
      </c>
      <c r="C442" s="406" t="s">
        <v>2806</v>
      </c>
      <c r="D442" s="406" t="s">
        <v>2923</v>
      </c>
      <c r="E442" s="406" t="s">
        <v>2924</v>
      </c>
      <c r="F442" s="409">
        <v>20</v>
      </c>
      <c r="G442" s="409">
        <v>3320</v>
      </c>
      <c r="H442" s="409">
        <v>1</v>
      </c>
      <c r="I442" s="409">
        <v>166</v>
      </c>
      <c r="J442" s="409">
        <v>11</v>
      </c>
      <c r="K442" s="409">
        <v>1826</v>
      </c>
      <c r="L442" s="409">
        <v>0.55000000000000004</v>
      </c>
      <c r="M442" s="409">
        <v>166</v>
      </c>
      <c r="N442" s="409">
        <v>11</v>
      </c>
      <c r="O442" s="409">
        <v>1837</v>
      </c>
      <c r="P442" s="487">
        <v>0.55331325301204815</v>
      </c>
      <c r="Q442" s="410">
        <v>167</v>
      </c>
    </row>
    <row r="443" spans="1:17" ht="14.4" customHeight="1" x14ac:dyDescent="0.3">
      <c r="A443" s="405" t="s">
        <v>3002</v>
      </c>
      <c r="B443" s="406" t="s">
        <v>2805</v>
      </c>
      <c r="C443" s="406" t="s">
        <v>2806</v>
      </c>
      <c r="D443" s="406" t="s">
        <v>2931</v>
      </c>
      <c r="E443" s="406" t="s">
        <v>2932</v>
      </c>
      <c r="F443" s="409">
        <v>3</v>
      </c>
      <c r="G443" s="409">
        <v>555</v>
      </c>
      <c r="H443" s="409">
        <v>1</v>
      </c>
      <c r="I443" s="409">
        <v>185</v>
      </c>
      <c r="J443" s="409">
        <v>1</v>
      </c>
      <c r="K443" s="409">
        <v>185</v>
      </c>
      <c r="L443" s="409">
        <v>0.33333333333333331</v>
      </c>
      <c r="M443" s="409">
        <v>185</v>
      </c>
      <c r="N443" s="409">
        <v>7</v>
      </c>
      <c r="O443" s="409">
        <v>1302</v>
      </c>
      <c r="P443" s="487">
        <v>2.345945945945946</v>
      </c>
      <c r="Q443" s="410">
        <v>186</v>
      </c>
    </row>
    <row r="444" spans="1:17" ht="14.4" customHeight="1" x14ac:dyDescent="0.3">
      <c r="A444" s="405" t="s">
        <v>3002</v>
      </c>
      <c r="B444" s="406" t="s">
        <v>2805</v>
      </c>
      <c r="C444" s="406" t="s">
        <v>2806</v>
      </c>
      <c r="D444" s="406" t="s">
        <v>2933</v>
      </c>
      <c r="E444" s="406" t="s">
        <v>2934</v>
      </c>
      <c r="F444" s="409">
        <v>30</v>
      </c>
      <c r="G444" s="409">
        <v>17220</v>
      </c>
      <c r="H444" s="409">
        <v>1</v>
      </c>
      <c r="I444" s="409">
        <v>574</v>
      </c>
      <c r="J444" s="409">
        <v>22</v>
      </c>
      <c r="K444" s="409">
        <v>12628</v>
      </c>
      <c r="L444" s="409">
        <v>0.73333333333333328</v>
      </c>
      <c r="M444" s="409">
        <v>574</v>
      </c>
      <c r="N444" s="409">
        <v>52</v>
      </c>
      <c r="O444" s="409">
        <v>29900</v>
      </c>
      <c r="P444" s="487">
        <v>1.7363530778164924</v>
      </c>
      <c r="Q444" s="410">
        <v>575</v>
      </c>
    </row>
    <row r="445" spans="1:17" ht="14.4" customHeight="1" x14ac:dyDescent="0.3">
      <c r="A445" s="405" t="s">
        <v>3002</v>
      </c>
      <c r="B445" s="406" t="s">
        <v>2805</v>
      </c>
      <c r="C445" s="406" t="s">
        <v>2806</v>
      </c>
      <c r="D445" s="406" t="s">
        <v>2937</v>
      </c>
      <c r="E445" s="406" t="s">
        <v>2938</v>
      </c>
      <c r="F445" s="409">
        <v>2</v>
      </c>
      <c r="G445" s="409">
        <v>2790</v>
      </c>
      <c r="H445" s="409">
        <v>1</v>
      </c>
      <c r="I445" s="409">
        <v>1395</v>
      </c>
      <c r="J445" s="409"/>
      <c r="K445" s="409"/>
      <c r="L445" s="409"/>
      <c r="M445" s="409"/>
      <c r="N445" s="409">
        <v>2</v>
      </c>
      <c r="O445" s="409">
        <v>2794</v>
      </c>
      <c r="P445" s="487">
        <v>1.0014336917562725</v>
      </c>
      <c r="Q445" s="410">
        <v>1397</v>
      </c>
    </row>
    <row r="446" spans="1:17" ht="14.4" customHeight="1" x14ac:dyDescent="0.3">
      <c r="A446" s="405" t="s">
        <v>3002</v>
      </c>
      <c r="B446" s="406" t="s">
        <v>2805</v>
      </c>
      <c r="C446" s="406" t="s">
        <v>2806</v>
      </c>
      <c r="D446" s="406" t="s">
        <v>2943</v>
      </c>
      <c r="E446" s="406" t="s">
        <v>2944</v>
      </c>
      <c r="F446" s="409"/>
      <c r="G446" s="409"/>
      <c r="H446" s="409"/>
      <c r="I446" s="409"/>
      <c r="J446" s="409"/>
      <c r="K446" s="409"/>
      <c r="L446" s="409"/>
      <c r="M446" s="409"/>
      <c r="N446" s="409">
        <v>1</v>
      </c>
      <c r="O446" s="409">
        <v>812</v>
      </c>
      <c r="P446" s="487"/>
      <c r="Q446" s="410">
        <v>812</v>
      </c>
    </row>
    <row r="447" spans="1:17" ht="14.4" customHeight="1" x14ac:dyDescent="0.3">
      <c r="A447" s="405" t="s">
        <v>3003</v>
      </c>
      <c r="B447" s="406" t="s">
        <v>2805</v>
      </c>
      <c r="C447" s="406" t="s">
        <v>2806</v>
      </c>
      <c r="D447" s="406" t="s">
        <v>2853</v>
      </c>
      <c r="E447" s="406" t="s">
        <v>2854</v>
      </c>
      <c r="F447" s="409"/>
      <c r="G447" s="409"/>
      <c r="H447" s="409"/>
      <c r="I447" s="409"/>
      <c r="J447" s="409"/>
      <c r="K447" s="409"/>
      <c r="L447" s="409"/>
      <c r="M447" s="409"/>
      <c r="N447" s="409">
        <v>1</v>
      </c>
      <c r="O447" s="409">
        <v>347</v>
      </c>
      <c r="P447" s="487"/>
      <c r="Q447" s="410">
        <v>347</v>
      </c>
    </row>
    <row r="448" spans="1:17" ht="14.4" customHeight="1" x14ac:dyDescent="0.3">
      <c r="A448" s="405" t="s">
        <v>3003</v>
      </c>
      <c r="B448" s="406" t="s">
        <v>2805</v>
      </c>
      <c r="C448" s="406" t="s">
        <v>2806</v>
      </c>
      <c r="D448" s="406" t="s">
        <v>2863</v>
      </c>
      <c r="E448" s="406" t="s">
        <v>2864</v>
      </c>
      <c r="F448" s="409"/>
      <c r="G448" s="409"/>
      <c r="H448" s="409"/>
      <c r="I448" s="409"/>
      <c r="J448" s="409"/>
      <c r="K448" s="409"/>
      <c r="L448" s="409"/>
      <c r="M448" s="409"/>
      <c r="N448" s="409">
        <v>1</v>
      </c>
      <c r="O448" s="409">
        <v>111</v>
      </c>
      <c r="P448" s="487"/>
      <c r="Q448" s="410">
        <v>111</v>
      </c>
    </row>
    <row r="449" spans="1:17" ht="14.4" customHeight="1" x14ac:dyDescent="0.3">
      <c r="A449" s="405" t="s">
        <v>3003</v>
      </c>
      <c r="B449" s="406" t="s">
        <v>2805</v>
      </c>
      <c r="C449" s="406" t="s">
        <v>2806</v>
      </c>
      <c r="D449" s="406" t="s">
        <v>2871</v>
      </c>
      <c r="E449" s="406" t="s">
        <v>2872</v>
      </c>
      <c r="F449" s="409"/>
      <c r="G449" s="409"/>
      <c r="H449" s="409"/>
      <c r="I449" s="409"/>
      <c r="J449" s="409"/>
      <c r="K449" s="409"/>
      <c r="L449" s="409"/>
      <c r="M449" s="409"/>
      <c r="N449" s="409">
        <v>1</v>
      </c>
      <c r="O449" s="409">
        <v>16</v>
      </c>
      <c r="P449" s="487"/>
      <c r="Q449" s="410">
        <v>16</v>
      </c>
    </row>
    <row r="450" spans="1:17" ht="14.4" customHeight="1" x14ac:dyDescent="0.3">
      <c r="A450" s="405" t="s">
        <v>3003</v>
      </c>
      <c r="B450" s="406" t="s">
        <v>2805</v>
      </c>
      <c r="C450" s="406" t="s">
        <v>2806</v>
      </c>
      <c r="D450" s="406" t="s">
        <v>2885</v>
      </c>
      <c r="E450" s="406" t="s">
        <v>2886</v>
      </c>
      <c r="F450" s="409"/>
      <c r="G450" s="409"/>
      <c r="H450" s="409"/>
      <c r="I450" s="409"/>
      <c r="J450" s="409"/>
      <c r="K450" s="409"/>
      <c r="L450" s="409"/>
      <c r="M450" s="409"/>
      <c r="N450" s="409">
        <v>1</v>
      </c>
      <c r="O450" s="409">
        <v>207</v>
      </c>
      <c r="P450" s="487"/>
      <c r="Q450" s="410">
        <v>207</v>
      </c>
    </row>
    <row r="451" spans="1:17" ht="14.4" customHeight="1" x14ac:dyDescent="0.3">
      <c r="A451" s="405" t="s">
        <v>3004</v>
      </c>
      <c r="B451" s="406" t="s">
        <v>2805</v>
      </c>
      <c r="C451" s="406" t="s">
        <v>2806</v>
      </c>
      <c r="D451" s="406" t="s">
        <v>2829</v>
      </c>
      <c r="E451" s="406" t="s">
        <v>2830</v>
      </c>
      <c r="F451" s="409"/>
      <c r="G451" s="409"/>
      <c r="H451" s="409"/>
      <c r="I451" s="409"/>
      <c r="J451" s="409">
        <v>1</v>
      </c>
      <c r="K451" s="409">
        <v>172</v>
      </c>
      <c r="L451" s="409"/>
      <c r="M451" s="409">
        <v>172</v>
      </c>
      <c r="N451" s="409"/>
      <c r="O451" s="409"/>
      <c r="P451" s="487"/>
      <c r="Q451" s="410"/>
    </row>
    <row r="452" spans="1:17" ht="14.4" customHeight="1" x14ac:dyDescent="0.3">
      <c r="A452" s="405" t="s">
        <v>3004</v>
      </c>
      <c r="B452" s="406" t="s">
        <v>2805</v>
      </c>
      <c r="C452" s="406" t="s">
        <v>2806</v>
      </c>
      <c r="D452" s="406" t="s">
        <v>2831</v>
      </c>
      <c r="E452" s="406" t="s">
        <v>2832</v>
      </c>
      <c r="F452" s="409"/>
      <c r="G452" s="409"/>
      <c r="H452" s="409"/>
      <c r="I452" s="409"/>
      <c r="J452" s="409">
        <v>1</v>
      </c>
      <c r="K452" s="409">
        <v>349</v>
      </c>
      <c r="L452" s="409"/>
      <c r="M452" s="409">
        <v>349</v>
      </c>
      <c r="N452" s="409"/>
      <c r="O452" s="409"/>
      <c r="P452" s="487"/>
      <c r="Q452" s="410"/>
    </row>
    <row r="453" spans="1:17" ht="14.4" customHeight="1" x14ac:dyDescent="0.3">
      <c r="A453" s="405" t="s">
        <v>3004</v>
      </c>
      <c r="B453" s="406" t="s">
        <v>2805</v>
      </c>
      <c r="C453" s="406" t="s">
        <v>2806</v>
      </c>
      <c r="D453" s="406" t="s">
        <v>2841</v>
      </c>
      <c r="E453" s="406" t="s">
        <v>2842</v>
      </c>
      <c r="F453" s="409"/>
      <c r="G453" s="409"/>
      <c r="H453" s="409"/>
      <c r="I453" s="409"/>
      <c r="J453" s="409">
        <v>1</v>
      </c>
      <c r="K453" s="409">
        <v>545</v>
      </c>
      <c r="L453" s="409"/>
      <c r="M453" s="409">
        <v>545</v>
      </c>
      <c r="N453" s="409"/>
      <c r="O453" s="409"/>
      <c r="P453" s="487"/>
      <c r="Q453" s="410"/>
    </row>
    <row r="454" spans="1:17" ht="14.4" customHeight="1" x14ac:dyDescent="0.3">
      <c r="A454" s="405" t="s">
        <v>3004</v>
      </c>
      <c r="B454" s="406" t="s">
        <v>2805</v>
      </c>
      <c r="C454" s="406" t="s">
        <v>2806</v>
      </c>
      <c r="D454" s="406" t="s">
        <v>2853</v>
      </c>
      <c r="E454" s="406" t="s">
        <v>2854</v>
      </c>
      <c r="F454" s="409"/>
      <c r="G454" s="409"/>
      <c r="H454" s="409"/>
      <c r="I454" s="409"/>
      <c r="J454" s="409">
        <v>1</v>
      </c>
      <c r="K454" s="409">
        <v>344</v>
      </c>
      <c r="L454" s="409"/>
      <c r="M454" s="409">
        <v>344</v>
      </c>
      <c r="N454" s="409"/>
      <c r="O454" s="409"/>
      <c r="P454" s="487"/>
      <c r="Q454" s="410"/>
    </row>
    <row r="455" spans="1:17" ht="14.4" customHeight="1" x14ac:dyDescent="0.3">
      <c r="A455" s="405" t="s">
        <v>3004</v>
      </c>
      <c r="B455" s="406" t="s">
        <v>2805</v>
      </c>
      <c r="C455" s="406" t="s">
        <v>2806</v>
      </c>
      <c r="D455" s="406" t="s">
        <v>2863</v>
      </c>
      <c r="E455" s="406" t="s">
        <v>2864</v>
      </c>
      <c r="F455" s="409"/>
      <c r="G455" s="409"/>
      <c r="H455" s="409"/>
      <c r="I455" s="409"/>
      <c r="J455" s="409">
        <v>1</v>
      </c>
      <c r="K455" s="409">
        <v>110</v>
      </c>
      <c r="L455" s="409"/>
      <c r="M455" s="409">
        <v>110</v>
      </c>
      <c r="N455" s="409"/>
      <c r="O455" s="409"/>
      <c r="P455" s="487"/>
      <c r="Q455" s="410"/>
    </row>
    <row r="456" spans="1:17" ht="14.4" customHeight="1" x14ac:dyDescent="0.3">
      <c r="A456" s="405" t="s">
        <v>3004</v>
      </c>
      <c r="B456" s="406" t="s">
        <v>2805</v>
      </c>
      <c r="C456" s="406" t="s">
        <v>2806</v>
      </c>
      <c r="D456" s="406" t="s">
        <v>2885</v>
      </c>
      <c r="E456" s="406" t="s">
        <v>2886</v>
      </c>
      <c r="F456" s="409"/>
      <c r="G456" s="409"/>
      <c r="H456" s="409"/>
      <c r="I456" s="409"/>
      <c r="J456" s="409">
        <v>1</v>
      </c>
      <c r="K456" s="409">
        <v>204</v>
      </c>
      <c r="L456" s="409"/>
      <c r="M456" s="409">
        <v>204</v>
      </c>
      <c r="N456" s="409"/>
      <c r="O456" s="409"/>
      <c r="P456" s="487"/>
      <c r="Q456" s="410"/>
    </row>
    <row r="457" spans="1:17" ht="14.4" customHeight="1" x14ac:dyDescent="0.3">
      <c r="A457" s="405" t="s">
        <v>3004</v>
      </c>
      <c r="B457" s="406" t="s">
        <v>2805</v>
      </c>
      <c r="C457" s="406" t="s">
        <v>2806</v>
      </c>
      <c r="D457" s="406" t="s">
        <v>2887</v>
      </c>
      <c r="E457" s="406" t="s">
        <v>2888</v>
      </c>
      <c r="F457" s="409"/>
      <c r="G457" s="409"/>
      <c r="H457" s="409"/>
      <c r="I457" s="409"/>
      <c r="J457" s="409">
        <v>1</v>
      </c>
      <c r="K457" s="409">
        <v>38</v>
      </c>
      <c r="L457" s="409"/>
      <c r="M457" s="409">
        <v>38</v>
      </c>
      <c r="N457" s="409"/>
      <c r="O457" s="409"/>
      <c r="P457" s="487"/>
      <c r="Q457" s="410"/>
    </row>
    <row r="458" spans="1:17" ht="14.4" customHeight="1" x14ac:dyDescent="0.3">
      <c r="A458" s="405" t="s">
        <v>3004</v>
      </c>
      <c r="B458" s="406" t="s">
        <v>2805</v>
      </c>
      <c r="C458" s="406" t="s">
        <v>2806</v>
      </c>
      <c r="D458" s="406" t="s">
        <v>2915</v>
      </c>
      <c r="E458" s="406" t="s">
        <v>2916</v>
      </c>
      <c r="F458" s="409"/>
      <c r="G458" s="409"/>
      <c r="H458" s="409"/>
      <c r="I458" s="409"/>
      <c r="J458" s="409">
        <v>1</v>
      </c>
      <c r="K458" s="409">
        <v>473</v>
      </c>
      <c r="L458" s="409"/>
      <c r="M458" s="409">
        <v>473</v>
      </c>
      <c r="N458" s="409"/>
      <c r="O458" s="409"/>
      <c r="P458" s="487"/>
      <c r="Q458" s="410"/>
    </row>
    <row r="459" spans="1:17" ht="14.4" customHeight="1" x14ac:dyDescent="0.3">
      <c r="A459" s="405" t="s">
        <v>3004</v>
      </c>
      <c r="B459" s="406" t="s">
        <v>2805</v>
      </c>
      <c r="C459" s="406" t="s">
        <v>2806</v>
      </c>
      <c r="D459" s="406" t="s">
        <v>2923</v>
      </c>
      <c r="E459" s="406" t="s">
        <v>2924</v>
      </c>
      <c r="F459" s="409"/>
      <c r="G459" s="409"/>
      <c r="H459" s="409"/>
      <c r="I459" s="409"/>
      <c r="J459" s="409">
        <v>1</v>
      </c>
      <c r="K459" s="409">
        <v>166</v>
      </c>
      <c r="L459" s="409"/>
      <c r="M459" s="409">
        <v>166</v>
      </c>
      <c r="N459" s="409"/>
      <c r="O459" s="409"/>
      <c r="P459" s="487"/>
      <c r="Q459" s="410"/>
    </row>
    <row r="460" spans="1:17" ht="14.4" customHeight="1" x14ac:dyDescent="0.3">
      <c r="A460" s="405" t="s">
        <v>3005</v>
      </c>
      <c r="B460" s="406" t="s">
        <v>2805</v>
      </c>
      <c r="C460" s="406" t="s">
        <v>2806</v>
      </c>
      <c r="D460" s="406" t="s">
        <v>2829</v>
      </c>
      <c r="E460" s="406" t="s">
        <v>2830</v>
      </c>
      <c r="F460" s="409"/>
      <c r="G460" s="409"/>
      <c r="H460" s="409"/>
      <c r="I460" s="409"/>
      <c r="J460" s="409">
        <v>1</v>
      </c>
      <c r="K460" s="409">
        <v>172</v>
      </c>
      <c r="L460" s="409"/>
      <c r="M460" s="409">
        <v>172</v>
      </c>
      <c r="N460" s="409"/>
      <c r="O460" s="409"/>
      <c r="P460" s="487"/>
      <c r="Q460" s="410"/>
    </row>
    <row r="461" spans="1:17" ht="14.4" customHeight="1" x14ac:dyDescent="0.3">
      <c r="A461" s="405" t="s">
        <v>3005</v>
      </c>
      <c r="B461" s="406" t="s">
        <v>2805</v>
      </c>
      <c r="C461" s="406" t="s">
        <v>2806</v>
      </c>
      <c r="D461" s="406" t="s">
        <v>2841</v>
      </c>
      <c r="E461" s="406" t="s">
        <v>2842</v>
      </c>
      <c r="F461" s="409"/>
      <c r="G461" s="409"/>
      <c r="H461" s="409"/>
      <c r="I461" s="409"/>
      <c r="J461" s="409">
        <v>2</v>
      </c>
      <c r="K461" s="409">
        <v>1090</v>
      </c>
      <c r="L461" s="409"/>
      <c r="M461" s="409">
        <v>545</v>
      </c>
      <c r="N461" s="409"/>
      <c r="O461" s="409"/>
      <c r="P461" s="487"/>
      <c r="Q461" s="410"/>
    </row>
    <row r="462" spans="1:17" ht="14.4" customHeight="1" x14ac:dyDescent="0.3">
      <c r="A462" s="405" t="s">
        <v>3005</v>
      </c>
      <c r="B462" s="406" t="s">
        <v>2805</v>
      </c>
      <c r="C462" s="406" t="s">
        <v>2806</v>
      </c>
      <c r="D462" s="406" t="s">
        <v>2847</v>
      </c>
      <c r="E462" s="406" t="s">
        <v>2848</v>
      </c>
      <c r="F462" s="409"/>
      <c r="G462" s="409"/>
      <c r="H462" s="409"/>
      <c r="I462" s="409"/>
      <c r="J462" s="409">
        <v>1</v>
      </c>
      <c r="K462" s="409">
        <v>674</v>
      </c>
      <c r="L462" s="409"/>
      <c r="M462" s="409">
        <v>674</v>
      </c>
      <c r="N462" s="409"/>
      <c r="O462" s="409"/>
      <c r="P462" s="487"/>
      <c r="Q462" s="410"/>
    </row>
    <row r="463" spans="1:17" ht="14.4" customHeight="1" x14ac:dyDescent="0.3">
      <c r="A463" s="405" t="s">
        <v>3005</v>
      </c>
      <c r="B463" s="406" t="s">
        <v>2805</v>
      </c>
      <c r="C463" s="406" t="s">
        <v>2806</v>
      </c>
      <c r="D463" s="406" t="s">
        <v>2853</v>
      </c>
      <c r="E463" s="406" t="s">
        <v>2854</v>
      </c>
      <c r="F463" s="409"/>
      <c r="G463" s="409"/>
      <c r="H463" s="409"/>
      <c r="I463" s="409"/>
      <c r="J463" s="409">
        <v>2</v>
      </c>
      <c r="K463" s="409">
        <v>688</v>
      </c>
      <c r="L463" s="409"/>
      <c r="M463" s="409">
        <v>344</v>
      </c>
      <c r="N463" s="409"/>
      <c r="O463" s="409"/>
      <c r="P463" s="487"/>
      <c r="Q463" s="410"/>
    </row>
    <row r="464" spans="1:17" ht="14.4" customHeight="1" x14ac:dyDescent="0.3">
      <c r="A464" s="405" t="s">
        <v>3005</v>
      </c>
      <c r="B464" s="406" t="s">
        <v>2805</v>
      </c>
      <c r="C464" s="406" t="s">
        <v>2806</v>
      </c>
      <c r="D464" s="406" t="s">
        <v>2863</v>
      </c>
      <c r="E464" s="406" t="s">
        <v>2864</v>
      </c>
      <c r="F464" s="409"/>
      <c r="G464" s="409"/>
      <c r="H464" s="409"/>
      <c r="I464" s="409"/>
      <c r="J464" s="409">
        <v>1</v>
      </c>
      <c r="K464" s="409">
        <v>110</v>
      </c>
      <c r="L464" s="409"/>
      <c r="M464" s="409">
        <v>110</v>
      </c>
      <c r="N464" s="409"/>
      <c r="O464" s="409"/>
      <c r="P464" s="487"/>
      <c r="Q464" s="410"/>
    </row>
    <row r="465" spans="1:17" ht="14.4" customHeight="1" x14ac:dyDescent="0.3">
      <c r="A465" s="405" t="s">
        <v>3005</v>
      </c>
      <c r="B465" s="406" t="s">
        <v>2805</v>
      </c>
      <c r="C465" s="406" t="s">
        <v>2806</v>
      </c>
      <c r="D465" s="406" t="s">
        <v>2885</v>
      </c>
      <c r="E465" s="406" t="s">
        <v>2886</v>
      </c>
      <c r="F465" s="409"/>
      <c r="G465" s="409"/>
      <c r="H465" s="409"/>
      <c r="I465" s="409"/>
      <c r="J465" s="409">
        <v>2</v>
      </c>
      <c r="K465" s="409">
        <v>408</v>
      </c>
      <c r="L465" s="409"/>
      <c r="M465" s="409">
        <v>204</v>
      </c>
      <c r="N465" s="409"/>
      <c r="O465" s="409"/>
      <c r="P465" s="487"/>
      <c r="Q465" s="410"/>
    </row>
    <row r="466" spans="1:17" ht="14.4" customHeight="1" x14ac:dyDescent="0.3">
      <c r="A466" s="405" t="s">
        <v>3005</v>
      </c>
      <c r="B466" s="406" t="s">
        <v>2805</v>
      </c>
      <c r="C466" s="406" t="s">
        <v>2806</v>
      </c>
      <c r="D466" s="406" t="s">
        <v>2887</v>
      </c>
      <c r="E466" s="406" t="s">
        <v>2888</v>
      </c>
      <c r="F466" s="409"/>
      <c r="G466" s="409"/>
      <c r="H466" s="409"/>
      <c r="I466" s="409"/>
      <c r="J466" s="409">
        <v>1</v>
      </c>
      <c r="K466" s="409">
        <v>38</v>
      </c>
      <c r="L466" s="409"/>
      <c r="M466" s="409">
        <v>38</v>
      </c>
      <c r="N466" s="409"/>
      <c r="O466" s="409"/>
      <c r="P466" s="487"/>
      <c r="Q466" s="410"/>
    </row>
    <row r="467" spans="1:17" ht="14.4" customHeight="1" x14ac:dyDescent="0.3">
      <c r="A467" s="405" t="s">
        <v>3005</v>
      </c>
      <c r="B467" s="406" t="s">
        <v>2805</v>
      </c>
      <c r="C467" s="406" t="s">
        <v>2806</v>
      </c>
      <c r="D467" s="406" t="s">
        <v>2889</v>
      </c>
      <c r="E467" s="406" t="s">
        <v>2890</v>
      </c>
      <c r="F467" s="409"/>
      <c r="G467" s="409"/>
      <c r="H467" s="409"/>
      <c r="I467" s="409"/>
      <c r="J467" s="409">
        <v>1</v>
      </c>
      <c r="K467" s="409">
        <v>4993</v>
      </c>
      <c r="L467" s="409"/>
      <c r="M467" s="409">
        <v>4993</v>
      </c>
      <c r="N467" s="409"/>
      <c r="O467" s="409"/>
      <c r="P467" s="487"/>
      <c r="Q467" s="410"/>
    </row>
    <row r="468" spans="1:17" ht="14.4" customHeight="1" x14ac:dyDescent="0.3">
      <c r="A468" s="405" t="s">
        <v>3005</v>
      </c>
      <c r="B468" s="406" t="s">
        <v>2805</v>
      </c>
      <c r="C468" s="406" t="s">
        <v>2806</v>
      </c>
      <c r="D468" s="406" t="s">
        <v>2913</v>
      </c>
      <c r="E468" s="406" t="s">
        <v>2914</v>
      </c>
      <c r="F468" s="409"/>
      <c r="G468" s="409"/>
      <c r="H468" s="409"/>
      <c r="I468" s="409"/>
      <c r="J468" s="409">
        <v>1</v>
      </c>
      <c r="K468" s="409">
        <v>674</v>
      </c>
      <c r="L468" s="409"/>
      <c r="M468" s="409">
        <v>674</v>
      </c>
      <c r="N468" s="409"/>
      <c r="O468" s="409"/>
      <c r="P468" s="487"/>
      <c r="Q468" s="410"/>
    </row>
    <row r="469" spans="1:17" ht="14.4" customHeight="1" x14ac:dyDescent="0.3">
      <c r="A469" s="405" t="s">
        <v>3005</v>
      </c>
      <c r="B469" s="406" t="s">
        <v>2805</v>
      </c>
      <c r="C469" s="406" t="s">
        <v>2806</v>
      </c>
      <c r="D469" s="406" t="s">
        <v>2915</v>
      </c>
      <c r="E469" s="406" t="s">
        <v>2916</v>
      </c>
      <c r="F469" s="409"/>
      <c r="G469" s="409"/>
      <c r="H469" s="409"/>
      <c r="I469" s="409"/>
      <c r="J469" s="409">
        <v>1</v>
      </c>
      <c r="K469" s="409">
        <v>473</v>
      </c>
      <c r="L469" s="409"/>
      <c r="M469" s="409">
        <v>473</v>
      </c>
      <c r="N469" s="409"/>
      <c r="O469" s="409"/>
      <c r="P469" s="487"/>
      <c r="Q469" s="410"/>
    </row>
    <row r="470" spans="1:17" ht="14.4" customHeight="1" x14ac:dyDescent="0.3">
      <c r="A470" s="405" t="s">
        <v>3005</v>
      </c>
      <c r="B470" s="406" t="s">
        <v>2805</v>
      </c>
      <c r="C470" s="406" t="s">
        <v>2806</v>
      </c>
      <c r="D470" s="406" t="s">
        <v>2923</v>
      </c>
      <c r="E470" s="406" t="s">
        <v>2924</v>
      </c>
      <c r="F470" s="409"/>
      <c r="G470" s="409"/>
      <c r="H470" s="409"/>
      <c r="I470" s="409"/>
      <c r="J470" s="409">
        <v>1</v>
      </c>
      <c r="K470" s="409">
        <v>166</v>
      </c>
      <c r="L470" s="409"/>
      <c r="M470" s="409">
        <v>166</v>
      </c>
      <c r="N470" s="409"/>
      <c r="O470" s="409"/>
      <c r="P470" s="487"/>
      <c r="Q470" s="410"/>
    </row>
    <row r="471" spans="1:17" ht="14.4" customHeight="1" x14ac:dyDescent="0.3">
      <c r="A471" s="405" t="s">
        <v>3006</v>
      </c>
      <c r="B471" s="406" t="s">
        <v>2805</v>
      </c>
      <c r="C471" s="406" t="s">
        <v>2806</v>
      </c>
      <c r="D471" s="406" t="s">
        <v>2827</v>
      </c>
      <c r="E471" s="406" t="s">
        <v>2828</v>
      </c>
      <c r="F471" s="409"/>
      <c r="G471" s="409"/>
      <c r="H471" s="409"/>
      <c r="I471" s="409"/>
      <c r="J471" s="409"/>
      <c r="K471" s="409"/>
      <c r="L471" s="409"/>
      <c r="M471" s="409"/>
      <c r="N471" s="409">
        <v>1</v>
      </c>
      <c r="O471" s="409">
        <v>167</v>
      </c>
      <c r="P471" s="487"/>
      <c r="Q471" s="410">
        <v>167</v>
      </c>
    </row>
    <row r="472" spans="1:17" ht="14.4" customHeight="1" x14ac:dyDescent="0.3">
      <c r="A472" s="405" t="s">
        <v>3006</v>
      </c>
      <c r="B472" s="406" t="s">
        <v>2805</v>
      </c>
      <c r="C472" s="406" t="s">
        <v>2806</v>
      </c>
      <c r="D472" s="406" t="s">
        <v>2875</v>
      </c>
      <c r="E472" s="406" t="s">
        <v>2876</v>
      </c>
      <c r="F472" s="409"/>
      <c r="G472" s="409"/>
      <c r="H472" s="409"/>
      <c r="I472" s="409"/>
      <c r="J472" s="409"/>
      <c r="K472" s="409"/>
      <c r="L472" s="409"/>
      <c r="M472" s="409"/>
      <c r="N472" s="409">
        <v>3</v>
      </c>
      <c r="O472" s="409">
        <v>1047</v>
      </c>
      <c r="P472" s="487"/>
      <c r="Q472" s="410">
        <v>349</v>
      </c>
    </row>
    <row r="473" spans="1:17" ht="14.4" customHeight="1" x14ac:dyDescent="0.3">
      <c r="A473" s="405" t="s">
        <v>3006</v>
      </c>
      <c r="B473" s="406" t="s">
        <v>2805</v>
      </c>
      <c r="C473" s="406" t="s">
        <v>2806</v>
      </c>
      <c r="D473" s="406" t="s">
        <v>2891</v>
      </c>
      <c r="E473" s="406" t="s">
        <v>2892</v>
      </c>
      <c r="F473" s="409"/>
      <c r="G473" s="409"/>
      <c r="H473" s="409"/>
      <c r="I473" s="409"/>
      <c r="J473" s="409"/>
      <c r="K473" s="409"/>
      <c r="L473" s="409"/>
      <c r="M473" s="409"/>
      <c r="N473" s="409">
        <v>1</v>
      </c>
      <c r="O473" s="409">
        <v>170</v>
      </c>
      <c r="P473" s="487"/>
      <c r="Q473" s="410">
        <v>170</v>
      </c>
    </row>
    <row r="474" spans="1:17" ht="14.4" customHeight="1" x14ac:dyDescent="0.3">
      <c r="A474" s="405" t="s">
        <v>3006</v>
      </c>
      <c r="B474" s="406" t="s">
        <v>2805</v>
      </c>
      <c r="C474" s="406" t="s">
        <v>2806</v>
      </c>
      <c r="D474" s="406" t="s">
        <v>2897</v>
      </c>
      <c r="E474" s="406" t="s">
        <v>2898</v>
      </c>
      <c r="F474" s="409"/>
      <c r="G474" s="409"/>
      <c r="H474" s="409"/>
      <c r="I474" s="409"/>
      <c r="J474" s="409"/>
      <c r="K474" s="409"/>
      <c r="L474" s="409"/>
      <c r="M474" s="409"/>
      <c r="N474" s="409">
        <v>2</v>
      </c>
      <c r="O474" s="409">
        <v>696</v>
      </c>
      <c r="P474" s="487"/>
      <c r="Q474" s="410">
        <v>348</v>
      </c>
    </row>
    <row r="475" spans="1:17" ht="14.4" customHeight="1" x14ac:dyDescent="0.3">
      <c r="A475" s="405" t="s">
        <v>3006</v>
      </c>
      <c r="B475" s="406" t="s">
        <v>2805</v>
      </c>
      <c r="C475" s="406" t="s">
        <v>2806</v>
      </c>
      <c r="D475" s="406" t="s">
        <v>2899</v>
      </c>
      <c r="E475" s="406" t="s">
        <v>2900</v>
      </c>
      <c r="F475" s="409"/>
      <c r="G475" s="409"/>
      <c r="H475" s="409"/>
      <c r="I475" s="409"/>
      <c r="J475" s="409"/>
      <c r="K475" s="409"/>
      <c r="L475" s="409"/>
      <c r="M475" s="409"/>
      <c r="N475" s="409">
        <v>1</v>
      </c>
      <c r="O475" s="409">
        <v>173</v>
      </c>
      <c r="P475" s="487"/>
      <c r="Q475" s="410">
        <v>173</v>
      </c>
    </row>
    <row r="476" spans="1:17" ht="14.4" customHeight="1" x14ac:dyDescent="0.3">
      <c r="A476" s="405" t="s">
        <v>3007</v>
      </c>
      <c r="B476" s="406" t="s">
        <v>2805</v>
      </c>
      <c r="C476" s="406" t="s">
        <v>2806</v>
      </c>
      <c r="D476" s="406" t="s">
        <v>2807</v>
      </c>
      <c r="E476" s="406" t="s">
        <v>2808</v>
      </c>
      <c r="F476" s="409">
        <v>2</v>
      </c>
      <c r="G476" s="409">
        <v>2360</v>
      </c>
      <c r="H476" s="409">
        <v>1</v>
      </c>
      <c r="I476" s="409">
        <v>1180</v>
      </c>
      <c r="J476" s="409">
        <v>1</v>
      </c>
      <c r="K476" s="409">
        <v>1180</v>
      </c>
      <c r="L476" s="409">
        <v>0.5</v>
      </c>
      <c r="M476" s="409">
        <v>1180</v>
      </c>
      <c r="N476" s="409">
        <v>2</v>
      </c>
      <c r="O476" s="409">
        <v>2368</v>
      </c>
      <c r="P476" s="487">
        <v>1.0033898305084745</v>
      </c>
      <c r="Q476" s="410">
        <v>1184</v>
      </c>
    </row>
    <row r="477" spans="1:17" ht="14.4" customHeight="1" x14ac:dyDescent="0.3">
      <c r="A477" s="405" t="s">
        <v>3007</v>
      </c>
      <c r="B477" s="406" t="s">
        <v>2805</v>
      </c>
      <c r="C477" s="406" t="s">
        <v>2806</v>
      </c>
      <c r="D477" s="406" t="s">
        <v>2809</v>
      </c>
      <c r="E477" s="406" t="s">
        <v>2810</v>
      </c>
      <c r="F477" s="409">
        <v>5</v>
      </c>
      <c r="G477" s="409">
        <v>19320</v>
      </c>
      <c r="H477" s="409">
        <v>1</v>
      </c>
      <c r="I477" s="409">
        <v>3864</v>
      </c>
      <c r="J477" s="409">
        <v>33</v>
      </c>
      <c r="K477" s="409">
        <v>127512</v>
      </c>
      <c r="L477" s="409">
        <v>6.6</v>
      </c>
      <c r="M477" s="409">
        <v>3864</v>
      </c>
      <c r="N477" s="409">
        <v>6</v>
      </c>
      <c r="O477" s="409">
        <v>23286</v>
      </c>
      <c r="P477" s="487">
        <v>1.2052795031055901</v>
      </c>
      <c r="Q477" s="410">
        <v>3881</v>
      </c>
    </row>
    <row r="478" spans="1:17" ht="14.4" customHeight="1" x14ac:dyDescent="0.3">
      <c r="A478" s="405" t="s">
        <v>3007</v>
      </c>
      <c r="B478" s="406" t="s">
        <v>2805</v>
      </c>
      <c r="C478" s="406" t="s">
        <v>2806</v>
      </c>
      <c r="D478" s="406" t="s">
        <v>2813</v>
      </c>
      <c r="E478" s="406" t="s">
        <v>2814</v>
      </c>
      <c r="F478" s="409"/>
      <c r="G478" s="409"/>
      <c r="H478" s="409"/>
      <c r="I478" s="409"/>
      <c r="J478" s="409">
        <v>2</v>
      </c>
      <c r="K478" s="409">
        <v>620</v>
      </c>
      <c r="L478" s="409"/>
      <c r="M478" s="409">
        <v>310</v>
      </c>
      <c r="N478" s="409">
        <v>1</v>
      </c>
      <c r="O478" s="409">
        <v>318</v>
      </c>
      <c r="P478" s="487"/>
      <c r="Q478" s="410">
        <v>318</v>
      </c>
    </row>
    <row r="479" spans="1:17" ht="14.4" customHeight="1" x14ac:dyDescent="0.3">
      <c r="A479" s="405" t="s">
        <v>3007</v>
      </c>
      <c r="B479" s="406" t="s">
        <v>2805</v>
      </c>
      <c r="C479" s="406" t="s">
        <v>2806</v>
      </c>
      <c r="D479" s="406" t="s">
        <v>2815</v>
      </c>
      <c r="E479" s="406" t="s">
        <v>2816</v>
      </c>
      <c r="F479" s="409"/>
      <c r="G479" s="409"/>
      <c r="H479" s="409"/>
      <c r="I479" s="409"/>
      <c r="J479" s="409">
        <v>2</v>
      </c>
      <c r="K479" s="409">
        <v>1978</v>
      </c>
      <c r="L479" s="409"/>
      <c r="M479" s="409">
        <v>989</v>
      </c>
      <c r="N479" s="409"/>
      <c r="O479" s="409"/>
      <c r="P479" s="487"/>
      <c r="Q479" s="410"/>
    </row>
    <row r="480" spans="1:17" ht="14.4" customHeight="1" x14ac:dyDescent="0.3">
      <c r="A480" s="405" t="s">
        <v>3007</v>
      </c>
      <c r="B480" s="406" t="s">
        <v>2805</v>
      </c>
      <c r="C480" s="406" t="s">
        <v>2806</v>
      </c>
      <c r="D480" s="406" t="s">
        <v>2823</v>
      </c>
      <c r="E480" s="406" t="s">
        <v>2824</v>
      </c>
      <c r="F480" s="409"/>
      <c r="G480" s="409"/>
      <c r="H480" s="409"/>
      <c r="I480" s="409"/>
      <c r="J480" s="409"/>
      <c r="K480" s="409"/>
      <c r="L480" s="409"/>
      <c r="M480" s="409"/>
      <c r="N480" s="409">
        <v>1</v>
      </c>
      <c r="O480" s="409">
        <v>812</v>
      </c>
      <c r="P480" s="487"/>
      <c r="Q480" s="410">
        <v>812</v>
      </c>
    </row>
    <row r="481" spans="1:17" ht="14.4" customHeight="1" x14ac:dyDescent="0.3">
      <c r="A481" s="405" t="s">
        <v>3007</v>
      </c>
      <c r="B481" s="406" t="s">
        <v>2805</v>
      </c>
      <c r="C481" s="406" t="s">
        <v>2806</v>
      </c>
      <c r="D481" s="406" t="s">
        <v>2825</v>
      </c>
      <c r="E481" s="406" t="s">
        <v>2826</v>
      </c>
      <c r="F481" s="409"/>
      <c r="G481" s="409"/>
      <c r="H481" s="409"/>
      <c r="I481" s="409"/>
      <c r="J481" s="409"/>
      <c r="K481" s="409"/>
      <c r="L481" s="409"/>
      <c r="M481" s="409"/>
      <c r="N481" s="409">
        <v>1</v>
      </c>
      <c r="O481" s="409">
        <v>812</v>
      </c>
      <c r="P481" s="487"/>
      <c r="Q481" s="410">
        <v>812</v>
      </c>
    </row>
    <row r="482" spans="1:17" ht="14.4" customHeight="1" x14ac:dyDescent="0.3">
      <c r="A482" s="405" t="s">
        <v>3007</v>
      </c>
      <c r="B482" s="406" t="s">
        <v>2805</v>
      </c>
      <c r="C482" s="406" t="s">
        <v>2806</v>
      </c>
      <c r="D482" s="406" t="s">
        <v>2827</v>
      </c>
      <c r="E482" s="406" t="s">
        <v>2828</v>
      </c>
      <c r="F482" s="409"/>
      <c r="G482" s="409"/>
      <c r="H482" s="409"/>
      <c r="I482" s="409"/>
      <c r="J482" s="409"/>
      <c r="K482" s="409"/>
      <c r="L482" s="409"/>
      <c r="M482" s="409"/>
      <c r="N482" s="409">
        <v>4</v>
      </c>
      <c r="O482" s="409">
        <v>668</v>
      </c>
      <c r="P482" s="487"/>
      <c r="Q482" s="410">
        <v>167</v>
      </c>
    </row>
    <row r="483" spans="1:17" ht="14.4" customHeight="1" x14ac:dyDescent="0.3">
      <c r="A483" s="405" t="s">
        <v>3007</v>
      </c>
      <c r="B483" s="406" t="s">
        <v>2805</v>
      </c>
      <c r="C483" s="406" t="s">
        <v>2806</v>
      </c>
      <c r="D483" s="406" t="s">
        <v>2831</v>
      </c>
      <c r="E483" s="406" t="s">
        <v>2832</v>
      </c>
      <c r="F483" s="409">
        <v>1</v>
      </c>
      <c r="G483" s="409">
        <v>349</v>
      </c>
      <c r="H483" s="409">
        <v>1</v>
      </c>
      <c r="I483" s="409">
        <v>349</v>
      </c>
      <c r="J483" s="409">
        <v>1</v>
      </c>
      <c r="K483" s="409">
        <v>349</v>
      </c>
      <c r="L483" s="409">
        <v>1</v>
      </c>
      <c r="M483" s="409">
        <v>349</v>
      </c>
      <c r="N483" s="409"/>
      <c r="O483" s="409"/>
      <c r="P483" s="487"/>
      <c r="Q483" s="410"/>
    </row>
    <row r="484" spans="1:17" ht="14.4" customHeight="1" x14ac:dyDescent="0.3">
      <c r="A484" s="405" t="s">
        <v>3007</v>
      </c>
      <c r="B484" s="406" t="s">
        <v>2805</v>
      </c>
      <c r="C484" s="406" t="s">
        <v>2806</v>
      </c>
      <c r="D484" s="406" t="s">
        <v>2835</v>
      </c>
      <c r="E484" s="406" t="s">
        <v>2836</v>
      </c>
      <c r="F484" s="409"/>
      <c r="G484" s="409"/>
      <c r="H484" s="409"/>
      <c r="I484" s="409"/>
      <c r="J484" s="409">
        <v>1</v>
      </c>
      <c r="K484" s="409">
        <v>188</v>
      </c>
      <c r="L484" s="409"/>
      <c r="M484" s="409">
        <v>188</v>
      </c>
      <c r="N484" s="409"/>
      <c r="O484" s="409"/>
      <c r="P484" s="487"/>
      <c r="Q484" s="410"/>
    </row>
    <row r="485" spans="1:17" ht="14.4" customHeight="1" x14ac:dyDescent="0.3">
      <c r="A485" s="405" t="s">
        <v>3007</v>
      </c>
      <c r="B485" s="406" t="s">
        <v>2805</v>
      </c>
      <c r="C485" s="406" t="s">
        <v>2806</v>
      </c>
      <c r="D485" s="406" t="s">
        <v>2841</v>
      </c>
      <c r="E485" s="406" t="s">
        <v>2842</v>
      </c>
      <c r="F485" s="409">
        <v>2</v>
      </c>
      <c r="G485" s="409">
        <v>1090</v>
      </c>
      <c r="H485" s="409">
        <v>1</v>
      </c>
      <c r="I485" s="409">
        <v>545</v>
      </c>
      <c r="J485" s="409">
        <v>1</v>
      </c>
      <c r="K485" s="409">
        <v>545</v>
      </c>
      <c r="L485" s="409">
        <v>0.5</v>
      </c>
      <c r="M485" s="409">
        <v>545</v>
      </c>
      <c r="N485" s="409">
        <v>5</v>
      </c>
      <c r="O485" s="409">
        <v>2735</v>
      </c>
      <c r="P485" s="487">
        <v>2.5091743119266057</v>
      </c>
      <c r="Q485" s="410">
        <v>547</v>
      </c>
    </row>
    <row r="486" spans="1:17" ht="14.4" customHeight="1" x14ac:dyDescent="0.3">
      <c r="A486" s="405" t="s">
        <v>3007</v>
      </c>
      <c r="B486" s="406" t="s">
        <v>2805</v>
      </c>
      <c r="C486" s="406" t="s">
        <v>2806</v>
      </c>
      <c r="D486" s="406" t="s">
        <v>2843</v>
      </c>
      <c r="E486" s="406" t="s">
        <v>2844</v>
      </c>
      <c r="F486" s="409"/>
      <c r="G486" s="409"/>
      <c r="H486" s="409"/>
      <c r="I486" s="409"/>
      <c r="J486" s="409"/>
      <c r="K486" s="409"/>
      <c r="L486" s="409"/>
      <c r="M486" s="409"/>
      <c r="N486" s="409">
        <v>2</v>
      </c>
      <c r="O486" s="409">
        <v>1304</v>
      </c>
      <c r="P486" s="487"/>
      <c r="Q486" s="410">
        <v>652</v>
      </c>
    </row>
    <row r="487" spans="1:17" ht="14.4" customHeight="1" x14ac:dyDescent="0.3">
      <c r="A487" s="405" t="s">
        <v>3007</v>
      </c>
      <c r="B487" s="406" t="s">
        <v>2805</v>
      </c>
      <c r="C487" s="406" t="s">
        <v>2806</v>
      </c>
      <c r="D487" s="406" t="s">
        <v>2845</v>
      </c>
      <c r="E487" s="406" t="s">
        <v>2846</v>
      </c>
      <c r="F487" s="409"/>
      <c r="G487" s="409"/>
      <c r="H487" s="409"/>
      <c r="I487" s="409"/>
      <c r="J487" s="409"/>
      <c r="K487" s="409"/>
      <c r="L487" s="409"/>
      <c r="M487" s="409"/>
      <c r="N487" s="409">
        <v>2</v>
      </c>
      <c r="O487" s="409">
        <v>1304</v>
      </c>
      <c r="P487" s="487"/>
      <c r="Q487" s="410">
        <v>652</v>
      </c>
    </row>
    <row r="488" spans="1:17" ht="14.4" customHeight="1" x14ac:dyDescent="0.3">
      <c r="A488" s="405" t="s">
        <v>3007</v>
      </c>
      <c r="B488" s="406" t="s">
        <v>2805</v>
      </c>
      <c r="C488" s="406" t="s">
        <v>2806</v>
      </c>
      <c r="D488" s="406" t="s">
        <v>2847</v>
      </c>
      <c r="E488" s="406" t="s">
        <v>2848</v>
      </c>
      <c r="F488" s="409">
        <v>2</v>
      </c>
      <c r="G488" s="409">
        <v>1348</v>
      </c>
      <c r="H488" s="409">
        <v>1</v>
      </c>
      <c r="I488" s="409">
        <v>674</v>
      </c>
      <c r="J488" s="409">
        <v>1</v>
      </c>
      <c r="K488" s="409">
        <v>674</v>
      </c>
      <c r="L488" s="409">
        <v>0.5</v>
      </c>
      <c r="M488" s="409">
        <v>674</v>
      </c>
      <c r="N488" s="409">
        <v>2</v>
      </c>
      <c r="O488" s="409">
        <v>1352</v>
      </c>
      <c r="P488" s="487">
        <v>1.0029673590504451</v>
      </c>
      <c r="Q488" s="410">
        <v>676</v>
      </c>
    </row>
    <row r="489" spans="1:17" ht="14.4" customHeight="1" x14ac:dyDescent="0.3">
      <c r="A489" s="405" t="s">
        <v>3007</v>
      </c>
      <c r="B489" s="406" t="s">
        <v>2805</v>
      </c>
      <c r="C489" s="406" t="s">
        <v>2806</v>
      </c>
      <c r="D489" s="406" t="s">
        <v>2853</v>
      </c>
      <c r="E489" s="406" t="s">
        <v>2854</v>
      </c>
      <c r="F489" s="409">
        <v>2</v>
      </c>
      <c r="G489" s="409">
        <v>688</v>
      </c>
      <c r="H489" s="409">
        <v>1</v>
      </c>
      <c r="I489" s="409">
        <v>344</v>
      </c>
      <c r="J489" s="409">
        <v>1</v>
      </c>
      <c r="K489" s="409">
        <v>344</v>
      </c>
      <c r="L489" s="409">
        <v>0.5</v>
      </c>
      <c r="M489" s="409">
        <v>344</v>
      </c>
      <c r="N489" s="409">
        <v>5</v>
      </c>
      <c r="O489" s="409">
        <v>1735</v>
      </c>
      <c r="P489" s="487">
        <v>2.5218023255813953</v>
      </c>
      <c r="Q489" s="410">
        <v>347</v>
      </c>
    </row>
    <row r="490" spans="1:17" ht="14.4" customHeight="1" x14ac:dyDescent="0.3">
      <c r="A490" s="405" t="s">
        <v>3007</v>
      </c>
      <c r="B490" s="406" t="s">
        <v>2805</v>
      </c>
      <c r="C490" s="406" t="s">
        <v>2806</v>
      </c>
      <c r="D490" s="406" t="s">
        <v>2855</v>
      </c>
      <c r="E490" s="406" t="s">
        <v>2856</v>
      </c>
      <c r="F490" s="409">
        <v>4</v>
      </c>
      <c r="G490" s="409">
        <v>868</v>
      </c>
      <c r="H490" s="409">
        <v>1</v>
      </c>
      <c r="I490" s="409">
        <v>217</v>
      </c>
      <c r="J490" s="409">
        <v>31</v>
      </c>
      <c r="K490" s="409">
        <v>6727</v>
      </c>
      <c r="L490" s="409">
        <v>7.75</v>
      </c>
      <c r="M490" s="409">
        <v>217</v>
      </c>
      <c r="N490" s="409">
        <v>6</v>
      </c>
      <c r="O490" s="409">
        <v>1314</v>
      </c>
      <c r="P490" s="487">
        <v>1.5138248847926268</v>
      </c>
      <c r="Q490" s="410">
        <v>219</v>
      </c>
    </row>
    <row r="491" spans="1:17" ht="14.4" customHeight="1" x14ac:dyDescent="0.3">
      <c r="A491" s="405" t="s">
        <v>3007</v>
      </c>
      <c r="B491" s="406" t="s">
        <v>2805</v>
      </c>
      <c r="C491" s="406" t="s">
        <v>2806</v>
      </c>
      <c r="D491" s="406" t="s">
        <v>2861</v>
      </c>
      <c r="E491" s="406" t="s">
        <v>2862</v>
      </c>
      <c r="F491" s="409"/>
      <c r="G491" s="409"/>
      <c r="H491" s="409"/>
      <c r="I491" s="409"/>
      <c r="J491" s="409">
        <v>1</v>
      </c>
      <c r="K491" s="409">
        <v>237</v>
      </c>
      <c r="L491" s="409"/>
      <c r="M491" s="409">
        <v>237</v>
      </c>
      <c r="N491" s="409"/>
      <c r="O491" s="409"/>
      <c r="P491" s="487"/>
      <c r="Q491" s="410"/>
    </row>
    <row r="492" spans="1:17" ht="14.4" customHeight="1" x14ac:dyDescent="0.3">
      <c r="A492" s="405" t="s">
        <v>3007</v>
      </c>
      <c r="B492" s="406" t="s">
        <v>2805</v>
      </c>
      <c r="C492" s="406" t="s">
        <v>2806</v>
      </c>
      <c r="D492" s="406" t="s">
        <v>2863</v>
      </c>
      <c r="E492" s="406" t="s">
        <v>2864</v>
      </c>
      <c r="F492" s="409">
        <v>2</v>
      </c>
      <c r="G492" s="409">
        <v>220</v>
      </c>
      <c r="H492" s="409">
        <v>1</v>
      </c>
      <c r="I492" s="409">
        <v>110</v>
      </c>
      <c r="J492" s="409">
        <v>2</v>
      </c>
      <c r="K492" s="409">
        <v>220</v>
      </c>
      <c r="L492" s="409">
        <v>1</v>
      </c>
      <c r="M492" s="409">
        <v>110</v>
      </c>
      <c r="N492" s="409">
        <v>5</v>
      </c>
      <c r="O492" s="409">
        <v>555</v>
      </c>
      <c r="P492" s="487">
        <v>2.5227272727272729</v>
      </c>
      <c r="Q492" s="410">
        <v>111</v>
      </c>
    </row>
    <row r="493" spans="1:17" ht="14.4" customHeight="1" x14ac:dyDescent="0.3">
      <c r="A493" s="405" t="s">
        <v>3007</v>
      </c>
      <c r="B493" s="406" t="s">
        <v>2805</v>
      </c>
      <c r="C493" s="406" t="s">
        <v>2806</v>
      </c>
      <c r="D493" s="406" t="s">
        <v>2867</v>
      </c>
      <c r="E493" s="406" t="s">
        <v>2868</v>
      </c>
      <c r="F493" s="409"/>
      <c r="G493" s="409"/>
      <c r="H493" s="409"/>
      <c r="I493" s="409"/>
      <c r="J493" s="409"/>
      <c r="K493" s="409"/>
      <c r="L493" s="409"/>
      <c r="M493" s="409"/>
      <c r="N493" s="409">
        <v>2</v>
      </c>
      <c r="O493" s="409">
        <v>622</v>
      </c>
      <c r="P493" s="487"/>
      <c r="Q493" s="410">
        <v>311</v>
      </c>
    </row>
    <row r="494" spans="1:17" ht="14.4" customHeight="1" x14ac:dyDescent="0.3">
      <c r="A494" s="405" t="s">
        <v>3007</v>
      </c>
      <c r="B494" s="406" t="s">
        <v>2805</v>
      </c>
      <c r="C494" s="406" t="s">
        <v>2806</v>
      </c>
      <c r="D494" s="406" t="s">
        <v>2869</v>
      </c>
      <c r="E494" s="406" t="s">
        <v>2870</v>
      </c>
      <c r="F494" s="409">
        <v>23</v>
      </c>
      <c r="G494" s="409">
        <v>529</v>
      </c>
      <c r="H494" s="409">
        <v>1</v>
      </c>
      <c r="I494" s="409">
        <v>23</v>
      </c>
      <c r="J494" s="409">
        <v>104</v>
      </c>
      <c r="K494" s="409">
        <v>2392</v>
      </c>
      <c r="L494" s="409">
        <v>4.5217391304347823</v>
      </c>
      <c r="M494" s="409">
        <v>23</v>
      </c>
      <c r="N494" s="409">
        <v>22</v>
      </c>
      <c r="O494" s="409">
        <v>506</v>
      </c>
      <c r="P494" s="487">
        <v>0.95652173913043481</v>
      </c>
      <c r="Q494" s="410">
        <v>23</v>
      </c>
    </row>
    <row r="495" spans="1:17" ht="14.4" customHeight="1" x14ac:dyDescent="0.3">
      <c r="A495" s="405" t="s">
        <v>3007</v>
      </c>
      <c r="B495" s="406" t="s">
        <v>2805</v>
      </c>
      <c r="C495" s="406" t="s">
        <v>2806</v>
      </c>
      <c r="D495" s="406" t="s">
        <v>2871</v>
      </c>
      <c r="E495" s="406" t="s">
        <v>2872</v>
      </c>
      <c r="F495" s="409"/>
      <c r="G495" s="409"/>
      <c r="H495" s="409"/>
      <c r="I495" s="409"/>
      <c r="J495" s="409">
        <v>2</v>
      </c>
      <c r="K495" s="409">
        <v>32</v>
      </c>
      <c r="L495" s="409"/>
      <c r="M495" s="409">
        <v>16</v>
      </c>
      <c r="N495" s="409">
        <v>1</v>
      </c>
      <c r="O495" s="409">
        <v>16</v>
      </c>
      <c r="P495" s="487"/>
      <c r="Q495" s="410">
        <v>16</v>
      </c>
    </row>
    <row r="496" spans="1:17" ht="14.4" customHeight="1" x14ac:dyDescent="0.3">
      <c r="A496" s="405" t="s">
        <v>3007</v>
      </c>
      <c r="B496" s="406" t="s">
        <v>2805</v>
      </c>
      <c r="C496" s="406" t="s">
        <v>2806</v>
      </c>
      <c r="D496" s="406" t="s">
        <v>2877</v>
      </c>
      <c r="E496" s="406" t="s">
        <v>2878</v>
      </c>
      <c r="F496" s="409">
        <v>8</v>
      </c>
      <c r="G496" s="409">
        <v>9960</v>
      </c>
      <c r="H496" s="409">
        <v>1</v>
      </c>
      <c r="I496" s="409">
        <v>1245</v>
      </c>
      <c r="J496" s="409">
        <v>38</v>
      </c>
      <c r="K496" s="409">
        <v>47310</v>
      </c>
      <c r="L496" s="409">
        <v>4.75</v>
      </c>
      <c r="M496" s="409">
        <v>1245</v>
      </c>
      <c r="N496" s="409">
        <v>8</v>
      </c>
      <c r="O496" s="409">
        <v>10144</v>
      </c>
      <c r="P496" s="487">
        <v>1.0184738955823294</v>
      </c>
      <c r="Q496" s="410">
        <v>1268</v>
      </c>
    </row>
    <row r="497" spans="1:17" ht="14.4" customHeight="1" x14ac:dyDescent="0.3">
      <c r="A497" s="405" t="s">
        <v>3007</v>
      </c>
      <c r="B497" s="406" t="s">
        <v>2805</v>
      </c>
      <c r="C497" s="406" t="s">
        <v>2806</v>
      </c>
      <c r="D497" s="406" t="s">
        <v>2883</v>
      </c>
      <c r="E497" s="406" t="s">
        <v>2884</v>
      </c>
      <c r="F497" s="409"/>
      <c r="G497" s="409"/>
      <c r="H497" s="409"/>
      <c r="I497" s="409"/>
      <c r="J497" s="409">
        <v>1</v>
      </c>
      <c r="K497" s="409">
        <v>293</v>
      </c>
      <c r="L497" s="409"/>
      <c r="M497" s="409">
        <v>293</v>
      </c>
      <c r="N497" s="409"/>
      <c r="O497" s="409"/>
      <c r="P497" s="487"/>
      <c r="Q497" s="410"/>
    </row>
    <row r="498" spans="1:17" ht="14.4" customHeight="1" x14ac:dyDescent="0.3">
      <c r="A498" s="405" t="s">
        <v>3007</v>
      </c>
      <c r="B498" s="406" t="s">
        <v>2805</v>
      </c>
      <c r="C498" s="406" t="s">
        <v>2806</v>
      </c>
      <c r="D498" s="406" t="s">
        <v>2885</v>
      </c>
      <c r="E498" s="406" t="s">
        <v>2886</v>
      </c>
      <c r="F498" s="409">
        <v>2</v>
      </c>
      <c r="G498" s="409">
        <v>408</v>
      </c>
      <c r="H498" s="409">
        <v>1</v>
      </c>
      <c r="I498" s="409">
        <v>204</v>
      </c>
      <c r="J498" s="409">
        <v>1</v>
      </c>
      <c r="K498" s="409">
        <v>204</v>
      </c>
      <c r="L498" s="409">
        <v>0.5</v>
      </c>
      <c r="M498" s="409">
        <v>204</v>
      </c>
      <c r="N498" s="409">
        <v>5</v>
      </c>
      <c r="O498" s="409">
        <v>1035</v>
      </c>
      <c r="P498" s="487">
        <v>2.5367647058823528</v>
      </c>
      <c r="Q498" s="410">
        <v>207</v>
      </c>
    </row>
    <row r="499" spans="1:17" ht="14.4" customHeight="1" x14ac:dyDescent="0.3">
      <c r="A499" s="405" t="s">
        <v>3007</v>
      </c>
      <c r="B499" s="406" t="s">
        <v>2805</v>
      </c>
      <c r="C499" s="406" t="s">
        <v>2806</v>
      </c>
      <c r="D499" s="406" t="s">
        <v>2887</v>
      </c>
      <c r="E499" s="406" t="s">
        <v>2888</v>
      </c>
      <c r="F499" s="409">
        <v>2</v>
      </c>
      <c r="G499" s="409">
        <v>76</v>
      </c>
      <c r="H499" s="409">
        <v>1</v>
      </c>
      <c r="I499" s="409">
        <v>38</v>
      </c>
      <c r="J499" s="409"/>
      <c r="K499" s="409"/>
      <c r="L499" s="409"/>
      <c r="M499" s="409"/>
      <c r="N499" s="409">
        <v>2</v>
      </c>
      <c r="O499" s="409">
        <v>78</v>
      </c>
      <c r="P499" s="487">
        <v>1.0263157894736843</v>
      </c>
      <c r="Q499" s="410">
        <v>39</v>
      </c>
    </row>
    <row r="500" spans="1:17" ht="14.4" customHeight="1" x14ac:dyDescent="0.3">
      <c r="A500" s="405" t="s">
        <v>3007</v>
      </c>
      <c r="B500" s="406" t="s">
        <v>2805</v>
      </c>
      <c r="C500" s="406" t="s">
        <v>2806</v>
      </c>
      <c r="D500" s="406" t="s">
        <v>2889</v>
      </c>
      <c r="E500" s="406" t="s">
        <v>2890</v>
      </c>
      <c r="F500" s="409">
        <v>2</v>
      </c>
      <c r="G500" s="409">
        <v>9986</v>
      </c>
      <c r="H500" s="409">
        <v>1</v>
      </c>
      <c r="I500" s="409">
        <v>4993</v>
      </c>
      <c r="J500" s="409">
        <v>2</v>
      </c>
      <c r="K500" s="409">
        <v>9986</v>
      </c>
      <c r="L500" s="409">
        <v>1</v>
      </c>
      <c r="M500" s="409">
        <v>4993</v>
      </c>
      <c r="N500" s="409">
        <v>1</v>
      </c>
      <c r="O500" s="409">
        <v>5003</v>
      </c>
      <c r="P500" s="487">
        <v>0.50100140196274789</v>
      </c>
      <c r="Q500" s="410">
        <v>5003</v>
      </c>
    </row>
    <row r="501" spans="1:17" ht="14.4" customHeight="1" x14ac:dyDescent="0.3">
      <c r="A501" s="405" t="s">
        <v>3007</v>
      </c>
      <c r="B501" s="406" t="s">
        <v>2805</v>
      </c>
      <c r="C501" s="406" t="s">
        <v>2806</v>
      </c>
      <c r="D501" s="406" t="s">
        <v>2891</v>
      </c>
      <c r="E501" s="406" t="s">
        <v>2892</v>
      </c>
      <c r="F501" s="409"/>
      <c r="G501" s="409"/>
      <c r="H501" s="409"/>
      <c r="I501" s="409"/>
      <c r="J501" s="409"/>
      <c r="K501" s="409"/>
      <c r="L501" s="409"/>
      <c r="M501" s="409"/>
      <c r="N501" s="409">
        <v>2</v>
      </c>
      <c r="O501" s="409">
        <v>340</v>
      </c>
      <c r="P501" s="487"/>
      <c r="Q501" s="410">
        <v>170</v>
      </c>
    </row>
    <row r="502" spans="1:17" ht="14.4" customHeight="1" x14ac:dyDescent="0.3">
      <c r="A502" s="405" t="s">
        <v>3007</v>
      </c>
      <c r="B502" s="406" t="s">
        <v>2805</v>
      </c>
      <c r="C502" s="406" t="s">
        <v>2806</v>
      </c>
      <c r="D502" s="406" t="s">
        <v>2895</v>
      </c>
      <c r="E502" s="406" t="s">
        <v>2896</v>
      </c>
      <c r="F502" s="409"/>
      <c r="G502" s="409"/>
      <c r="H502" s="409"/>
      <c r="I502" s="409"/>
      <c r="J502" s="409"/>
      <c r="K502" s="409"/>
      <c r="L502" s="409"/>
      <c r="M502" s="409"/>
      <c r="N502" s="409">
        <v>3</v>
      </c>
      <c r="O502" s="409">
        <v>2064</v>
      </c>
      <c r="P502" s="487"/>
      <c r="Q502" s="410">
        <v>688</v>
      </c>
    </row>
    <row r="503" spans="1:17" ht="14.4" customHeight="1" x14ac:dyDescent="0.3">
      <c r="A503" s="405" t="s">
        <v>3007</v>
      </c>
      <c r="B503" s="406" t="s">
        <v>2805</v>
      </c>
      <c r="C503" s="406" t="s">
        <v>2806</v>
      </c>
      <c r="D503" s="406" t="s">
        <v>2897</v>
      </c>
      <c r="E503" s="406" t="s">
        <v>2898</v>
      </c>
      <c r="F503" s="409"/>
      <c r="G503" s="409"/>
      <c r="H503" s="409"/>
      <c r="I503" s="409"/>
      <c r="J503" s="409"/>
      <c r="K503" s="409"/>
      <c r="L503" s="409"/>
      <c r="M503" s="409"/>
      <c r="N503" s="409">
        <v>2</v>
      </c>
      <c r="O503" s="409">
        <v>696</v>
      </c>
      <c r="P503" s="487"/>
      <c r="Q503" s="410">
        <v>348</v>
      </c>
    </row>
    <row r="504" spans="1:17" ht="14.4" customHeight="1" x14ac:dyDescent="0.3">
      <c r="A504" s="405" t="s">
        <v>3007</v>
      </c>
      <c r="B504" s="406" t="s">
        <v>2805</v>
      </c>
      <c r="C504" s="406" t="s">
        <v>2806</v>
      </c>
      <c r="D504" s="406" t="s">
        <v>2899</v>
      </c>
      <c r="E504" s="406" t="s">
        <v>2900</v>
      </c>
      <c r="F504" s="409"/>
      <c r="G504" s="409"/>
      <c r="H504" s="409"/>
      <c r="I504" s="409"/>
      <c r="J504" s="409"/>
      <c r="K504" s="409"/>
      <c r="L504" s="409"/>
      <c r="M504" s="409"/>
      <c r="N504" s="409">
        <v>2</v>
      </c>
      <c r="O504" s="409">
        <v>346</v>
      </c>
      <c r="P504" s="487"/>
      <c r="Q504" s="410">
        <v>173</v>
      </c>
    </row>
    <row r="505" spans="1:17" ht="14.4" customHeight="1" x14ac:dyDescent="0.3">
      <c r="A505" s="405" t="s">
        <v>3007</v>
      </c>
      <c r="B505" s="406" t="s">
        <v>2805</v>
      </c>
      <c r="C505" s="406" t="s">
        <v>2806</v>
      </c>
      <c r="D505" s="406" t="s">
        <v>2903</v>
      </c>
      <c r="E505" s="406" t="s">
        <v>2904</v>
      </c>
      <c r="F505" s="409"/>
      <c r="G505" s="409"/>
      <c r="H505" s="409"/>
      <c r="I505" s="409"/>
      <c r="J505" s="409"/>
      <c r="K505" s="409"/>
      <c r="L505" s="409"/>
      <c r="M505" s="409"/>
      <c r="N505" s="409">
        <v>2</v>
      </c>
      <c r="O505" s="409">
        <v>1304</v>
      </c>
      <c r="P505" s="487"/>
      <c r="Q505" s="410">
        <v>652</v>
      </c>
    </row>
    <row r="506" spans="1:17" ht="14.4" customHeight="1" x14ac:dyDescent="0.3">
      <c r="A506" s="405" t="s">
        <v>3007</v>
      </c>
      <c r="B506" s="406" t="s">
        <v>2805</v>
      </c>
      <c r="C506" s="406" t="s">
        <v>2806</v>
      </c>
      <c r="D506" s="406" t="s">
        <v>2905</v>
      </c>
      <c r="E506" s="406" t="s">
        <v>2906</v>
      </c>
      <c r="F506" s="409"/>
      <c r="G506" s="409"/>
      <c r="H506" s="409"/>
      <c r="I506" s="409"/>
      <c r="J506" s="409"/>
      <c r="K506" s="409"/>
      <c r="L506" s="409"/>
      <c r="M506" s="409"/>
      <c r="N506" s="409">
        <v>2</v>
      </c>
      <c r="O506" s="409">
        <v>1304</v>
      </c>
      <c r="P506" s="487"/>
      <c r="Q506" s="410">
        <v>652</v>
      </c>
    </row>
    <row r="507" spans="1:17" ht="14.4" customHeight="1" x14ac:dyDescent="0.3">
      <c r="A507" s="405" t="s">
        <v>3007</v>
      </c>
      <c r="B507" s="406" t="s">
        <v>2805</v>
      </c>
      <c r="C507" s="406" t="s">
        <v>2806</v>
      </c>
      <c r="D507" s="406" t="s">
        <v>2907</v>
      </c>
      <c r="E507" s="406" t="s">
        <v>2908</v>
      </c>
      <c r="F507" s="409">
        <v>295</v>
      </c>
      <c r="G507" s="409">
        <v>125080</v>
      </c>
      <c r="H507" s="409">
        <v>1</v>
      </c>
      <c r="I507" s="409">
        <v>424</v>
      </c>
      <c r="J507" s="409">
        <v>1526</v>
      </c>
      <c r="K507" s="409">
        <v>647024</v>
      </c>
      <c r="L507" s="409">
        <v>5.1728813559322031</v>
      </c>
      <c r="M507" s="409">
        <v>424</v>
      </c>
      <c r="N507" s="409">
        <v>438</v>
      </c>
      <c r="O507" s="409">
        <v>189216</v>
      </c>
      <c r="P507" s="487">
        <v>1.5127598337064279</v>
      </c>
      <c r="Q507" s="410">
        <v>432</v>
      </c>
    </row>
    <row r="508" spans="1:17" ht="14.4" customHeight="1" x14ac:dyDescent="0.3">
      <c r="A508" s="405" t="s">
        <v>3007</v>
      </c>
      <c r="B508" s="406" t="s">
        <v>2805</v>
      </c>
      <c r="C508" s="406" t="s">
        <v>2806</v>
      </c>
      <c r="D508" s="406" t="s">
        <v>2911</v>
      </c>
      <c r="E508" s="406" t="s">
        <v>2912</v>
      </c>
      <c r="F508" s="409"/>
      <c r="G508" s="409"/>
      <c r="H508" s="409"/>
      <c r="I508" s="409"/>
      <c r="J508" s="409"/>
      <c r="K508" s="409"/>
      <c r="L508" s="409"/>
      <c r="M508" s="409"/>
      <c r="N508" s="409">
        <v>1</v>
      </c>
      <c r="O508" s="409">
        <v>692</v>
      </c>
      <c r="P508" s="487"/>
      <c r="Q508" s="410">
        <v>692</v>
      </c>
    </row>
    <row r="509" spans="1:17" ht="14.4" customHeight="1" x14ac:dyDescent="0.3">
      <c r="A509" s="405" t="s">
        <v>3007</v>
      </c>
      <c r="B509" s="406" t="s">
        <v>2805</v>
      </c>
      <c r="C509" s="406" t="s">
        <v>2806</v>
      </c>
      <c r="D509" s="406" t="s">
        <v>2913</v>
      </c>
      <c r="E509" s="406" t="s">
        <v>2914</v>
      </c>
      <c r="F509" s="409">
        <v>2</v>
      </c>
      <c r="G509" s="409">
        <v>1348</v>
      </c>
      <c r="H509" s="409">
        <v>1</v>
      </c>
      <c r="I509" s="409">
        <v>674</v>
      </c>
      <c r="J509" s="409">
        <v>1</v>
      </c>
      <c r="K509" s="409">
        <v>674</v>
      </c>
      <c r="L509" s="409">
        <v>0.5</v>
      </c>
      <c r="M509" s="409">
        <v>674</v>
      </c>
      <c r="N509" s="409">
        <v>2</v>
      </c>
      <c r="O509" s="409">
        <v>1352</v>
      </c>
      <c r="P509" s="487">
        <v>1.0029673590504451</v>
      </c>
      <c r="Q509" s="410">
        <v>676</v>
      </c>
    </row>
    <row r="510" spans="1:17" ht="14.4" customHeight="1" x14ac:dyDescent="0.3">
      <c r="A510" s="405" t="s">
        <v>3007</v>
      </c>
      <c r="B510" s="406" t="s">
        <v>2805</v>
      </c>
      <c r="C510" s="406" t="s">
        <v>2806</v>
      </c>
      <c r="D510" s="406" t="s">
        <v>2915</v>
      </c>
      <c r="E510" s="406" t="s">
        <v>2916</v>
      </c>
      <c r="F510" s="409">
        <v>2</v>
      </c>
      <c r="G510" s="409">
        <v>946</v>
      </c>
      <c r="H510" s="409">
        <v>1</v>
      </c>
      <c r="I510" s="409">
        <v>473</v>
      </c>
      <c r="J510" s="409">
        <v>1</v>
      </c>
      <c r="K510" s="409">
        <v>473</v>
      </c>
      <c r="L510" s="409">
        <v>0.5</v>
      </c>
      <c r="M510" s="409">
        <v>473</v>
      </c>
      <c r="N510" s="409">
        <v>5</v>
      </c>
      <c r="O510" s="409">
        <v>2375</v>
      </c>
      <c r="P510" s="487">
        <v>2.5105708245243128</v>
      </c>
      <c r="Q510" s="410">
        <v>475</v>
      </c>
    </row>
    <row r="511" spans="1:17" ht="14.4" customHeight="1" x14ac:dyDescent="0.3">
      <c r="A511" s="405" t="s">
        <v>3007</v>
      </c>
      <c r="B511" s="406" t="s">
        <v>2805</v>
      </c>
      <c r="C511" s="406" t="s">
        <v>2806</v>
      </c>
      <c r="D511" s="406" t="s">
        <v>2919</v>
      </c>
      <c r="E511" s="406" t="s">
        <v>2920</v>
      </c>
      <c r="F511" s="409"/>
      <c r="G511" s="409"/>
      <c r="H511" s="409"/>
      <c r="I511" s="409"/>
      <c r="J511" s="409"/>
      <c r="K511" s="409"/>
      <c r="L511" s="409"/>
      <c r="M511" s="409"/>
      <c r="N511" s="409">
        <v>1</v>
      </c>
      <c r="O511" s="409">
        <v>812</v>
      </c>
      <c r="P511" s="487"/>
      <c r="Q511" s="410">
        <v>812</v>
      </c>
    </row>
    <row r="512" spans="1:17" ht="14.4" customHeight="1" x14ac:dyDescent="0.3">
      <c r="A512" s="405" t="s">
        <v>3007</v>
      </c>
      <c r="B512" s="406" t="s">
        <v>2805</v>
      </c>
      <c r="C512" s="406" t="s">
        <v>2806</v>
      </c>
      <c r="D512" s="406" t="s">
        <v>2921</v>
      </c>
      <c r="E512" s="406" t="s">
        <v>2922</v>
      </c>
      <c r="F512" s="409">
        <v>390</v>
      </c>
      <c r="G512" s="409">
        <v>390780</v>
      </c>
      <c r="H512" s="409">
        <v>1</v>
      </c>
      <c r="I512" s="409">
        <v>1002</v>
      </c>
      <c r="J512" s="409">
        <v>1677</v>
      </c>
      <c r="K512" s="409">
        <v>1680354</v>
      </c>
      <c r="L512" s="409">
        <v>4.3</v>
      </c>
      <c r="M512" s="409">
        <v>1002</v>
      </c>
      <c r="N512" s="409">
        <v>438</v>
      </c>
      <c r="O512" s="409">
        <v>441504</v>
      </c>
      <c r="P512" s="487">
        <v>1.1298019345923538</v>
      </c>
      <c r="Q512" s="410">
        <v>1008</v>
      </c>
    </row>
    <row r="513" spans="1:17" ht="14.4" customHeight="1" x14ac:dyDescent="0.3">
      <c r="A513" s="405" t="s">
        <v>3007</v>
      </c>
      <c r="B513" s="406" t="s">
        <v>2805</v>
      </c>
      <c r="C513" s="406" t="s">
        <v>2806</v>
      </c>
      <c r="D513" s="406" t="s">
        <v>2931</v>
      </c>
      <c r="E513" s="406" t="s">
        <v>2932</v>
      </c>
      <c r="F513" s="409"/>
      <c r="G513" s="409"/>
      <c r="H513" s="409"/>
      <c r="I513" s="409"/>
      <c r="J513" s="409">
        <v>1</v>
      </c>
      <c r="K513" s="409">
        <v>185</v>
      </c>
      <c r="L513" s="409"/>
      <c r="M513" s="409">
        <v>185</v>
      </c>
      <c r="N513" s="409"/>
      <c r="O513" s="409"/>
      <c r="P513" s="487"/>
      <c r="Q513" s="410"/>
    </row>
    <row r="514" spans="1:17" ht="14.4" customHeight="1" x14ac:dyDescent="0.3">
      <c r="A514" s="405" t="s">
        <v>3007</v>
      </c>
      <c r="B514" s="406" t="s">
        <v>2805</v>
      </c>
      <c r="C514" s="406" t="s">
        <v>2806</v>
      </c>
      <c r="D514" s="406" t="s">
        <v>2937</v>
      </c>
      <c r="E514" s="406" t="s">
        <v>2938</v>
      </c>
      <c r="F514" s="409"/>
      <c r="G514" s="409"/>
      <c r="H514" s="409"/>
      <c r="I514" s="409"/>
      <c r="J514" s="409"/>
      <c r="K514" s="409"/>
      <c r="L514" s="409"/>
      <c r="M514" s="409"/>
      <c r="N514" s="409">
        <v>2</v>
      </c>
      <c r="O514" s="409">
        <v>2794</v>
      </c>
      <c r="P514" s="487"/>
      <c r="Q514" s="410">
        <v>1397</v>
      </c>
    </row>
    <row r="515" spans="1:17" ht="14.4" customHeight="1" x14ac:dyDescent="0.3">
      <c r="A515" s="405" t="s">
        <v>3007</v>
      </c>
      <c r="B515" s="406" t="s">
        <v>2805</v>
      </c>
      <c r="C515" s="406" t="s">
        <v>2806</v>
      </c>
      <c r="D515" s="406" t="s">
        <v>2939</v>
      </c>
      <c r="E515" s="406" t="s">
        <v>2940</v>
      </c>
      <c r="F515" s="409">
        <v>1</v>
      </c>
      <c r="G515" s="409">
        <v>1016</v>
      </c>
      <c r="H515" s="409">
        <v>1</v>
      </c>
      <c r="I515" s="409">
        <v>1016</v>
      </c>
      <c r="J515" s="409"/>
      <c r="K515" s="409"/>
      <c r="L515" s="409"/>
      <c r="M515" s="409"/>
      <c r="N515" s="409">
        <v>3</v>
      </c>
      <c r="O515" s="409">
        <v>3054</v>
      </c>
      <c r="P515" s="487">
        <v>3.0059055118110236</v>
      </c>
      <c r="Q515" s="410">
        <v>1018</v>
      </c>
    </row>
    <row r="516" spans="1:17" ht="14.4" customHeight="1" x14ac:dyDescent="0.3">
      <c r="A516" s="405" t="s">
        <v>3007</v>
      </c>
      <c r="B516" s="406" t="s">
        <v>2805</v>
      </c>
      <c r="C516" s="406" t="s">
        <v>2806</v>
      </c>
      <c r="D516" s="406" t="s">
        <v>2943</v>
      </c>
      <c r="E516" s="406" t="s">
        <v>2944</v>
      </c>
      <c r="F516" s="409"/>
      <c r="G516" s="409"/>
      <c r="H516" s="409"/>
      <c r="I516" s="409"/>
      <c r="J516" s="409"/>
      <c r="K516" s="409"/>
      <c r="L516" s="409"/>
      <c r="M516" s="409"/>
      <c r="N516" s="409">
        <v>1</v>
      </c>
      <c r="O516" s="409">
        <v>812</v>
      </c>
      <c r="P516" s="487"/>
      <c r="Q516" s="410">
        <v>812</v>
      </c>
    </row>
    <row r="517" spans="1:17" ht="14.4" customHeight="1" x14ac:dyDescent="0.3">
      <c r="A517" s="405" t="s">
        <v>3007</v>
      </c>
      <c r="B517" s="406" t="s">
        <v>2805</v>
      </c>
      <c r="C517" s="406" t="s">
        <v>2806</v>
      </c>
      <c r="D517" s="406" t="s">
        <v>2947</v>
      </c>
      <c r="E517" s="406" t="s">
        <v>2948</v>
      </c>
      <c r="F517" s="409"/>
      <c r="G517" s="409"/>
      <c r="H517" s="409"/>
      <c r="I517" s="409"/>
      <c r="J517" s="409"/>
      <c r="K517" s="409"/>
      <c r="L517" s="409"/>
      <c r="M517" s="409"/>
      <c r="N517" s="409">
        <v>1</v>
      </c>
      <c r="O517" s="409">
        <v>258</v>
      </c>
      <c r="P517" s="487"/>
      <c r="Q517" s="410">
        <v>258</v>
      </c>
    </row>
    <row r="518" spans="1:17" ht="14.4" customHeight="1" x14ac:dyDescent="0.3">
      <c r="A518" s="405" t="s">
        <v>560</v>
      </c>
      <c r="B518" s="406" t="s">
        <v>2805</v>
      </c>
      <c r="C518" s="406" t="s">
        <v>2806</v>
      </c>
      <c r="D518" s="406" t="s">
        <v>2827</v>
      </c>
      <c r="E518" s="406" t="s">
        <v>2828</v>
      </c>
      <c r="F518" s="409">
        <v>1</v>
      </c>
      <c r="G518" s="409">
        <v>166</v>
      </c>
      <c r="H518" s="409">
        <v>1</v>
      </c>
      <c r="I518" s="409">
        <v>166</v>
      </c>
      <c r="J518" s="409"/>
      <c r="K518" s="409"/>
      <c r="L518" s="409"/>
      <c r="M518" s="409"/>
      <c r="N518" s="409"/>
      <c r="O518" s="409"/>
      <c r="P518" s="487"/>
      <c r="Q518" s="410"/>
    </row>
    <row r="519" spans="1:17" ht="14.4" customHeight="1" x14ac:dyDescent="0.3">
      <c r="A519" s="405" t="s">
        <v>560</v>
      </c>
      <c r="B519" s="406" t="s">
        <v>2805</v>
      </c>
      <c r="C519" s="406" t="s">
        <v>2806</v>
      </c>
      <c r="D519" s="406" t="s">
        <v>2891</v>
      </c>
      <c r="E519" s="406" t="s">
        <v>2892</v>
      </c>
      <c r="F519" s="409">
        <v>1</v>
      </c>
      <c r="G519" s="409">
        <v>169</v>
      </c>
      <c r="H519" s="409">
        <v>1</v>
      </c>
      <c r="I519" s="409">
        <v>169</v>
      </c>
      <c r="J519" s="409"/>
      <c r="K519" s="409"/>
      <c r="L519" s="409"/>
      <c r="M519" s="409"/>
      <c r="N519" s="409"/>
      <c r="O519" s="409"/>
      <c r="P519" s="487"/>
      <c r="Q519" s="410"/>
    </row>
    <row r="520" spans="1:17" ht="14.4" customHeight="1" x14ac:dyDescent="0.3">
      <c r="A520" s="405" t="s">
        <v>560</v>
      </c>
      <c r="B520" s="406" t="s">
        <v>2805</v>
      </c>
      <c r="C520" s="406" t="s">
        <v>2806</v>
      </c>
      <c r="D520" s="406" t="s">
        <v>2899</v>
      </c>
      <c r="E520" s="406" t="s">
        <v>2900</v>
      </c>
      <c r="F520" s="409">
        <v>1</v>
      </c>
      <c r="G520" s="409">
        <v>172</v>
      </c>
      <c r="H520" s="409">
        <v>1</v>
      </c>
      <c r="I520" s="409">
        <v>172</v>
      </c>
      <c r="J520" s="409"/>
      <c r="K520" s="409"/>
      <c r="L520" s="409"/>
      <c r="M520" s="409"/>
      <c r="N520" s="409"/>
      <c r="O520" s="409"/>
      <c r="P520" s="487"/>
      <c r="Q520" s="410"/>
    </row>
    <row r="521" spans="1:17" ht="14.4" customHeight="1" x14ac:dyDescent="0.3">
      <c r="A521" s="405" t="s">
        <v>1711</v>
      </c>
      <c r="B521" s="406" t="s">
        <v>2805</v>
      </c>
      <c r="C521" s="406" t="s">
        <v>2806</v>
      </c>
      <c r="D521" s="406" t="s">
        <v>2807</v>
      </c>
      <c r="E521" s="406" t="s">
        <v>2808</v>
      </c>
      <c r="F521" s="409"/>
      <c r="G521" s="409"/>
      <c r="H521" s="409"/>
      <c r="I521" s="409"/>
      <c r="J521" s="409"/>
      <c r="K521" s="409"/>
      <c r="L521" s="409"/>
      <c r="M521" s="409"/>
      <c r="N521" s="409">
        <v>1</v>
      </c>
      <c r="O521" s="409">
        <v>1184</v>
      </c>
      <c r="P521" s="487"/>
      <c r="Q521" s="410">
        <v>1184</v>
      </c>
    </row>
    <row r="522" spans="1:17" ht="14.4" customHeight="1" x14ac:dyDescent="0.3">
      <c r="A522" s="405" t="s">
        <v>1711</v>
      </c>
      <c r="B522" s="406" t="s">
        <v>2805</v>
      </c>
      <c r="C522" s="406" t="s">
        <v>2806</v>
      </c>
      <c r="D522" s="406" t="s">
        <v>2827</v>
      </c>
      <c r="E522" s="406" t="s">
        <v>2828</v>
      </c>
      <c r="F522" s="409">
        <v>6</v>
      </c>
      <c r="G522" s="409">
        <v>996</v>
      </c>
      <c r="H522" s="409">
        <v>1</v>
      </c>
      <c r="I522" s="409">
        <v>166</v>
      </c>
      <c r="J522" s="409">
        <v>2</v>
      </c>
      <c r="K522" s="409">
        <v>332</v>
      </c>
      <c r="L522" s="409">
        <v>0.33333333333333331</v>
      </c>
      <c r="M522" s="409">
        <v>166</v>
      </c>
      <c r="N522" s="409"/>
      <c r="O522" s="409"/>
      <c r="P522" s="487"/>
      <c r="Q522" s="410"/>
    </row>
    <row r="523" spans="1:17" ht="14.4" customHeight="1" x14ac:dyDescent="0.3">
      <c r="A523" s="405" t="s">
        <v>1711</v>
      </c>
      <c r="B523" s="406" t="s">
        <v>2805</v>
      </c>
      <c r="C523" s="406" t="s">
        <v>2806</v>
      </c>
      <c r="D523" s="406" t="s">
        <v>2829</v>
      </c>
      <c r="E523" s="406" t="s">
        <v>2830</v>
      </c>
      <c r="F523" s="409">
        <v>8</v>
      </c>
      <c r="G523" s="409">
        <v>1376</v>
      </c>
      <c r="H523" s="409">
        <v>1</v>
      </c>
      <c r="I523" s="409">
        <v>172</v>
      </c>
      <c r="J523" s="409">
        <v>2</v>
      </c>
      <c r="K523" s="409">
        <v>344</v>
      </c>
      <c r="L523" s="409">
        <v>0.25</v>
      </c>
      <c r="M523" s="409">
        <v>172</v>
      </c>
      <c r="N523" s="409"/>
      <c r="O523" s="409"/>
      <c r="P523" s="487"/>
      <c r="Q523" s="410"/>
    </row>
    <row r="524" spans="1:17" ht="14.4" customHeight="1" x14ac:dyDescent="0.3">
      <c r="A524" s="405" t="s">
        <v>1711</v>
      </c>
      <c r="B524" s="406" t="s">
        <v>2805</v>
      </c>
      <c r="C524" s="406" t="s">
        <v>2806</v>
      </c>
      <c r="D524" s="406" t="s">
        <v>2875</v>
      </c>
      <c r="E524" s="406" t="s">
        <v>2876</v>
      </c>
      <c r="F524" s="409">
        <v>28</v>
      </c>
      <c r="G524" s="409">
        <v>9744</v>
      </c>
      <c r="H524" s="409">
        <v>1</v>
      </c>
      <c r="I524" s="409">
        <v>348</v>
      </c>
      <c r="J524" s="409">
        <v>6</v>
      </c>
      <c r="K524" s="409">
        <v>2088</v>
      </c>
      <c r="L524" s="409">
        <v>0.21428571428571427</v>
      </c>
      <c r="M524" s="409">
        <v>348</v>
      </c>
      <c r="N524" s="409"/>
      <c r="O524" s="409"/>
      <c r="P524" s="487"/>
      <c r="Q524" s="410"/>
    </row>
    <row r="525" spans="1:17" ht="14.4" customHeight="1" x14ac:dyDescent="0.3">
      <c r="A525" s="405" t="s">
        <v>1711</v>
      </c>
      <c r="B525" s="406" t="s">
        <v>2805</v>
      </c>
      <c r="C525" s="406" t="s">
        <v>2806</v>
      </c>
      <c r="D525" s="406" t="s">
        <v>2879</v>
      </c>
      <c r="E525" s="406" t="s">
        <v>2880</v>
      </c>
      <c r="F525" s="409"/>
      <c r="G525" s="409"/>
      <c r="H525" s="409"/>
      <c r="I525" s="409"/>
      <c r="J525" s="409">
        <v>1</v>
      </c>
      <c r="K525" s="409">
        <v>147</v>
      </c>
      <c r="L525" s="409"/>
      <c r="M525" s="409">
        <v>147</v>
      </c>
      <c r="N525" s="409"/>
      <c r="O525" s="409"/>
      <c r="P525" s="487"/>
      <c r="Q525" s="410"/>
    </row>
    <row r="526" spans="1:17" ht="14.4" customHeight="1" x14ac:dyDescent="0.3">
      <c r="A526" s="405" t="s">
        <v>1711</v>
      </c>
      <c r="B526" s="406" t="s">
        <v>2805</v>
      </c>
      <c r="C526" s="406" t="s">
        <v>2806</v>
      </c>
      <c r="D526" s="406" t="s">
        <v>2887</v>
      </c>
      <c r="E526" s="406" t="s">
        <v>2888</v>
      </c>
      <c r="F526" s="409">
        <v>8</v>
      </c>
      <c r="G526" s="409">
        <v>304</v>
      </c>
      <c r="H526" s="409">
        <v>1</v>
      </c>
      <c r="I526" s="409">
        <v>38</v>
      </c>
      <c r="J526" s="409">
        <v>1</v>
      </c>
      <c r="K526" s="409">
        <v>38</v>
      </c>
      <c r="L526" s="409">
        <v>0.125</v>
      </c>
      <c r="M526" s="409">
        <v>38</v>
      </c>
      <c r="N526" s="409"/>
      <c r="O526" s="409"/>
      <c r="P526" s="487"/>
      <c r="Q526" s="410"/>
    </row>
    <row r="527" spans="1:17" ht="14.4" customHeight="1" x14ac:dyDescent="0.3">
      <c r="A527" s="405" t="s">
        <v>1711</v>
      </c>
      <c r="B527" s="406" t="s">
        <v>2805</v>
      </c>
      <c r="C527" s="406" t="s">
        <v>2806</v>
      </c>
      <c r="D527" s="406" t="s">
        <v>2891</v>
      </c>
      <c r="E527" s="406" t="s">
        <v>2892</v>
      </c>
      <c r="F527" s="409">
        <v>6</v>
      </c>
      <c r="G527" s="409">
        <v>1014</v>
      </c>
      <c r="H527" s="409">
        <v>1</v>
      </c>
      <c r="I527" s="409">
        <v>169</v>
      </c>
      <c r="J527" s="409">
        <v>2</v>
      </c>
      <c r="K527" s="409">
        <v>338</v>
      </c>
      <c r="L527" s="409">
        <v>0.33333333333333331</v>
      </c>
      <c r="M527" s="409">
        <v>169</v>
      </c>
      <c r="N527" s="409"/>
      <c r="O527" s="409"/>
      <c r="P527" s="487"/>
      <c r="Q527" s="410"/>
    </row>
    <row r="528" spans="1:17" ht="14.4" customHeight="1" x14ac:dyDescent="0.3">
      <c r="A528" s="405" t="s">
        <v>1711</v>
      </c>
      <c r="B528" s="406" t="s">
        <v>2805</v>
      </c>
      <c r="C528" s="406" t="s">
        <v>2806</v>
      </c>
      <c r="D528" s="406" t="s">
        <v>2899</v>
      </c>
      <c r="E528" s="406" t="s">
        <v>2900</v>
      </c>
      <c r="F528" s="409">
        <v>6</v>
      </c>
      <c r="G528" s="409">
        <v>1032</v>
      </c>
      <c r="H528" s="409">
        <v>1</v>
      </c>
      <c r="I528" s="409">
        <v>172</v>
      </c>
      <c r="J528" s="409">
        <v>2</v>
      </c>
      <c r="K528" s="409">
        <v>344</v>
      </c>
      <c r="L528" s="409">
        <v>0.33333333333333331</v>
      </c>
      <c r="M528" s="409">
        <v>172</v>
      </c>
      <c r="N528" s="409"/>
      <c r="O528" s="409"/>
      <c r="P528" s="487"/>
      <c r="Q528" s="410"/>
    </row>
    <row r="529" spans="1:17" ht="14.4" customHeight="1" thickBot="1" x14ac:dyDescent="0.35">
      <c r="A529" s="411" t="s">
        <v>1711</v>
      </c>
      <c r="B529" s="412" t="s">
        <v>2805</v>
      </c>
      <c r="C529" s="412" t="s">
        <v>2806</v>
      </c>
      <c r="D529" s="412" t="s">
        <v>2923</v>
      </c>
      <c r="E529" s="412" t="s">
        <v>2924</v>
      </c>
      <c r="F529" s="415">
        <v>8</v>
      </c>
      <c r="G529" s="415">
        <v>1328</v>
      </c>
      <c r="H529" s="415">
        <v>1</v>
      </c>
      <c r="I529" s="415">
        <v>166</v>
      </c>
      <c r="J529" s="415">
        <v>2</v>
      </c>
      <c r="K529" s="415">
        <v>332</v>
      </c>
      <c r="L529" s="415">
        <v>0.25</v>
      </c>
      <c r="M529" s="415">
        <v>166</v>
      </c>
      <c r="N529" s="415"/>
      <c r="O529" s="415"/>
      <c r="P529" s="426"/>
      <c r="Q529" s="416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93" t="s">
        <v>106</v>
      </c>
      <c r="B1" s="293"/>
      <c r="C1" s="294"/>
      <c r="D1" s="294"/>
      <c r="E1" s="294"/>
    </row>
    <row r="2" spans="1:5" ht="14.4" customHeight="1" thickBot="1" x14ac:dyDescent="0.35">
      <c r="A2" s="203" t="s">
        <v>246</v>
      </c>
      <c r="B2" s="125"/>
    </row>
    <row r="3" spans="1:5" ht="14.4" customHeight="1" thickBot="1" x14ac:dyDescent="0.35">
      <c r="A3" s="128"/>
      <c r="C3" s="129" t="s">
        <v>94</v>
      </c>
      <c r="D3" s="130" t="s">
        <v>59</v>
      </c>
      <c r="E3" s="131" t="s">
        <v>61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6814.4483651364626</v>
      </c>
      <c r="D4" s="134">
        <f ca="1">IF(ISERROR(VLOOKUP("Náklady celkem",INDIRECT("HI!$A:$G"),5,0)),0,VLOOKUP("Náklady celkem",INDIRECT("HI!$A:$G"),5,0))</f>
        <v>6372.9277400000101</v>
      </c>
      <c r="E4" s="135">
        <f ca="1">IF(C4=0,0,D4/C4)</f>
        <v>0.9352081633789574</v>
      </c>
    </row>
    <row r="5" spans="1:5" ht="14.4" customHeight="1" x14ac:dyDescent="0.3">
      <c r="A5" s="136" t="s">
        <v>121</v>
      </c>
      <c r="B5" s="137"/>
      <c r="C5" s="138"/>
      <c r="D5" s="138"/>
      <c r="E5" s="139"/>
    </row>
    <row r="6" spans="1:5" ht="14.4" customHeight="1" x14ac:dyDescent="0.3">
      <c r="A6" s="140" t="s">
        <v>126</v>
      </c>
      <c r="B6" s="141"/>
      <c r="C6" s="142"/>
      <c r="D6" s="142"/>
      <c r="E6" s="139"/>
    </row>
    <row r="7" spans="1:5" ht="14.4" customHeight="1" x14ac:dyDescent="0.3">
      <c r="A7" s="14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98</v>
      </c>
      <c r="C7" s="142">
        <f>IF(ISERROR(HI!F5),"",HI!F5)</f>
        <v>4.1449450933014997</v>
      </c>
      <c r="D7" s="142">
        <f>IF(ISERROR(HI!E5),"",HI!E5)</f>
        <v>2.84002</v>
      </c>
      <c r="E7" s="139">
        <f t="shared" ref="E7:E12" si="0">IF(C7=0,0,D7/C7)</f>
        <v>0.68517674808036821</v>
      </c>
    </row>
    <row r="8" spans="1:5" ht="14.4" customHeight="1" x14ac:dyDescent="0.3">
      <c r="A8" s="280" t="str">
        <f>HYPERLINK("#'LŽ Statim'!A1","% podíl statimových žádanek")</f>
        <v>% podíl statimových žádanek</v>
      </c>
      <c r="B8" s="278" t="s">
        <v>221</v>
      </c>
      <c r="C8" s="279">
        <v>0.3</v>
      </c>
      <c r="D8" s="279">
        <f>IF('LŽ Statim'!G3="",0,'LŽ Statim'!G3)</f>
        <v>0</v>
      </c>
      <c r="E8" s="139">
        <f>IF(C8=0,0,D8/C8)</f>
        <v>0</v>
      </c>
    </row>
    <row r="9" spans="1:5" ht="14.4" customHeight="1" x14ac:dyDescent="0.3">
      <c r="A9" s="145" t="s">
        <v>122</v>
      </c>
      <c r="B9" s="141"/>
      <c r="C9" s="142"/>
      <c r="D9" s="142"/>
      <c r="E9" s="139"/>
    </row>
    <row r="10" spans="1:5" ht="14.4" customHeight="1" x14ac:dyDescent="0.3">
      <c r="A10" s="145" t="s">
        <v>123</v>
      </c>
      <c r="B10" s="141"/>
      <c r="C10" s="142"/>
      <c r="D10" s="142"/>
      <c r="E10" s="139"/>
    </row>
    <row r="11" spans="1:5" ht="14.4" customHeight="1" x14ac:dyDescent="0.3">
      <c r="A11" s="146" t="s">
        <v>127</v>
      </c>
      <c r="B11" s="141"/>
      <c r="C11" s="138"/>
      <c r="D11" s="138"/>
      <c r="E11" s="139"/>
    </row>
    <row r="12" spans="1:5" ht="14.4" customHeight="1" x14ac:dyDescent="0.3">
      <c r="A12" s="14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1" t="s">
        <v>98</v>
      </c>
      <c r="C12" s="142">
        <f>IF(ISERROR(HI!F6),"",HI!F6)</f>
        <v>4081.1685381197499</v>
      </c>
      <c r="D12" s="142">
        <f>IF(ISERROR(HI!E6),"",HI!E6)</f>
        <v>3688.5624400000097</v>
      </c>
      <c r="E12" s="139">
        <f t="shared" si="0"/>
        <v>0.90380056730011471</v>
      </c>
    </row>
    <row r="13" spans="1:5" ht="14.4" customHeight="1" thickBot="1" x14ac:dyDescent="0.35">
      <c r="A13" s="148" t="str">
        <f>HYPERLINK("#HI!A1","Osobní náklady")</f>
        <v>Osobní náklady</v>
      </c>
      <c r="B13" s="141"/>
      <c r="C13" s="138">
        <f ca="1">IF(ISERROR(VLOOKUP("Osobní náklady (Kč) *",INDIRECT("HI!$A:$G"),6,0)),0,VLOOKUP("Osobní náklady (Kč) *",INDIRECT("HI!$A:$G"),6,0))</f>
        <v>2310.4080688425461</v>
      </c>
      <c r="D13" s="138">
        <f ca="1">IF(ISERROR(VLOOKUP("Osobní náklady (Kč) *",INDIRECT("HI!$A:$G"),5,0)),0,VLOOKUP("Osobní náklady (Kč) *",INDIRECT("HI!$A:$G"),5,0))</f>
        <v>2381.3181400000003</v>
      </c>
      <c r="E13" s="139">
        <f ca="1">IF(C13=0,0,D13/C13)</f>
        <v>1.0306915787361228</v>
      </c>
    </row>
    <row r="14" spans="1:5" ht="14.4" customHeight="1" thickBot="1" x14ac:dyDescent="0.35">
      <c r="A14" s="152"/>
      <c r="B14" s="153"/>
      <c r="C14" s="154"/>
      <c r="D14" s="154"/>
      <c r="E14" s="155"/>
    </row>
    <row r="15" spans="1:5" ht="14.4" customHeight="1" thickBot="1" x14ac:dyDescent="0.35">
      <c r="A15" s="156" t="str">
        <f>HYPERLINK("#HI!A1","VÝNOSY CELKEM (v tisících)")</f>
        <v>VÝNOSY CELKEM (v tisících)</v>
      </c>
      <c r="B15" s="157"/>
      <c r="C15" s="158">
        <f ca="1">IF(ISERROR(VLOOKUP("Výnosy celkem",INDIRECT("HI!$A:$G"),6,0)),0,VLOOKUP("Výnosy celkem",INDIRECT("HI!$A:$G"),6,0))</f>
        <v>9037.35</v>
      </c>
      <c r="D15" s="158">
        <f ca="1">IF(ISERROR(VLOOKUP("Výnosy celkem",INDIRECT("HI!$A:$G"),5,0)),0,VLOOKUP("Výnosy celkem",INDIRECT("HI!$A:$G"),5,0))</f>
        <v>8828.4330000000009</v>
      </c>
      <c r="E15" s="159">
        <f t="shared" ref="E15:E18" ca="1" si="1">IF(C15=0,0,D15/C15)</f>
        <v>0.97688293581636221</v>
      </c>
    </row>
    <row r="16" spans="1:5" ht="14.4" customHeight="1" x14ac:dyDescent="0.3">
      <c r="A16" s="160" t="str">
        <f>HYPERLINK("#HI!A1","Ambulance (body za výkony + Kč za ZUM a ZULP)")</f>
        <v>Ambulance (body za výkony + Kč za ZUM a ZULP)</v>
      </c>
      <c r="B16" s="137"/>
      <c r="C16" s="138">
        <f ca="1">IF(ISERROR(VLOOKUP("Ambulance *",INDIRECT("HI!$A:$G"),6,0)),0,VLOOKUP("Ambulance *",INDIRECT("HI!$A:$G"),6,0))</f>
        <v>9037.35</v>
      </c>
      <c r="D16" s="138">
        <f ca="1">IF(ISERROR(VLOOKUP("Ambulance *",INDIRECT("HI!$A:$G"),5,0)),0,VLOOKUP("Ambulance *",INDIRECT("HI!$A:$G"),5,0))</f>
        <v>8828.4330000000009</v>
      </c>
      <c r="E16" s="139">
        <f t="shared" ca="1" si="1"/>
        <v>0.97688293581636221</v>
      </c>
    </row>
    <row r="17" spans="1:5" ht="14.4" customHeight="1" x14ac:dyDescent="0.3">
      <c r="A17" s="161" t="str">
        <f>HYPERLINK("#'ZV Vykáz.-A'!A1","Zdravotní výkony vykázané u ambulantních pacientů (min. 100 %)")</f>
        <v>Zdravotní výkony vykázané u ambulantních pacientů (min. 100 %)</v>
      </c>
      <c r="B17" s="124" t="s">
        <v>108</v>
      </c>
      <c r="C17" s="144">
        <v>1</v>
      </c>
      <c r="D17" s="144">
        <f>IF(ISERROR(VLOOKUP("Celkem:",'ZV Vykáz.-A'!$A:$S,7,0)),"",VLOOKUP("Celkem:",'ZV Vykáz.-A'!$A:$S,7,0))</f>
        <v>0.9768829358163621</v>
      </c>
      <c r="E17" s="139">
        <f t="shared" si="1"/>
        <v>0.9768829358163621</v>
      </c>
    </row>
    <row r="18" spans="1:5" ht="14.4" customHeight="1" x14ac:dyDescent="0.3">
      <c r="A18" s="161" t="str">
        <f>HYPERLINK("#'ZV Vykáz.-H'!A1","Zdravotní výkony vykázané u hospitalizovaných pacientů (max. 85 %)")</f>
        <v>Zdravotní výkony vykázané u hospitalizovaných pacientů (max. 85 %)</v>
      </c>
      <c r="B18" s="124" t="s">
        <v>110</v>
      </c>
      <c r="C18" s="144">
        <v>0.85</v>
      </c>
      <c r="D18" s="144">
        <f>IF(ISERROR(VLOOKUP("Celkem:",'ZV Vykáz.-H'!$A:$S,7,0)),"",VLOOKUP("Celkem:",'ZV Vykáz.-H'!$A:$S,7,0))</f>
        <v>0.78268791716102526</v>
      </c>
      <c r="E18" s="139">
        <f t="shared" si="1"/>
        <v>0.92080931430708857</v>
      </c>
    </row>
    <row r="19" spans="1:5" ht="14.4" customHeight="1" x14ac:dyDescent="0.3">
      <c r="A19" s="162" t="str">
        <f>HYPERLINK("#HI!A1","Hospitalizace (casemix * 30000)")</f>
        <v>Hospitalizace (casemix * 30000)</v>
      </c>
      <c r="B19" s="141"/>
      <c r="C19" s="138">
        <f ca="1">IF(ISERROR(VLOOKUP("Hospitalizace *",INDIRECT("HI!$A:$G"),6,0)),0,VLOOKUP("Hospitalizace *",INDIRECT("HI!$A:$G"),6,0))</f>
        <v>0</v>
      </c>
      <c r="D19" s="138">
        <f ca="1">IF(ISERROR(VLOOKUP("Hospitalizace *",INDIRECT("HI!$A:$G"),5,0)),0,VLOOKUP("Hospitalizace *",INDIRECT("HI!$A:$G"),5,0))</f>
        <v>0</v>
      </c>
      <c r="E19" s="139">
        <f ca="1">IF(C19=0,0,D19/C19)</f>
        <v>0</v>
      </c>
    </row>
    <row r="20" spans="1:5" ht="14.4" customHeight="1" thickBot="1" x14ac:dyDescent="0.35">
      <c r="A20" s="163" t="s">
        <v>124</v>
      </c>
      <c r="B20" s="149"/>
      <c r="C20" s="150"/>
      <c r="D20" s="150"/>
      <c r="E20" s="151"/>
    </row>
    <row r="21" spans="1:5" ht="14.4" customHeight="1" thickBot="1" x14ac:dyDescent="0.35">
      <c r="A21" s="164"/>
      <c r="B21" s="165"/>
      <c r="C21" s="166"/>
      <c r="D21" s="166"/>
      <c r="E21" s="167"/>
    </row>
    <row r="22" spans="1:5" ht="14.4" customHeight="1" thickBot="1" x14ac:dyDescent="0.35">
      <c r="A22" s="168" t="s">
        <v>125</v>
      </c>
      <c r="B22" s="169"/>
      <c r="C22" s="170"/>
      <c r="D22" s="170"/>
      <c r="E22" s="171"/>
    </row>
  </sheetData>
  <mergeCells count="1">
    <mergeCell ref="A1:E1"/>
  </mergeCells>
  <conditionalFormatting sqref="E5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9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7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46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4" priority="20" operator="lessThan">
      <formula>1</formula>
    </cfRule>
  </conditionalFormatting>
  <conditionalFormatting sqref="E8">
    <cfRule type="cellIs" dxfId="43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2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93" t="s">
        <v>115</v>
      </c>
      <c r="B1" s="293"/>
      <c r="C1" s="293"/>
      <c r="D1" s="293"/>
      <c r="E1" s="293"/>
      <c r="F1" s="293"/>
      <c r="G1" s="294"/>
      <c r="H1" s="294"/>
    </row>
    <row r="2" spans="1:8" ht="14.4" customHeight="1" thickBot="1" x14ac:dyDescent="0.35">
      <c r="A2" s="203" t="s">
        <v>246</v>
      </c>
      <c r="B2" s="86"/>
      <c r="C2" s="86"/>
      <c r="D2" s="86"/>
      <c r="E2" s="86"/>
      <c r="F2" s="86"/>
    </row>
    <row r="3" spans="1:8" ht="14.4" customHeight="1" x14ac:dyDescent="0.3">
      <c r="A3" s="295"/>
      <c r="B3" s="82">
        <v>2013</v>
      </c>
      <c r="C3" s="40">
        <v>2014</v>
      </c>
      <c r="D3" s="7"/>
      <c r="E3" s="299">
        <v>2015</v>
      </c>
      <c r="F3" s="300"/>
      <c r="G3" s="300"/>
      <c r="H3" s="301"/>
    </row>
    <row r="4" spans="1:8" ht="14.4" customHeight="1" thickBot="1" x14ac:dyDescent="0.35">
      <c r="A4" s="296"/>
      <c r="B4" s="297" t="s">
        <v>59</v>
      </c>
      <c r="C4" s="298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33.14602</v>
      </c>
      <c r="C5" s="29">
        <v>2.7303100000000002</v>
      </c>
      <c r="D5" s="8"/>
      <c r="E5" s="92">
        <v>2.84002</v>
      </c>
      <c r="F5" s="28">
        <v>4.1449450933014997</v>
      </c>
      <c r="G5" s="91">
        <f>E5-F5</f>
        <v>-1.3049250933014997</v>
      </c>
      <c r="H5" s="97">
        <f>IF(F5&lt;0.00000001,"",E5/F5)</f>
        <v>0.68517674808036821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3310.42877</v>
      </c>
      <c r="C6" s="31">
        <v>3564.34022000001</v>
      </c>
      <c r="D6" s="8"/>
      <c r="E6" s="93">
        <v>3688.5624400000097</v>
      </c>
      <c r="F6" s="30">
        <v>4081.1685381197499</v>
      </c>
      <c r="G6" s="94">
        <f>E6-F6</f>
        <v>-392.60609811974018</v>
      </c>
      <c r="H6" s="98">
        <f>IF(F6&lt;0.00000001,"",E6/F6)</f>
        <v>0.90380056730011471</v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2010.6648299999999</v>
      </c>
      <c r="C7" s="31">
        <v>2190.5116200000098</v>
      </c>
      <c r="D7" s="8"/>
      <c r="E7" s="93">
        <v>2381.3181400000003</v>
      </c>
      <c r="F7" s="30">
        <v>2310.4080688425461</v>
      </c>
      <c r="G7" s="94">
        <f>E7-F7</f>
        <v>70.91007115745424</v>
      </c>
      <c r="H7" s="98">
        <f>IF(F7&lt;0.00000001,"",E7/F7)</f>
        <v>1.0306915787361228</v>
      </c>
    </row>
    <row r="8" spans="1:8" ht="14.4" customHeight="1" thickBot="1" x14ac:dyDescent="0.35">
      <c r="A8" s="1" t="s">
        <v>62</v>
      </c>
      <c r="B8" s="11">
        <v>405.6200300000005</v>
      </c>
      <c r="C8" s="33">
        <v>346.6589199999903</v>
      </c>
      <c r="D8" s="8"/>
      <c r="E8" s="95">
        <v>300.20713999999998</v>
      </c>
      <c r="F8" s="32">
        <v>418.72681308086567</v>
      </c>
      <c r="G8" s="96">
        <f>E8-F8</f>
        <v>-118.51967308086569</v>
      </c>
      <c r="H8" s="99">
        <f>IF(F8&lt;0.00000001,"",E8/F8)</f>
        <v>0.71695227203428014</v>
      </c>
    </row>
    <row r="9" spans="1:8" ht="14.4" customHeight="1" thickBot="1" x14ac:dyDescent="0.35">
      <c r="A9" s="2" t="s">
        <v>63</v>
      </c>
      <c r="B9" s="3">
        <v>5759.8596500000003</v>
      </c>
      <c r="C9" s="35">
        <v>6104.241070000011</v>
      </c>
      <c r="D9" s="8"/>
      <c r="E9" s="3">
        <v>6372.9277400000101</v>
      </c>
      <c r="F9" s="34">
        <v>6814.4483651364626</v>
      </c>
      <c r="G9" s="34">
        <f>E9-F9</f>
        <v>-441.52062513645251</v>
      </c>
      <c r="H9" s="100">
        <f>IF(F9&lt;0.00000001,"",E9/F9)</f>
        <v>0.9352081633789574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9037.35</v>
      </c>
      <c r="C11" s="29">
        <f>IF(ISERROR(VLOOKUP("Celkem:",'ZV Vykáz.-A'!A:F,4,0)),0,VLOOKUP("Celkem:",'ZV Vykáz.-A'!A:F,4,0)/1000)</f>
        <v>8443.7849999999999</v>
      </c>
      <c r="D11" s="8"/>
      <c r="E11" s="92">
        <f>IF(ISERROR(VLOOKUP("Celkem:",'ZV Vykáz.-A'!A:F,6,0)),0,VLOOKUP("Celkem:",'ZV Vykáz.-A'!A:F,6,0)/1000)</f>
        <v>8828.4330000000009</v>
      </c>
      <c r="F11" s="28">
        <f>B11</f>
        <v>9037.35</v>
      </c>
      <c r="G11" s="91">
        <f>E11-F11</f>
        <v>-208.91699999999946</v>
      </c>
      <c r="H11" s="97">
        <f>IF(F11&lt;0.00000001,"",E11/F11)</f>
        <v>0.97688293581636221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9037.35</v>
      </c>
      <c r="C13" s="37">
        <f>SUM(C11:C12)</f>
        <v>8443.7849999999999</v>
      </c>
      <c r="D13" s="8"/>
      <c r="E13" s="5">
        <f>SUM(E11:E12)</f>
        <v>8828.4330000000009</v>
      </c>
      <c r="F13" s="36">
        <f>SUM(F11:F12)</f>
        <v>9037.35</v>
      </c>
      <c r="G13" s="36">
        <f>E13-F13</f>
        <v>-208.91699999999946</v>
      </c>
      <c r="H13" s="101">
        <f>IF(F13&lt;0.00000001,"",E13/F13)</f>
        <v>0.97688293581636221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1.5690226063060408</v>
      </c>
      <c r="C15" s="39">
        <f>IF(C9=0,"",C13/C9)</f>
        <v>1.3832653237595651</v>
      </c>
      <c r="D15" s="8"/>
      <c r="E15" s="6">
        <f>IF(E9=0,"",E13/E9)</f>
        <v>1.3853025422817655</v>
      </c>
      <c r="F15" s="38">
        <f>IF(F9=0,"",F13/F9)</f>
        <v>1.3262041937592732</v>
      </c>
      <c r="G15" s="38">
        <f>IF(ISERROR(F15-E15),"",E15-F15)</f>
        <v>5.9098348522492294E-2</v>
      </c>
      <c r="H15" s="102">
        <f>IF(ISERROR(F15-E15),"",IF(F15&lt;0.00000001,"",E15/F15))</f>
        <v>1.044562028080285</v>
      </c>
    </row>
    <row r="17" spans="1:8" ht="14.4" customHeight="1" x14ac:dyDescent="0.3">
      <c r="A17" s="88" t="s">
        <v>129</v>
      </c>
    </row>
    <row r="18" spans="1:8" ht="14.4" customHeight="1" x14ac:dyDescent="0.3">
      <c r="A18" s="256" t="s">
        <v>168</v>
      </c>
      <c r="B18" s="257"/>
      <c r="C18" s="257"/>
      <c r="D18" s="257"/>
      <c r="E18" s="257"/>
      <c r="F18" s="257"/>
      <c r="G18" s="257"/>
      <c r="H18" s="257"/>
    </row>
    <row r="19" spans="1:8" x14ac:dyDescent="0.3">
      <c r="A19" s="255" t="s">
        <v>167</v>
      </c>
      <c r="B19" s="257"/>
      <c r="C19" s="257"/>
      <c r="D19" s="257"/>
      <c r="E19" s="257"/>
      <c r="F19" s="257"/>
      <c r="G19" s="257"/>
      <c r="H19" s="257"/>
    </row>
    <row r="20" spans="1:8" ht="14.4" customHeight="1" x14ac:dyDescent="0.3">
      <c r="A20" s="89" t="s">
        <v>222</v>
      </c>
    </row>
    <row r="21" spans="1:8" ht="14.4" customHeight="1" x14ac:dyDescent="0.3">
      <c r="A21" s="89" t="s">
        <v>130</v>
      </c>
    </row>
    <row r="22" spans="1:8" ht="14.4" customHeight="1" x14ac:dyDescent="0.3">
      <c r="A22" s="90" t="s">
        <v>131</v>
      </c>
    </row>
    <row r="23" spans="1:8" ht="14.4" customHeight="1" x14ac:dyDescent="0.3">
      <c r="A23" s="90" t="s">
        <v>132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1" priority="4" operator="greaterThan">
      <formula>0</formula>
    </cfRule>
  </conditionalFormatting>
  <conditionalFormatting sqref="G11:G13 G15">
    <cfRule type="cellIs" dxfId="40" priority="3" operator="lessThan">
      <formula>0</formula>
    </cfRule>
  </conditionalFormatting>
  <conditionalFormatting sqref="H5:H9">
    <cfRule type="cellIs" dxfId="39" priority="2" operator="greaterThan">
      <formula>1</formula>
    </cfRule>
  </conditionalFormatting>
  <conditionalFormatting sqref="H11:H13 H15">
    <cfRule type="cellIs" dxfId="38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93" t="s">
        <v>91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3" ht="14.4" customHeight="1" x14ac:dyDescent="0.3">
      <c r="A2" s="203" t="s">
        <v>246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2"/>
      <c r="B3" s="173" t="s">
        <v>68</v>
      </c>
      <c r="C3" s="174" t="s">
        <v>69</v>
      </c>
      <c r="D3" s="174" t="s">
        <v>70</v>
      </c>
      <c r="E3" s="173" t="s">
        <v>71</v>
      </c>
      <c r="F3" s="174" t="s">
        <v>72</v>
      </c>
      <c r="G3" s="174" t="s">
        <v>73</v>
      </c>
      <c r="H3" s="174" t="s">
        <v>74</v>
      </c>
      <c r="I3" s="174" t="s">
        <v>75</v>
      </c>
      <c r="J3" s="174" t="s">
        <v>76</v>
      </c>
      <c r="K3" s="174" t="s">
        <v>77</v>
      </c>
      <c r="L3" s="174" t="s">
        <v>78</v>
      </c>
      <c r="M3" s="174" t="s">
        <v>79</v>
      </c>
    </row>
    <row r="4" spans="1:13" ht="14.4" customHeight="1" x14ac:dyDescent="0.3">
      <c r="A4" s="172" t="s">
        <v>67</v>
      </c>
      <c r="B4" s="175">
        <f>(B10+B8)/B6</f>
        <v>2.3378372502892013</v>
      </c>
      <c r="C4" s="175">
        <f t="shared" ref="C4:M4" si="0">(C10+C8)/C6</f>
        <v>1.3853025422817655</v>
      </c>
      <c r="D4" s="175">
        <f t="shared" si="0"/>
        <v>1.3853025422817655</v>
      </c>
      <c r="E4" s="175">
        <f t="shared" si="0"/>
        <v>1.3853025422817655</v>
      </c>
      <c r="F4" s="175">
        <f t="shared" si="0"/>
        <v>1.3853025422817655</v>
      </c>
      <c r="G4" s="175">
        <f t="shared" si="0"/>
        <v>1.3853025422817655</v>
      </c>
      <c r="H4" s="175">
        <f t="shared" si="0"/>
        <v>1.3853025422817655</v>
      </c>
      <c r="I4" s="175">
        <f t="shared" si="0"/>
        <v>1.3853025422817655</v>
      </c>
      <c r="J4" s="175">
        <f t="shared" si="0"/>
        <v>1.3853025422817655</v>
      </c>
      <c r="K4" s="175">
        <f t="shared" si="0"/>
        <v>1.3853025422817655</v>
      </c>
      <c r="L4" s="175">
        <f t="shared" si="0"/>
        <v>1.3853025422817655</v>
      </c>
      <c r="M4" s="175">
        <f t="shared" si="0"/>
        <v>1.3853025422817655</v>
      </c>
    </row>
    <row r="5" spans="1:13" ht="14.4" customHeight="1" x14ac:dyDescent="0.3">
      <c r="A5" s="176" t="s">
        <v>39</v>
      </c>
      <c r="B5" s="175">
        <f>IF(ISERROR(VLOOKUP($A5,'Man Tab'!$A:$Q,COLUMN()+2,0)),0,VLOOKUP($A5,'Man Tab'!$A:$Q,COLUMN()+2,0))</f>
        <v>2605.6497300000001</v>
      </c>
      <c r="C5" s="175">
        <f>IF(ISERROR(VLOOKUP($A5,'Man Tab'!$A:$Q,COLUMN()+2,0)),0,VLOOKUP($A5,'Man Tab'!$A:$Q,COLUMN()+2,0))</f>
        <v>3767.27801000001</v>
      </c>
      <c r="D5" s="175">
        <f>IF(ISERROR(VLOOKUP($A5,'Man Tab'!$A:$Q,COLUMN()+2,0)),0,VLOOKUP($A5,'Man Tab'!$A:$Q,COLUMN()+2,0))</f>
        <v>0</v>
      </c>
      <c r="E5" s="175">
        <f>IF(ISERROR(VLOOKUP($A5,'Man Tab'!$A:$Q,COLUMN()+2,0)),0,VLOOKUP($A5,'Man Tab'!$A:$Q,COLUMN()+2,0))</f>
        <v>0</v>
      </c>
      <c r="F5" s="175">
        <f>IF(ISERROR(VLOOKUP($A5,'Man Tab'!$A:$Q,COLUMN()+2,0)),0,VLOOKUP($A5,'Man Tab'!$A:$Q,COLUMN()+2,0))</f>
        <v>0</v>
      </c>
      <c r="G5" s="175">
        <f>IF(ISERROR(VLOOKUP($A5,'Man Tab'!$A:$Q,COLUMN()+2,0)),0,VLOOKUP($A5,'Man Tab'!$A:$Q,COLUMN()+2,0))</f>
        <v>0</v>
      </c>
      <c r="H5" s="175">
        <f>IF(ISERROR(VLOOKUP($A5,'Man Tab'!$A:$Q,COLUMN()+2,0)),0,VLOOKUP($A5,'Man Tab'!$A:$Q,COLUMN()+2,0))</f>
        <v>0</v>
      </c>
      <c r="I5" s="175">
        <f>IF(ISERROR(VLOOKUP($A5,'Man Tab'!$A:$Q,COLUMN()+2,0)),0,VLOOKUP($A5,'Man Tab'!$A:$Q,COLUMN()+2,0))</f>
        <v>0</v>
      </c>
      <c r="J5" s="175">
        <f>IF(ISERROR(VLOOKUP($A5,'Man Tab'!$A:$Q,COLUMN()+2,0)),0,VLOOKUP($A5,'Man Tab'!$A:$Q,COLUMN()+2,0))</f>
        <v>0</v>
      </c>
      <c r="K5" s="175">
        <f>IF(ISERROR(VLOOKUP($A5,'Man Tab'!$A:$Q,COLUMN()+2,0)),0,VLOOKUP($A5,'Man Tab'!$A:$Q,COLUMN()+2,0))</f>
        <v>0</v>
      </c>
      <c r="L5" s="175">
        <f>IF(ISERROR(VLOOKUP($A5,'Man Tab'!$A:$Q,COLUMN()+2,0)),0,VLOOKUP($A5,'Man Tab'!$A:$Q,COLUMN()+2,0))</f>
        <v>0</v>
      </c>
      <c r="M5" s="175">
        <f>IF(ISERROR(VLOOKUP($A5,'Man Tab'!$A:$Q,COLUMN()+2,0)),0,VLOOKUP($A5,'Man Tab'!$A:$Q,COLUMN()+2,0))</f>
        <v>0</v>
      </c>
    </row>
    <row r="6" spans="1:13" ht="14.4" customHeight="1" x14ac:dyDescent="0.3">
      <c r="A6" s="176" t="s">
        <v>63</v>
      </c>
      <c r="B6" s="177">
        <f>B5</f>
        <v>2605.6497300000001</v>
      </c>
      <c r="C6" s="177">
        <f t="shared" ref="C6:M6" si="1">C5+B6</f>
        <v>6372.9277400000101</v>
      </c>
      <c r="D6" s="177">
        <f t="shared" si="1"/>
        <v>6372.9277400000101</v>
      </c>
      <c r="E6" s="177">
        <f t="shared" si="1"/>
        <v>6372.9277400000101</v>
      </c>
      <c r="F6" s="177">
        <f t="shared" si="1"/>
        <v>6372.9277400000101</v>
      </c>
      <c r="G6" s="177">
        <f t="shared" si="1"/>
        <v>6372.9277400000101</v>
      </c>
      <c r="H6" s="177">
        <f t="shared" si="1"/>
        <v>6372.9277400000101</v>
      </c>
      <c r="I6" s="177">
        <f t="shared" si="1"/>
        <v>6372.9277400000101</v>
      </c>
      <c r="J6" s="177">
        <f t="shared" si="1"/>
        <v>6372.9277400000101</v>
      </c>
      <c r="K6" s="177">
        <f t="shared" si="1"/>
        <v>6372.9277400000101</v>
      </c>
      <c r="L6" s="177">
        <f t="shared" si="1"/>
        <v>6372.9277400000101</v>
      </c>
      <c r="M6" s="177">
        <f t="shared" si="1"/>
        <v>6372.9277400000101</v>
      </c>
    </row>
    <row r="7" spans="1:13" ht="14.4" customHeight="1" x14ac:dyDescent="0.3">
      <c r="A7" s="176" t="s">
        <v>89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</row>
    <row r="8" spans="1:13" ht="14.4" customHeight="1" x14ac:dyDescent="0.3">
      <c r="A8" s="176" t="s">
        <v>64</v>
      </c>
      <c r="B8" s="177">
        <f>B7*30</f>
        <v>0</v>
      </c>
      <c r="C8" s="177">
        <f t="shared" ref="C8:M8" si="2">C7*30</f>
        <v>0</v>
      </c>
      <c r="D8" s="177">
        <f t="shared" si="2"/>
        <v>0</v>
      </c>
      <c r="E8" s="177">
        <f t="shared" si="2"/>
        <v>0</v>
      </c>
      <c r="F8" s="177">
        <f t="shared" si="2"/>
        <v>0</v>
      </c>
      <c r="G8" s="177">
        <f t="shared" si="2"/>
        <v>0</v>
      </c>
      <c r="H8" s="177">
        <f t="shared" si="2"/>
        <v>0</v>
      </c>
      <c r="I8" s="177">
        <f t="shared" si="2"/>
        <v>0</v>
      </c>
      <c r="J8" s="177">
        <f t="shared" si="2"/>
        <v>0</v>
      </c>
      <c r="K8" s="177">
        <f t="shared" si="2"/>
        <v>0</v>
      </c>
      <c r="L8" s="177">
        <f t="shared" si="2"/>
        <v>0</v>
      </c>
      <c r="M8" s="177">
        <f t="shared" si="2"/>
        <v>0</v>
      </c>
    </row>
    <row r="9" spans="1:13" ht="14.4" customHeight="1" x14ac:dyDescent="0.3">
      <c r="A9" s="176" t="s">
        <v>90</v>
      </c>
      <c r="B9" s="176">
        <v>6091585</v>
      </c>
      <c r="C9" s="176">
        <v>2736848</v>
      </c>
      <c r="D9" s="176">
        <v>0</v>
      </c>
      <c r="E9" s="176">
        <v>0</v>
      </c>
      <c r="F9" s="176">
        <v>0</v>
      </c>
      <c r="G9" s="176">
        <v>0</v>
      </c>
      <c r="H9" s="176">
        <v>0</v>
      </c>
      <c r="I9" s="176">
        <v>0</v>
      </c>
      <c r="J9" s="176">
        <v>0</v>
      </c>
      <c r="K9" s="176">
        <v>0</v>
      </c>
      <c r="L9" s="176">
        <v>0</v>
      </c>
      <c r="M9" s="176">
        <v>0</v>
      </c>
    </row>
    <row r="10" spans="1:13" ht="14.4" customHeight="1" x14ac:dyDescent="0.3">
      <c r="A10" s="176" t="s">
        <v>65</v>
      </c>
      <c r="B10" s="177">
        <f>B9/1000</f>
        <v>6091.585</v>
      </c>
      <c r="C10" s="177">
        <f t="shared" ref="C10:M10" si="3">C9/1000+B10</f>
        <v>8828.4330000000009</v>
      </c>
      <c r="D10" s="177">
        <f t="shared" si="3"/>
        <v>8828.4330000000009</v>
      </c>
      <c r="E10" s="177">
        <f t="shared" si="3"/>
        <v>8828.4330000000009</v>
      </c>
      <c r="F10" s="177">
        <f t="shared" si="3"/>
        <v>8828.4330000000009</v>
      </c>
      <c r="G10" s="177">
        <f t="shared" si="3"/>
        <v>8828.4330000000009</v>
      </c>
      <c r="H10" s="177">
        <f t="shared" si="3"/>
        <v>8828.4330000000009</v>
      </c>
      <c r="I10" s="177">
        <f t="shared" si="3"/>
        <v>8828.4330000000009</v>
      </c>
      <c r="J10" s="177">
        <f t="shared" si="3"/>
        <v>8828.4330000000009</v>
      </c>
      <c r="K10" s="177">
        <f t="shared" si="3"/>
        <v>8828.4330000000009</v>
      </c>
      <c r="L10" s="177">
        <f t="shared" si="3"/>
        <v>8828.4330000000009</v>
      </c>
      <c r="M10" s="177">
        <f t="shared" si="3"/>
        <v>8828.4330000000009</v>
      </c>
    </row>
    <row r="11" spans="1:13" ht="14.4" customHeight="1" x14ac:dyDescent="0.3">
      <c r="A11" s="172"/>
      <c r="B11" s="172" t="s">
        <v>80</v>
      </c>
      <c r="C11" s="172">
        <f ca="1">IF(MONTH(TODAY())=1,12,MONTH(TODAY())-1)</f>
        <v>2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</row>
    <row r="12" spans="1:13" ht="14.4" customHeight="1" x14ac:dyDescent="0.3">
      <c r="A12" s="172">
        <v>0</v>
      </c>
      <c r="B12" s="175">
        <f>IF(ISERROR(HI!F15),#REF!,HI!F15)</f>
        <v>1.3262041937592732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1:13" ht="14.4" customHeight="1" x14ac:dyDescent="0.3">
      <c r="A13" s="172">
        <v>1</v>
      </c>
      <c r="B13" s="175">
        <f>IF(ISERROR(HI!F15),#REF!,HI!F15)</f>
        <v>1.3262041937592732</v>
      </c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8" customFormat="1" ht="18.600000000000001" customHeight="1" thickBot="1" x14ac:dyDescent="0.4">
      <c r="A1" s="302" t="s">
        <v>248</v>
      </c>
      <c r="B1" s="302"/>
      <c r="C1" s="302"/>
      <c r="D1" s="302"/>
      <c r="E1" s="302"/>
      <c r="F1" s="302"/>
      <c r="G1" s="302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s="178" customFormat="1" ht="14.4" customHeight="1" thickBot="1" x14ac:dyDescent="0.3">
      <c r="A2" s="203" t="s">
        <v>246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</row>
    <row r="3" spans="1:17" ht="14.4" customHeight="1" x14ac:dyDescent="0.3">
      <c r="A3" s="60"/>
      <c r="B3" s="303" t="s">
        <v>15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113"/>
      <c r="Q3" s="115"/>
    </row>
    <row r="4" spans="1:17" ht="14.4" customHeight="1" x14ac:dyDescent="0.3">
      <c r="A4" s="61"/>
      <c r="B4" s="20">
        <v>2015</v>
      </c>
      <c r="C4" s="114" t="s">
        <v>16</v>
      </c>
      <c r="D4" s="104" t="s">
        <v>225</v>
      </c>
      <c r="E4" s="104" t="s">
        <v>226</v>
      </c>
      <c r="F4" s="104" t="s">
        <v>227</v>
      </c>
      <c r="G4" s="104" t="s">
        <v>228</v>
      </c>
      <c r="H4" s="104" t="s">
        <v>229</v>
      </c>
      <c r="I4" s="104" t="s">
        <v>230</v>
      </c>
      <c r="J4" s="104" t="s">
        <v>231</v>
      </c>
      <c r="K4" s="104" t="s">
        <v>232</v>
      </c>
      <c r="L4" s="104" t="s">
        <v>233</v>
      </c>
      <c r="M4" s="104" t="s">
        <v>234</v>
      </c>
      <c r="N4" s="104" t="s">
        <v>235</v>
      </c>
      <c r="O4" s="104" t="s">
        <v>236</v>
      </c>
      <c r="P4" s="305" t="s">
        <v>3</v>
      </c>
      <c r="Q4" s="306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247</v>
      </c>
    </row>
    <row r="7" spans="1:17" ht="14.4" customHeight="1" x14ac:dyDescent="0.3">
      <c r="A7" s="15" t="s">
        <v>21</v>
      </c>
      <c r="B7" s="46">
        <v>24.869670559808998</v>
      </c>
      <c r="C7" s="47">
        <v>2.0724725466499998</v>
      </c>
      <c r="D7" s="47">
        <v>2.2595900000000002</v>
      </c>
      <c r="E7" s="47">
        <v>0.58043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2.84002</v>
      </c>
      <c r="Q7" s="71">
        <v>0.68517674807999995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247</v>
      </c>
    </row>
    <row r="9" spans="1:17" ht="14.4" customHeight="1" x14ac:dyDescent="0.3">
      <c r="A9" s="15" t="s">
        <v>23</v>
      </c>
      <c r="B9" s="46">
        <v>24487.0112287185</v>
      </c>
      <c r="C9" s="47">
        <v>2040.5842690598699</v>
      </c>
      <c r="D9" s="47">
        <v>1260.13815</v>
      </c>
      <c r="E9" s="47">
        <v>2428.4242900000099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3688.5624400000102</v>
      </c>
      <c r="Q9" s="71">
        <v>0.90380056730000002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247</v>
      </c>
    </row>
    <row r="11" spans="1:17" ht="14.4" customHeight="1" x14ac:dyDescent="0.3">
      <c r="A11" s="15" t="s">
        <v>25</v>
      </c>
      <c r="B11" s="46">
        <v>175.979741662821</v>
      </c>
      <c r="C11" s="47">
        <v>14.664978471901</v>
      </c>
      <c r="D11" s="47">
        <v>5.88225</v>
      </c>
      <c r="E11" s="47">
        <v>11.59563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17.477879999999999</v>
      </c>
      <c r="Q11" s="71">
        <v>0.59590540939000003</v>
      </c>
    </row>
    <row r="12" spans="1:17" ht="14.4" customHeight="1" x14ac:dyDescent="0.3">
      <c r="A12" s="15" t="s">
        <v>26</v>
      </c>
      <c r="B12" s="46">
        <v>3.8127675206370002</v>
      </c>
      <c r="C12" s="47">
        <v>0.31773062671899999</v>
      </c>
      <c r="D12" s="47">
        <v>0</v>
      </c>
      <c r="E12" s="47">
        <v>0.11065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0.11065</v>
      </c>
      <c r="Q12" s="71">
        <v>0.174125486646</v>
      </c>
    </row>
    <row r="13" spans="1:17" ht="14.4" customHeight="1" x14ac:dyDescent="0.3">
      <c r="A13" s="15" t="s">
        <v>27</v>
      </c>
      <c r="B13" s="46">
        <v>19.999999370047998</v>
      </c>
      <c r="C13" s="47">
        <v>1.6666666141699999</v>
      </c>
      <c r="D13" s="47">
        <v>0.15126999999999999</v>
      </c>
      <c r="E13" s="47">
        <v>0.58596999999999999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0.73724000000000001</v>
      </c>
      <c r="Q13" s="71">
        <v>0.22117200696600001</v>
      </c>
    </row>
    <row r="14" spans="1:17" ht="14.4" customHeight="1" x14ac:dyDescent="0.3">
      <c r="A14" s="15" t="s">
        <v>28</v>
      </c>
      <c r="B14" s="46">
        <v>565.33406970777196</v>
      </c>
      <c r="C14" s="47">
        <v>47.111172475647002</v>
      </c>
      <c r="D14" s="47">
        <v>69.608999999999995</v>
      </c>
      <c r="E14" s="47">
        <v>59.765000000000001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129.374</v>
      </c>
      <c r="Q14" s="71">
        <v>1.3730713247140001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247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247</v>
      </c>
    </row>
    <row r="17" spans="1:17" ht="14.4" customHeight="1" x14ac:dyDescent="0.3">
      <c r="A17" s="15" t="s">
        <v>31</v>
      </c>
      <c r="B17" s="46">
        <v>96.445387522659004</v>
      </c>
      <c r="C17" s="47">
        <v>8.0371156268879993</v>
      </c>
      <c r="D17" s="47">
        <v>6.3502700000000001</v>
      </c>
      <c r="E17" s="47">
        <v>6.3532900000000003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12.70356</v>
      </c>
      <c r="Q17" s="71">
        <v>0.790305912577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</v>
      </c>
      <c r="E18" s="47">
        <v>0.42199999999999999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0.42199999999999999</v>
      </c>
      <c r="Q18" s="71" t="s">
        <v>247</v>
      </c>
    </row>
    <row r="19" spans="1:17" ht="14.4" customHeight="1" x14ac:dyDescent="0.3">
      <c r="A19" s="15" t="s">
        <v>33</v>
      </c>
      <c r="B19" s="46">
        <v>1172.7890262999899</v>
      </c>
      <c r="C19" s="47">
        <v>97.732418858331997</v>
      </c>
      <c r="D19" s="47">
        <v>22.57253</v>
      </c>
      <c r="E19" s="47">
        <v>31.53556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54.108089999999997</v>
      </c>
      <c r="Q19" s="71">
        <v>0.276817511691</v>
      </c>
    </row>
    <row r="20" spans="1:17" ht="14.4" customHeight="1" x14ac:dyDescent="0.3">
      <c r="A20" s="15" t="s">
        <v>34</v>
      </c>
      <c r="B20" s="46">
        <v>13862.448413055299</v>
      </c>
      <c r="C20" s="47">
        <v>1155.2040344212701</v>
      </c>
      <c r="D20" s="47">
        <v>1200.05007</v>
      </c>
      <c r="E20" s="47">
        <v>1181.2680700000001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2381.3181399999999</v>
      </c>
      <c r="Q20" s="71">
        <v>1.030691578736</v>
      </c>
    </row>
    <row r="21" spans="1:17" ht="14.4" customHeight="1" x14ac:dyDescent="0.3">
      <c r="A21" s="16" t="s">
        <v>35</v>
      </c>
      <c r="B21" s="46">
        <v>463.99988684231897</v>
      </c>
      <c r="C21" s="47">
        <v>38.666657236859002</v>
      </c>
      <c r="D21" s="47">
        <v>38.637</v>
      </c>
      <c r="E21" s="47">
        <v>38.637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77.274000000000001</v>
      </c>
      <c r="Q21" s="71">
        <v>0.99923300230699996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247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247</v>
      </c>
    </row>
    <row r="24" spans="1:17" ht="14.4" customHeight="1" x14ac:dyDescent="0.3">
      <c r="A24" s="16" t="s">
        <v>38</v>
      </c>
      <c r="B24" s="46">
        <v>13.999999559033</v>
      </c>
      <c r="C24" s="47">
        <v>1.1666666299190001</v>
      </c>
      <c r="D24" s="47">
        <v>-3.9999999900000002E-4</v>
      </c>
      <c r="E24" s="47">
        <v>8.0001199999990007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7.9997199999989999</v>
      </c>
      <c r="Q24" s="71"/>
    </row>
    <row r="25" spans="1:17" ht="14.4" customHeight="1" x14ac:dyDescent="0.3">
      <c r="A25" s="17" t="s">
        <v>39</v>
      </c>
      <c r="B25" s="49">
        <v>40886.690190818801</v>
      </c>
      <c r="C25" s="50">
        <v>3407.2241825682299</v>
      </c>
      <c r="D25" s="50">
        <v>2605.6497300000001</v>
      </c>
      <c r="E25" s="50">
        <v>3767.27801000001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6372.9277400000101</v>
      </c>
      <c r="Q25" s="72">
        <v>0.93520816337799995</v>
      </c>
    </row>
    <row r="26" spans="1:17" ht="14.4" customHeight="1" x14ac:dyDescent="0.3">
      <c r="A26" s="15" t="s">
        <v>40</v>
      </c>
      <c r="B26" s="46">
        <v>0</v>
      </c>
      <c r="C26" s="47">
        <v>0</v>
      </c>
      <c r="D26" s="47">
        <v>189.78869</v>
      </c>
      <c r="E26" s="47">
        <v>191.06005999999999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380.84875</v>
      </c>
      <c r="Q26" s="71" t="s">
        <v>247</v>
      </c>
    </row>
    <row r="27" spans="1:17" ht="14.4" customHeight="1" x14ac:dyDescent="0.3">
      <c r="A27" s="18" t="s">
        <v>41</v>
      </c>
      <c r="B27" s="49">
        <v>40886.690190818801</v>
      </c>
      <c r="C27" s="50">
        <v>3407.2241825682299</v>
      </c>
      <c r="D27" s="50">
        <v>2795.43842</v>
      </c>
      <c r="E27" s="50">
        <v>3958.3380700000098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6753.7764900000102</v>
      </c>
      <c r="Q27" s="72">
        <v>0.99109658304100001</v>
      </c>
    </row>
    <row r="28" spans="1:17" ht="14.4" customHeight="1" x14ac:dyDescent="0.3">
      <c r="A28" s="16" t="s">
        <v>42</v>
      </c>
      <c r="B28" s="46">
        <v>3107.7950536948401</v>
      </c>
      <c r="C28" s="47">
        <v>258.982921141237</v>
      </c>
      <c r="D28" s="47">
        <v>91.2</v>
      </c>
      <c r="E28" s="47">
        <v>139.41999999999999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230.62</v>
      </c>
      <c r="Q28" s="71">
        <v>0.44524171513600003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247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247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129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245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302" t="s">
        <v>47</v>
      </c>
      <c r="B1" s="302"/>
      <c r="C1" s="302"/>
      <c r="D1" s="302"/>
      <c r="E1" s="302"/>
      <c r="F1" s="302"/>
      <c r="G1" s="302"/>
      <c r="H1" s="307"/>
      <c r="I1" s="307"/>
      <c r="J1" s="307"/>
      <c r="K1" s="307"/>
    </row>
    <row r="2" spans="1:11" s="55" customFormat="1" ht="14.4" customHeight="1" thickBot="1" x14ac:dyDescent="0.35">
      <c r="A2" s="203" t="s">
        <v>246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03" t="s">
        <v>48</v>
      </c>
      <c r="C3" s="304"/>
      <c r="D3" s="304"/>
      <c r="E3" s="304"/>
      <c r="F3" s="310" t="s">
        <v>49</v>
      </c>
      <c r="G3" s="304"/>
      <c r="H3" s="304"/>
      <c r="I3" s="304"/>
      <c r="J3" s="304"/>
      <c r="K3" s="311"/>
    </row>
    <row r="4" spans="1:11" ht="14.4" customHeight="1" x14ac:dyDescent="0.3">
      <c r="A4" s="61"/>
      <c r="B4" s="308"/>
      <c r="C4" s="309"/>
      <c r="D4" s="309"/>
      <c r="E4" s="309"/>
      <c r="F4" s="312" t="s">
        <v>241</v>
      </c>
      <c r="G4" s="314" t="s">
        <v>50</v>
      </c>
      <c r="H4" s="116" t="s">
        <v>119</v>
      </c>
      <c r="I4" s="312" t="s">
        <v>51</v>
      </c>
      <c r="J4" s="314" t="s">
        <v>243</v>
      </c>
      <c r="K4" s="315" t="s">
        <v>244</v>
      </c>
    </row>
    <row r="5" spans="1:11" ht="42" thickBot="1" x14ac:dyDescent="0.35">
      <c r="A5" s="62"/>
      <c r="B5" s="24" t="s">
        <v>237</v>
      </c>
      <c r="C5" s="25" t="s">
        <v>238</v>
      </c>
      <c r="D5" s="26" t="s">
        <v>239</v>
      </c>
      <c r="E5" s="26" t="s">
        <v>240</v>
      </c>
      <c r="F5" s="313"/>
      <c r="G5" s="313"/>
      <c r="H5" s="25" t="s">
        <v>242</v>
      </c>
      <c r="I5" s="313"/>
      <c r="J5" s="313"/>
      <c r="K5" s="316"/>
    </row>
    <row r="6" spans="1:11" ht="14.4" customHeight="1" thickBot="1" x14ac:dyDescent="0.35">
      <c r="A6" s="378" t="s">
        <v>249</v>
      </c>
      <c r="B6" s="360">
        <v>40928.371794519</v>
      </c>
      <c r="C6" s="360">
        <v>41391.563560000002</v>
      </c>
      <c r="D6" s="361">
        <v>463.19176548107498</v>
      </c>
      <c r="E6" s="362">
        <v>1.011317131495</v>
      </c>
      <c r="F6" s="360">
        <v>40886.690190818801</v>
      </c>
      <c r="G6" s="361">
        <v>6814.4483651364699</v>
      </c>
      <c r="H6" s="363">
        <v>3767.27801000001</v>
      </c>
      <c r="I6" s="360">
        <v>6372.9277400000101</v>
      </c>
      <c r="J6" s="361">
        <v>-441.52062513646098</v>
      </c>
      <c r="K6" s="364">
        <v>0.15586802722900001</v>
      </c>
    </row>
    <row r="7" spans="1:11" ht="14.4" customHeight="1" thickBot="1" x14ac:dyDescent="0.35">
      <c r="A7" s="379" t="s">
        <v>250</v>
      </c>
      <c r="B7" s="360">
        <v>25366.7033050543</v>
      </c>
      <c r="C7" s="360">
        <v>25369.561440000001</v>
      </c>
      <c r="D7" s="361">
        <v>2.8581349457090002</v>
      </c>
      <c r="E7" s="362">
        <v>1.0001126726989999</v>
      </c>
      <c r="F7" s="360">
        <v>25277.007477539501</v>
      </c>
      <c r="G7" s="361">
        <v>4212.8345795899204</v>
      </c>
      <c r="H7" s="363">
        <v>2501.0620900000099</v>
      </c>
      <c r="I7" s="360">
        <v>3839.1019500000102</v>
      </c>
      <c r="J7" s="361">
        <v>-373.73262958991802</v>
      </c>
      <c r="K7" s="364">
        <v>0.15188118899700001</v>
      </c>
    </row>
    <row r="8" spans="1:11" ht="14.4" customHeight="1" thickBot="1" x14ac:dyDescent="0.35">
      <c r="A8" s="380" t="s">
        <v>251</v>
      </c>
      <c r="B8" s="360">
        <v>24756.3101704902</v>
      </c>
      <c r="C8" s="360">
        <v>24814.693439999999</v>
      </c>
      <c r="D8" s="361">
        <v>58.383269509835003</v>
      </c>
      <c r="E8" s="362">
        <v>1.0023583187109999</v>
      </c>
      <c r="F8" s="360">
        <v>24711.6734078318</v>
      </c>
      <c r="G8" s="361">
        <v>4118.6122346386301</v>
      </c>
      <c r="H8" s="363">
        <v>2441.29709000001</v>
      </c>
      <c r="I8" s="360">
        <v>3709.72795000001</v>
      </c>
      <c r="J8" s="361">
        <v>-408.884284638623</v>
      </c>
      <c r="K8" s="364">
        <v>0.150120466905</v>
      </c>
    </row>
    <row r="9" spans="1:11" ht="14.4" customHeight="1" thickBot="1" x14ac:dyDescent="0.35">
      <c r="A9" s="381" t="s">
        <v>252</v>
      </c>
      <c r="B9" s="365">
        <v>0</v>
      </c>
      <c r="C9" s="365">
        <v>1.3699999999999999E-3</v>
      </c>
      <c r="D9" s="366">
        <v>1.3699999999999999E-3</v>
      </c>
      <c r="E9" s="367" t="s">
        <v>247</v>
      </c>
      <c r="F9" s="365">
        <v>0</v>
      </c>
      <c r="G9" s="366">
        <v>0</v>
      </c>
      <c r="H9" s="368">
        <v>1.2E-4</v>
      </c>
      <c r="I9" s="365">
        <v>-2.7999999999999998E-4</v>
      </c>
      <c r="J9" s="366">
        <v>-2.7999999999999998E-4</v>
      </c>
      <c r="K9" s="369" t="s">
        <v>247</v>
      </c>
    </row>
    <row r="10" spans="1:11" ht="14.4" customHeight="1" thickBot="1" x14ac:dyDescent="0.35">
      <c r="A10" s="382" t="s">
        <v>253</v>
      </c>
      <c r="B10" s="360">
        <v>0</v>
      </c>
      <c r="C10" s="360">
        <v>1.3699999999999999E-3</v>
      </c>
      <c r="D10" s="361">
        <v>1.3699999999999999E-3</v>
      </c>
      <c r="E10" s="370" t="s">
        <v>247</v>
      </c>
      <c r="F10" s="360">
        <v>0</v>
      </c>
      <c r="G10" s="361">
        <v>0</v>
      </c>
      <c r="H10" s="363">
        <v>1.2E-4</v>
      </c>
      <c r="I10" s="360">
        <v>-2.7999999999999998E-4</v>
      </c>
      <c r="J10" s="361">
        <v>-2.7999999999999998E-4</v>
      </c>
      <c r="K10" s="371" t="s">
        <v>247</v>
      </c>
    </row>
    <row r="11" spans="1:11" ht="14.4" customHeight="1" thickBot="1" x14ac:dyDescent="0.35">
      <c r="A11" s="381" t="s">
        <v>254</v>
      </c>
      <c r="B11" s="365">
        <v>63.863423699294003</v>
      </c>
      <c r="C11" s="365">
        <v>30.443549999999998</v>
      </c>
      <c r="D11" s="366">
        <v>-33.419873699294001</v>
      </c>
      <c r="E11" s="372">
        <v>0.47669774397499998</v>
      </c>
      <c r="F11" s="365">
        <v>24.869670559808998</v>
      </c>
      <c r="G11" s="366">
        <v>4.1449450933009997</v>
      </c>
      <c r="H11" s="368">
        <v>0.58043</v>
      </c>
      <c r="I11" s="365">
        <v>2.84002</v>
      </c>
      <c r="J11" s="366">
        <v>-1.3049250933009999</v>
      </c>
      <c r="K11" s="373">
        <v>0.11419612468</v>
      </c>
    </row>
    <row r="12" spans="1:11" ht="14.4" customHeight="1" thickBot="1" x14ac:dyDescent="0.35">
      <c r="A12" s="382" t="s">
        <v>255</v>
      </c>
      <c r="B12" s="360">
        <v>23.137423115832998</v>
      </c>
      <c r="C12" s="360">
        <v>17.845890000000001</v>
      </c>
      <c r="D12" s="361">
        <v>-5.2915331158330003</v>
      </c>
      <c r="E12" s="362">
        <v>0.771299807703</v>
      </c>
      <c r="F12" s="360">
        <v>22.000049246795999</v>
      </c>
      <c r="G12" s="361">
        <v>3.666674874466</v>
      </c>
      <c r="H12" s="363">
        <v>0.16642999999999999</v>
      </c>
      <c r="I12" s="360">
        <v>2.4260199999999998</v>
      </c>
      <c r="J12" s="361">
        <v>-1.240654874466</v>
      </c>
      <c r="K12" s="364">
        <v>0.110273389517</v>
      </c>
    </row>
    <row r="13" spans="1:11" ht="14.4" customHeight="1" thickBot="1" x14ac:dyDescent="0.35">
      <c r="A13" s="382" t="s">
        <v>256</v>
      </c>
      <c r="B13" s="360">
        <v>39.973998597399003</v>
      </c>
      <c r="C13" s="360">
        <v>12.597659999999999</v>
      </c>
      <c r="D13" s="361">
        <v>-27.376338597398998</v>
      </c>
      <c r="E13" s="362">
        <v>0.31514635618199999</v>
      </c>
      <c r="F13" s="360">
        <v>2.8696213130119999</v>
      </c>
      <c r="G13" s="361">
        <v>0.47827021883499998</v>
      </c>
      <c r="H13" s="363">
        <v>0</v>
      </c>
      <c r="I13" s="360">
        <v>0</v>
      </c>
      <c r="J13" s="361">
        <v>-0.47827021883499998</v>
      </c>
      <c r="K13" s="364">
        <v>0</v>
      </c>
    </row>
    <row r="14" spans="1:11" ht="14.4" customHeight="1" thickBot="1" x14ac:dyDescent="0.35">
      <c r="A14" s="382" t="s">
        <v>257</v>
      </c>
      <c r="B14" s="360">
        <v>0.75200198606199997</v>
      </c>
      <c r="C14" s="360">
        <v>0</v>
      </c>
      <c r="D14" s="361">
        <v>-0.75200198606199997</v>
      </c>
      <c r="E14" s="362">
        <v>0</v>
      </c>
      <c r="F14" s="360">
        <v>0</v>
      </c>
      <c r="G14" s="361">
        <v>0</v>
      </c>
      <c r="H14" s="363">
        <v>0.41399999999999998</v>
      </c>
      <c r="I14" s="360">
        <v>0.41399999999999998</v>
      </c>
      <c r="J14" s="361">
        <v>0.41399999999999998</v>
      </c>
      <c r="K14" s="371" t="s">
        <v>247</v>
      </c>
    </row>
    <row r="15" spans="1:11" ht="14.4" customHeight="1" thickBot="1" x14ac:dyDescent="0.35">
      <c r="A15" s="381" t="s">
        <v>258</v>
      </c>
      <c r="B15" s="365">
        <v>24488.070993027901</v>
      </c>
      <c r="C15" s="365">
        <v>24550.311799999999</v>
      </c>
      <c r="D15" s="366">
        <v>62.240806972087</v>
      </c>
      <c r="E15" s="372">
        <v>1.002541678639</v>
      </c>
      <c r="F15" s="365">
        <v>24487.0112287185</v>
      </c>
      <c r="G15" s="366">
        <v>4081.1685381197399</v>
      </c>
      <c r="H15" s="368">
        <v>2428.4242900000099</v>
      </c>
      <c r="I15" s="365">
        <v>3688.5624400000102</v>
      </c>
      <c r="J15" s="366">
        <v>-392.606098119737</v>
      </c>
      <c r="K15" s="373">
        <v>0.15063342788299999</v>
      </c>
    </row>
    <row r="16" spans="1:11" ht="14.4" customHeight="1" thickBot="1" x14ac:dyDescent="0.35">
      <c r="A16" s="382" t="s">
        <v>259</v>
      </c>
      <c r="B16" s="360">
        <v>24037.8124911835</v>
      </c>
      <c r="C16" s="360">
        <v>24102.122429999999</v>
      </c>
      <c r="D16" s="361">
        <v>64.309938816553</v>
      </c>
      <c r="E16" s="362">
        <v>1.00267536569</v>
      </c>
      <c r="F16" s="360">
        <v>23987.999244436101</v>
      </c>
      <c r="G16" s="361">
        <v>3997.9998740726901</v>
      </c>
      <c r="H16" s="363">
        <v>2395.9664900000098</v>
      </c>
      <c r="I16" s="360">
        <v>3608.1822500000098</v>
      </c>
      <c r="J16" s="361">
        <v>-389.81762407268201</v>
      </c>
      <c r="K16" s="364">
        <v>0.15041613988800001</v>
      </c>
    </row>
    <row r="17" spans="1:11" ht="14.4" customHeight="1" thickBot="1" x14ac:dyDescent="0.35">
      <c r="A17" s="382" t="s">
        <v>260</v>
      </c>
      <c r="B17" s="360">
        <v>190.008391870368</v>
      </c>
      <c r="C17" s="360">
        <v>176.65609000000001</v>
      </c>
      <c r="D17" s="361">
        <v>-13.352301870368001</v>
      </c>
      <c r="E17" s="362">
        <v>0.92972783075999998</v>
      </c>
      <c r="F17" s="360">
        <v>206.99999348000199</v>
      </c>
      <c r="G17" s="361">
        <v>34.499998913333002</v>
      </c>
      <c r="H17" s="363">
        <v>20.243379999999998</v>
      </c>
      <c r="I17" s="360">
        <v>39.85163</v>
      </c>
      <c r="J17" s="361">
        <v>5.351631086666</v>
      </c>
      <c r="K17" s="364">
        <v>0.19251995775399999</v>
      </c>
    </row>
    <row r="18" spans="1:11" ht="14.4" customHeight="1" thickBot="1" x14ac:dyDescent="0.35">
      <c r="A18" s="382" t="s">
        <v>261</v>
      </c>
      <c r="B18" s="360">
        <v>20.028442370392</v>
      </c>
      <c r="C18" s="360">
        <v>19.979389999999999</v>
      </c>
      <c r="D18" s="361">
        <v>-4.9052370392E-2</v>
      </c>
      <c r="E18" s="362">
        <v>0.99755086444100005</v>
      </c>
      <c r="F18" s="360">
        <v>19.999999370047998</v>
      </c>
      <c r="G18" s="361">
        <v>3.333333228341</v>
      </c>
      <c r="H18" s="363">
        <v>5.5879999999999999E-2</v>
      </c>
      <c r="I18" s="360">
        <v>1.3916299999999999</v>
      </c>
      <c r="J18" s="361">
        <v>-1.9417032283410001</v>
      </c>
      <c r="K18" s="364">
        <v>6.9581502190999997E-2</v>
      </c>
    </row>
    <row r="19" spans="1:11" ht="14.4" customHeight="1" thickBot="1" x14ac:dyDescent="0.35">
      <c r="A19" s="382" t="s">
        <v>262</v>
      </c>
      <c r="B19" s="360">
        <v>209.879806426237</v>
      </c>
      <c r="C19" s="360">
        <v>220.71839</v>
      </c>
      <c r="D19" s="361">
        <v>10.838583573762</v>
      </c>
      <c r="E19" s="362">
        <v>1.051641859968</v>
      </c>
      <c r="F19" s="360">
        <v>241.99999237758601</v>
      </c>
      <c r="G19" s="361">
        <v>40.333332062930999</v>
      </c>
      <c r="H19" s="363">
        <v>9.3925400000000003</v>
      </c>
      <c r="I19" s="360">
        <v>34.95093</v>
      </c>
      <c r="J19" s="361">
        <v>-5.3824020629309999</v>
      </c>
      <c r="K19" s="364">
        <v>0.14442533512700001</v>
      </c>
    </row>
    <row r="20" spans="1:11" ht="14.4" customHeight="1" thickBot="1" x14ac:dyDescent="0.35">
      <c r="A20" s="382" t="s">
        <v>263</v>
      </c>
      <c r="B20" s="360">
        <v>0</v>
      </c>
      <c r="C20" s="360">
        <v>0.96550000000000002</v>
      </c>
      <c r="D20" s="361">
        <v>0.96550000000000002</v>
      </c>
      <c r="E20" s="370" t="s">
        <v>264</v>
      </c>
      <c r="F20" s="360">
        <v>0</v>
      </c>
      <c r="G20" s="361">
        <v>0</v>
      </c>
      <c r="H20" s="363">
        <v>6.8000000000000005E-2</v>
      </c>
      <c r="I20" s="360">
        <v>6.8000000000000005E-2</v>
      </c>
      <c r="J20" s="361">
        <v>6.8000000000000005E-2</v>
      </c>
      <c r="K20" s="371" t="s">
        <v>247</v>
      </c>
    </row>
    <row r="21" spans="1:11" ht="14.4" customHeight="1" thickBot="1" x14ac:dyDescent="0.35">
      <c r="A21" s="382" t="s">
        <v>265</v>
      </c>
      <c r="B21" s="360">
        <v>30.341861177468999</v>
      </c>
      <c r="C21" s="360">
        <v>29.87</v>
      </c>
      <c r="D21" s="361">
        <v>-0.47186117746900003</v>
      </c>
      <c r="E21" s="362">
        <v>0.98444850911699999</v>
      </c>
      <c r="F21" s="360">
        <v>30.011999054694002</v>
      </c>
      <c r="G21" s="361">
        <v>5.001999842449</v>
      </c>
      <c r="H21" s="363">
        <v>2.698</v>
      </c>
      <c r="I21" s="360">
        <v>4.1180000000000003</v>
      </c>
      <c r="J21" s="361">
        <v>-0.88399984244899998</v>
      </c>
      <c r="K21" s="364">
        <v>0.137211786275</v>
      </c>
    </row>
    <row r="22" spans="1:11" ht="14.4" customHeight="1" thickBot="1" x14ac:dyDescent="0.35">
      <c r="A22" s="381" t="s">
        <v>266</v>
      </c>
      <c r="B22" s="365">
        <v>0</v>
      </c>
      <c r="C22" s="365">
        <v>0.53608999999999996</v>
      </c>
      <c r="D22" s="366">
        <v>0.53608999999999996</v>
      </c>
      <c r="E22" s="367" t="s">
        <v>247</v>
      </c>
      <c r="F22" s="365">
        <v>0</v>
      </c>
      <c r="G22" s="366">
        <v>0</v>
      </c>
      <c r="H22" s="368">
        <v>0</v>
      </c>
      <c r="I22" s="365">
        <v>0</v>
      </c>
      <c r="J22" s="366">
        <v>0</v>
      </c>
      <c r="K22" s="369" t="s">
        <v>247</v>
      </c>
    </row>
    <row r="23" spans="1:11" ht="14.4" customHeight="1" thickBot="1" x14ac:dyDescent="0.35">
      <c r="A23" s="382" t="s">
        <v>267</v>
      </c>
      <c r="B23" s="360">
        <v>0</v>
      </c>
      <c r="C23" s="360">
        <v>0.53608999999999996</v>
      </c>
      <c r="D23" s="361">
        <v>0.53608999999999996</v>
      </c>
      <c r="E23" s="370" t="s">
        <v>247</v>
      </c>
      <c r="F23" s="360">
        <v>0</v>
      </c>
      <c r="G23" s="361">
        <v>0</v>
      </c>
      <c r="H23" s="363">
        <v>0</v>
      </c>
      <c r="I23" s="360">
        <v>0</v>
      </c>
      <c r="J23" s="361">
        <v>0</v>
      </c>
      <c r="K23" s="371" t="s">
        <v>247</v>
      </c>
    </row>
    <row r="24" spans="1:11" ht="14.4" customHeight="1" thickBot="1" x14ac:dyDescent="0.35">
      <c r="A24" s="381" t="s">
        <v>268</v>
      </c>
      <c r="B24" s="365">
        <v>182.58919986717601</v>
      </c>
      <c r="C24" s="365">
        <v>201.71974</v>
      </c>
      <c r="D24" s="366">
        <v>19.130540132823999</v>
      </c>
      <c r="E24" s="372">
        <v>1.1047736675919999</v>
      </c>
      <c r="F24" s="365">
        <v>175.979741662821</v>
      </c>
      <c r="G24" s="366">
        <v>29.329956943803001</v>
      </c>
      <c r="H24" s="368">
        <v>11.59563</v>
      </c>
      <c r="I24" s="365">
        <v>17.477879999999999</v>
      </c>
      <c r="J24" s="366">
        <v>-11.852076943803</v>
      </c>
      <c r="K24" s="373">
        <v>9.9317568231000006E-2</v>
      </c>
    </row>
    <row r="25" spans="1:11" ht="14.4" customHeight="1" thickBot="1" x14ac:dyDescent="0.35">
      <c r="A25" s="382" t="s">
        <v>269</v>
      </c>
      <c r="B25" s="360">
        <v>0</v>
      </c>
      <c r="C25" s="360">
        <v>4.7750000000000004</v>
      </c>
      <c r="D25" s="361">
        <v>4.7750000000000004</v>
      </c>
      <c r="E25" s="370" t="s">
        <v>247</v>
      </c>
      <c r="F25" s="360">
        <v>8.4637323192460006</v>
      </c>
      <c r="G25" s="361">
        <v>1.410622053207</v>
      </c>
      <c r="H25" s="363">
        <v>0</v>
      </c>
      <c r="I25" s="360">
        <v>0</v>
      </c>
      <c r="J25" s="361">
        <v>-1.410622053207</v>
      </c>
      <c r="K25" s="364">
        <v>0</v>
      </c>
    </row>
    <row r="26" spans="1:11" ht="14.4" customHeight="1" thickBot="1" x14ac:dyDescent="0.35">
      <c r="A26" s="382" t="s">
        <v>270</v>
      </c>
      <c r="B26" s="360">
        <v>9.9990508539820002</v>
      </c>
      <c r="C26" s="360">
        <v>8.2562700000000007</v>
      </c>
      <c r="D26" s="361">
        <v>-1.742780853982</v>
      </c>
      <c r="E26" s="362">
        <v>0.82570537149599998</v>
      </c>
      <c r="F26" s="360">
        <v>4.9999998425119996</v>
      </c>
      <c r="G26" s="361">
        <v>0.83333330708499997</v>
      </c>
      <c r="H26" s="363">
        <v>3.0855399999999999</v>
      </c>
      <c r="I26" s="360">
        <v>3.1587499999999999</v>
      </c>
      <c r="J26" s="361">
        <v>2.3254166929140001</v>
      </c>
      <c r="K26" s="364">
        <v>0.63175001989799995</v>
      </c>
    </row>
    <row r="27" spans="1:11" ht="14.4" customHeight="1" thickBot="1" x14ac:dyDescent="0.35">
      <c r="A27" s="382" t="s">
        <v>271</v>
      </c>
      <c r="B27" s="360">
        <v>28.762504122012999</v>
      </c>
      <c r="C27" s="360">
        <v>30.08418</v>
      </c>
      <c r="D27" s="361">
        <v>1.3216758779860001</v>
      </c>
      <c r="E27" s="362">
        <v>1.0459513494499999</v>
      </c>
      <c r="F27" s="360">
        <v>24.329559334171002</v>
      </c>
      <c r="G27" s="361">
        <v>4.0549265556950003</v>
      </c>
      <c r="H27" s="363">
        <v>5.5420100000000003</v>
      </c>
      <c r="I27" s="360">
        <v>5.9903199999999996</v>
      </c>
      <c r="J27" s="361">
        <v>1.935393444304</v>
      </c>
      <c r="K27" s="364">
        <v>0.24621572128399999</v>
      </c>
    </row>
    <row r="28" spans="1:11" ht="14.4" customHeight="1" thickBot="1" x14ac:dyDescent="0.35">
      <c r="A28" s="382" t="s">
        <v>272</v>
      </c>
      <c r="B28" s="360">
        <v>41.312266911317003</v>
      </c>
      <c r="C28" s="360">
        <v>41.03284</v>
      </c>
      <c r="D28" s="361">
        <v>-0.27942691131699998</v>
      </c>
      <c r="E28" s="362">
        <v>0.99323622419599999</v>
      </c>
      <c r="F28" s="360">
        <v>39.999998740096999</v>
      </c>
      <c r="G28" s="361">
        <v>6.666666456682</v>
      </c>
      <c r="H28" s="363">
        <v>1.4831799999999999</v>
      </c>
      <c r="I28" s="360">
        <v>4.2434599999999998</v>
      </c>
      <c r="J28" s="361">
        <v>-2.4232064566820002</v>
      </c>
      <c r="K28" s="364">
        <v>0.106086503341</v>
      </c>
    </row>
    <row r="29" spans="1:11" ht="14.4" customHeight="1" thickBot="1" x14ac:dyDescent="0.35">
      <c r="A29" s="382" t="s">
        <v>273</v>
      </c>
      <c r="B29" s="360">
        <v>1.999837947781</v>
      </c>
      <c r="C29" s="360">
        <v>8.8923100000000002</v>
      </c>
      <c r="D29" s="361">
        <v>6.8924720522180003</v>
      </c>
      <c r="E29" s="362">
        <v>4.4465152838330004</v>
      </c>
      <c r="F29" s="360">
        <v>0</v>
      </c>
      <c r="G29" s="361">
        <v>0</v>
      </c>
      <c r="H29" s="363">
        <v>0.75919999999999999</v>
      </c>
      <c r="I29" s="360">
        <v>0.89759999999999995</v>
      </c>
      <c r="J29" s="361">
        <v>0.89759999999999995</v>
      </c>
      <c r="K29" s="371" t="s">
        <v>247</v>
      </c>
    </row>
    <row r="30" spans="1:11" ht="14.4" customHeight="1" thickBot="1" x14ac:dyDescent="0.35">
      <c r="A30" s="382" t="s">
        <v>274</v>
      </c>
      <c r="B30" s="360">
        <v>0.13892295395400001</v>
      </c>
      <c r="C30" s="360">
        <v>0.504</v>
      </c>
      <c r="D30" s="361">
        <v>0.36507704604500002</v>
      </c>
      <c r="E30" s="362">
        <v>3.627910188</v>
      </c>
      <c r="F30" s="360">
        <v>0.56307820578300005</v>
      </c>
      <c r="G30" s="361">
        <v>9.3846367629999997E-2</v>
      </c>
      <c r="H30" s="363">
        <v>0</v>
      </c>
      <c r="I30" s="360">
        <v>0</v>
      </c>
      <c r="J30" s="361">
        <v>-9.3846367629999997E-2</v>
      </c>
      <c r="K30" s="364">
        <v>0</v>
      </c>
    </row>
    <row r="31" spans="1:11" ht="14.4" customHeight="1" thickBot="1" x14ac:dyDescent="0.35">
      <c r="A31" s="382" t="s">
        <v>275</v>
      </c>
      <c r="B31" s="360">
        <v>20.459341022509999</v>
      </c>
      <c r="C31" s="360">
        <v>24.864899999999999</v>
      </c>
      <c r="D31" s="361">
        <v>4.405558977489</v>
      </c>
      <c r="E31" s="362">
        <v>1.215332398665</v>
      </c>
      <c r="F31" s="360">
        <v>27.623375425839999</v>
      </c>
      <c r="G31" s="361">
        <v>4.6038959043060004</v>
      </c>
      <c r="H31" s="363">
        <v>0.20569999999999999</v>
      </c>
      <c r="I31" s="360">
        <v>2.0817600000000001</v>
      </c>
      <c r="J31" s="361">
        <v>-2.5221359043059999</v>
      </c>
      <c r="K31" s="364">
        <v>7.5362259966000003E-2</v>
      </c>
    </row>
    <row r="32" spans="1:11" ht="14.4" customHeight="1" thickBot="1" x14ac:dyDescent="0.35">
      <c r="A32" s="382" t="s">
        <v>276</v>
      </c>
      <c r="B32" s="360">
        <v>39.996604190188997</v>
      </c>
      <c r="C32" s="360">
        <v>51.869709999999998</v>
      </c>
      <c r="D32" s="361">
        <v>11.873105809809999</v>
      </c>
      <c r="E32" s="362">
        <v>1.29685284664</v>
      </c>
      <c r="F32" s="360">
        <v>64.999997952656997</v>
      </c>
      <c r="G32" s="361">
        <v>10.833332992109</v>
      </c>
      <c r="H32" s="363">
        <v>0.52</v>
      </c>
      <c r="I32" s="360">
        <v>1.10599</v>
      </c>
      <c r="J32" s="361">
        <v>-9.7273429921089996</v>
      </c>
      <c r="K32" s="364">
        <v>1.7015231305E-2</v>
      </c>
    </row>
    <row r="33" spans="1:11" ht="14.4" customHeight="1" thickBot="1" x14ac:dyDescent="0.35">
      <c r="A33" s="382" t="s">
        <v>277</v>
      </c>
      <c r="B33" s="360">
        <v>39.920671865426002</v>
      </c>
      <c r="C33" s="360">
        <v>31.440529999999999</v>
      </c>
      <c r="D33" s="361">
        <v>-8.4801418654260008</v>
      </c>
      <c r="E33" s="362">
        <v>0.78757517173000002</v>
      </c>
      <c r="F33" s="360">
        <v>4.9999998425119996</v>
      </c>
      <c r="G33" s="361">
        <v>0.83333330708499997</v>
      </c>
      <c r="H33" s="363">
        <v>0</v>
      </c>
      <c r="I33" s="360">
        <v>0</v>
      </c>
      <c r="J33" s="361">
        <v>-0.83333330708499997</v>
      </c>
      <c r="K33" s="364">
        <v>0</v>
      </c>
    </row>
    <row r="34" spans="1:11" ht="14.4" customHeight="1" thickBot="1" x14ac:dyDescent="0.35">
      <c r="A34" s="381" t="s">
        <v>278</v>
      </c>
      <c r="B34" s="365">
        <v>3.9588886377430001</v>
      </c>
      <c r="C34" s="365">
        <v>12.48549</v>
      </c>
      <c r="D34" s="366">
        <v>8.5266013622560006</v>
      </c>
      <c r="E34" s="372">
        <v>3.1537866160119998</v>
      </c>
      <c r="F34" s="365">
        <v>3.8127675206370002</v>
      </c>
      <c r="G34" s="366">
        <v>0.63546125343899995</v>
      </c>
      <c r="H34" s="368">
        <v>0.11065</v>
      </c>
      <c r="I34" s="365">
        <v>0.11065</v>
      </c>
      <c r="J34" s="366">
        <v>-0.52481125343900004</v>
      </c>
      <c r="K34" s="373">
        <v>2.9020914440999999E-2</v>
      </c>
    </row>
    <row r="35" spans="1:11" ht="14.4" customHeight="1" thickBot="1" x14ac:dyDescent="0.35">
      <c r="A35" s="382" t="s">
        <v>279</v>
      </c>
      <c r="B35" s="360">
        <v>2.958702139728</v>
      </c>
      <c r="C35" s="360">
        <v>11.105499999999999</v>
      </c>
      <c r="D35" s="361">
        <v>8.1467978602710005</v>
      </c>
      <c r="E35" s="362">
        <v>3.7535038931020002</v>
      </c>
      <c r="F35" s="360">
        <v>3.8127675206370002</v>
      </c>
      <c r="G35" s="361">
        <v>0.63546125343899995</v>
      </c>
      <c r="H35" s="363">
        <v>0</v>
      </c>
      <c r="I35" s="360">
        <v>0</v>
      </c>
      <c r="J35" s="361">
        <v>-0.63546125343899995</v>
      </c>
      <c r="K35" s="364">
        <v>0</v>
      </c>
    </row>
    <row r="36" spans="1:11" ht="14.4" customHeight="1" thickBot="1" x14ac:dyDescent="0.35">
      <c r="A36" s="382" t="s">
        <v>280</v>
      </c>
      <c r="B36" s="360">
        <v>0</v>
      </c>
      <c r="C36" s="360">
        <v>0.95499999999999996</v>
      </c>
      <c r="D36" s="361">
        <v>0.95499999999999996</v>
      </c>
      <c r="E36" s="370" t="s">
        <v>264</v>
      </c>
      <c r="F36" s="360">
        <v>0</v>
      </c>
      <c r="G36" s="361">
        <v>0</v>
      </c>
      <c r="H36" s="363">
        <v>0</v>
      </c>
      <c r="I36" s="360">
        <v>0</v>
      </c>
      <c r="J36" s="361">
        <v>0</v>
      </c>
      <c r="K36" s="371" t="s">
        <v>247</v>
      </c>
    </row>
    <row r="37" spans="1:11" ht="14.4" customHeight="1" thickBot="1" x14ac:dyDescent="0.35">
      <c r="A37" s="382" t="s">
        <v>281</v>
      </c>
      <c r="B37" s="360">
        <v>1.0001864980149999</v>
      </c>
      <c r="C37" s="360">
        <v>0.42498999999999998</v>
      </c>
      <c r="D37" s="361">
        <v>-0.57519649801399997</v>
      </c>
      <c r="E37" s="362">
        <v>0.42491075498699998</v>
      </c>
      <c r="F37" s="360">
        <v>0</v>
      </c>
      <c r="G37" s="361">
        <v>0</v>
      </c>
      <c r="H37" s="363">
        <v>0.11065</v>
      </c>
      <c r="I37" s="360">
        <v>0.11065</v>
      </c>
      <c r="J37" s="361">
        <v>0.11065</v>
      </c>
      <c r="K37" s="371" t="s">
        <v>247</v>
      </c>
    </row>
    <row r="38" spans="1:11" ht="14.4" customHeight="1" thickBot="1" x14ac:dyDescent="0.35">
      <c r="A38" s="381" t="s">
        <v>282</v>
      </c>
      <c r="B38" s="365">
        <v>17.827665258052001</v>
      </c>
      <c r="C38" s="365">
        <v>19.195399999999999</v>
      </c>
      <c r="D38" s="366">
        <v>1.3677347419470001</v>
      </c>
      <c r="E38" s="372">
        <v>1.076719790401</v>
      </c>
      <c r="F38" s="365">
        <v>19.999999370047998</v>
      </c>
      <c r="G38" s="366">
        <v>3.333333228341</v>
      </c>
      <c r="H38" s="368">
        <v>0.58596999999999999</v>
      </c>
      <c r="I38" s="365">
        <v>0.73724000000000001</v>
      </c>
      <c r="J38" s="366">
        <v>-2.5960932283410001</v>
      </c>
      <c r="K38" s="373">
        <v>3.6862001161000003E-2</v>
      </c>
    </row>
    <row r="39" spans="1:11" ht="14.4" customHeight="1" thickBot="1" x14ac:dyDescent="0.35">
      <c r="A39" s="382" t="s">
        <v>283</v>
      </c>
      <c r="B39" s="360">
        <v>15.827937078731001</v>
      </c>
      <c r="C39" s="360">
        <v>17.251519999999999</v>
      </c>
      <c r="D39" s="361">
        <v>1.423582921268</v>
      </c>
      <c r="E39" s="362">
        <v>1.0899411536820001</v>
      </c>
      <c r="F39" s="360">
        <v>16.99999946454</v>
      </c>
      <c r="G39" s="361">
        <v>2.8333332440899999</v>
      </c>
      <c r="H39" s="363">
        <v>0.58596999999999999</v>
      </c>
      <c r="I39" s="360">
        <v>0.73724000000000001</v>
      </c>
      <c r="J39" s="361">
        <v>-2.09609324409</v>
      </c>
      <c r="K39" s="364">
        <v>4.3367060189000002E-2</v>
      </c>
    </row>
    <row r="40" spans="1:11" ht="14.4" customHeight="1" thickBot="1" x14ac:dyDescent="0.35">
      <c r="A40" s="382" t="s">
        <v>284</v>
      </c>
      <c r="B40" s="360">
        <v>0</v>
      </c>
      <c r="C40" s="360">
        <v>0.26752999999999999</v>
      </c>
      <c r="D40" s="361">
        <v>0.26752999999999999</v>
      </c>
      <c r="E40" s="370" t="s">
        <v>247</v>
      </c>
      <c r="F40" s="360">
        <v>0.99999996850200001</v>
      </c>
      <c r="G40" s="361">
        <v>0.16666666141700001</v>
      </c>
      <c r="H40" s="363">
        <v>0</v>
      </c>
      <c r="I40" s="360">
        <v>0</v>
      </c>
      <c r="J40" s="361">
        <v>-0.16666666141700001</v>
      </c>
      <c r="K40" s="364">
        <v>0</v>
      </c>
    </row>
    <row r="41" spans="1:11" ht="14.4" customHeight="1" thickBot="1" x14ac:dyDescent="0.35">
      <c r="A41" s="382" t="s">
        <v>285</v>
      </c>
      <c r="B41" s="360">
        <v>1.999728179321</v>
      </c>
      <c r="C41" s="360">
        <v>1.67635</v>
      </c>
      <c r="D41" s="361">
        <v>-0.32337817932099999</v>
      </c>
      <c r="E41" s="362">
        <v>0.83828893213300004</v>
      </c>
      <c r="F41" s="360">
        <v>1.999999937004</v>
      </c>
      <c r="G41" s="361">
        <v>0.33333332283400002</v>
      </c>
      <c r="H41" s="363">
        <v>0</v>
      </c>
      <c r="I41" s="360">
        <v>0</v>
      </c>
      <c r="J41" s="361">
        <v>-0.33333332283400002</v>
      </c>
      <c r="K41" s="364">
        <v>0</v>
      </c>
    </row>
    <row r="42" spans="1:11" ht="14.4" customHeight="1" thickBot="1" x14ac:dyDescent="0.35">
      <c r="A42" s="380" t="s">
        <v>28</v>
      </c>
      <c r="B42" s="360">
        <v>610.39313456412697</v>
      </c>
      <c r="C42" s="360">
        <v>554.86800000000005</v>
      </c>
      <c r="D42" s="361">
        <v>-55.525134564125999</v>
      </c>
      <c r="E42" s="362">
        <v>0.90903381538799999</v>
      </c>
      <c r="F42" s="360">
        <v>565.33406970777196</v>
      </c>
      <c r="G42" s="361">
        <v>94.222344951295</v>
      </c>
      <c r="H42" s="363">
        <v>59.765000000000001</v>
      </c>
      <c r="I42" s="360">
        <v>129.374</v>
      </c>
      <c r="J42" s="361">
        <v>35.151655048704001</v>
      </c>
      <c r="K42" s="364">
        <v>0.228845220785</v>
      </c>
    </row>
    <row r="43" spans="1:11" ht="14.4" customHeight="1" thickBot="1" x14ac:dyDescent="0.35">
      <c r="A43" s="381" t="s">
        <v>286</v>
      </c>
      <c r="B43" s="365">
        <v>610.39313456412697</v>
      </c>
      <c r="C43" s="365">
        <v>554.86800000000005</v>
      </c>
      <c r="D43" s="366">
        <v>-55.525134564125999</v>
      </c>
      <c r="E43" s="372">
        <v>0.90903381538799999</v>
      </c>
      <c r="F43" s="365">
        <v>565.33406970777196</v>
      </c>
      <c r="G43" s="366">
        <v>94.222344951295</v>
      </c>
      <c r="H43" s="368">
        <v>59.765000000000001</v>
      </c>
      <c r="I43" s="365">
        <v>129.374</v>
      </c>
      <c r="J43" s="366">
        <v>35.151655048704001</v>
      </c>
      <c r="K43" s="373">
        <v>0.228845220785</v>
      </c>
    </row>
    <row r="44" spans="1:11" ht="14.4" customHeight="1" thickBot="1" x14ac:dyDescent="0.35">
      <c r="A44" s="382" t="s">
        <v>287</v>
      </c>
      <c r="B44" s="360">
        <v>246.015486981989</v>
      </c>
      <c r="C44" s="360">
        <v>206.72499999999999</v>
      </c>
      <c r="D44" s="361">
        <v>-39.290486981988998</v>
      </c>
      <c r="E44" s="362">
        <v>0.84029262765500001</v>
      </c>
      <c r="F44" s="360">
        <v>212.334080826415</v>
      </c>
      <c r="G44" s="361">
        <v>35.389013471068999</v>
      </c>
      <c r="H44" s="363">
        <v>16.713000000000001</v>
      </c>
      <c r="I44" s="360">
        <v>34.750999999999998</v>
      </c>
      <c r="J44" s="361">
        <v>-0.63801347106899997</v>
      </c>
      <c r="K44" s="364">
        <v>0.16366190422499999</v>
      </c>
    </row>
    <row r="45" spans="1:11" ht="14.4" customHeight="1" thickBot="1" x14ac:dyDescent="0.35">
      <c r="A45" s="382" t="s">
        <v>288</v>
      </c>
      <c r="B45" s="360">
        <v>75.000508042921993</v>
      </c>
      <c r="C45" s="360">
        <v>79.692999999999998</v>
      </c>
      <c r="D45" s="361">
        <v>4.6924919570770003</v>
      </c>
      <c r="E45" s="362">
        <v>1.06256613561</v>
      </c>
      <c r="F45" s="360">
        <v>74.999997637681005</v>
      </c>
      <c r="G45" s="361">
        <v>12.499999606279999</v>
      </c>
      <c r="H45" s="363">
        <v>5.3490000000000002</v>
      </c>
      <c r="I45" s="360">
        <v>11.968999999999999</v>
      </c>
      <c r="J45" s="361">
        <v>-0.53099960627999998</v>
      </c>
      <c r="K45" s="364">
        <v>0.159586671693</v>
      </c>
    </row>
    <row r="46" spans="1:11" ht="14.4" customHeight="1" thickBot="1" x14ac:dyDescent="0.35">
      <c r="A46" s="382" t="s">
        <v>289</v>
      </c>
      <c r="B46" s="360">
        <v>289.37713953921502</v>
      </c>
      <c r="C46" s="360">
        <v>268.45</v>
      </c>
      <c r="D46" s="361">
        <v>-20.927139539214998</v>
      </c>
      <c r="E46" s="362">
        <v>0.92768212591800003</v>
      </c>
      <c r="F46" s="360">
        <v>277.99999124367503</v>
      </c>
      <c r="G46" s="361">
        <v>46.333331873944999</v>
      </c>
      <c r="H46" s="363">
        <v>37.703000000000003</v>
      </c>
      <c r="I46" s="360">
        <v>82.653999999999996</v>
      </c>
      <c r="J46" s="361">
        <v>36.320668126054002</v>
      </c>
      <c r="K46" s="364">
        <v>0.29731655612699998</v>
      </c>
    </row>
    <row r="47" spans="1:11" ht="14.4" customHeight="1" thickBot="1" x14ac:dyDescent="0.35">
      <c r="A47" s="383" t="s">
        <v>290</v>
      </c>
      <c r="B47" s="365">
        <v>1502.6049226857699</v>
      </c>
      <c r="C47" s="365">
        <v>1145.4329700000001</v>
      </c>
      <c r="D47" s="366">
        <v>-357.17195268576597</v>
      </c>
      <c r="E47" s="372">
        <v>0.762298161483</v>
      </c>
      <c r="F47" s="365">
        <v>1269.2344138226499</v>
      </c>
      <c r="G47" s="366">
        <v>211.53906897044101</v>
      </c>
      <c r="H47" s="368">
        <v>38.310850000000002</v>
      </c>
      <c r="I47" s="365">
        <v>67.233649999999997</v>
      </c>
      <c r="J47" s="366">
        <v>-144.305418970441</v>
      </c>
      <c r="K47" s="373">
        <v>5.2971814557999999E-2</v>
      </c>
    </row>
    <row r="48" spans="1:11" ht="14.4" customHeight="1" thickBot="1" x14ac:dyDescent="0.35">
      <c r="A48" s="380" t="s">
        <v>31</v>
      </c>
      <c r="B48" s="360">
        <v>313.26111480791701</v>
      </c>
      <c r="C48" s="360">
        <v>120.80432999999999</v>
      </c>
      <c r="D48" s="361">
        <v>-192.45678480791699</v>
      </c>
      <c r="E48" s="362">
        <v>0.38563461690400003</v>
      </c>
      <c r="F48" s="360">
        <v>96.445387522659004</v>
      </c>
      <c r="G48" s="361">
        <v>16.074231253775999</v>
      </c>
      <c r="H48" s="363">
        <v>6.3532900000000003</v>
      </c>
      <c r="I48" s="360">
        <v>12.70356</v>
      </c>
      <c r="J48" s="361">
        <v>-3.370671253776</v>
      </c>
      <c r="K48" s="364">
        <v>0.131717652096</v>
      </c>
    </row>
    <row r="49" spans="1:11" ht="14.4" customHeight="1" thickBot="1" x14ac:dyDescent="0.35">
      <c r="A49" s="384" t="s">
        <v>291</v>
      </c>
      <c r="B49" s="360">
        <v>313.26111480791701</v>
      </c>
      <c r="C49" s="360">
        <v>120.80432999999999</v>
      </c>
      <c r="D49" s="361">
        <v>-192.45678480791699</v>
      </c>
      <c r="E49" s="362">
        <v>0.38563461690400003</v>
      </c>
      <c r="F49" s="360">
        <v>96.445387522659004</v>
      </c>
      <c r="G49" s="361">
        <v>16.074231253775999</v>
      </c>
      <c r="H49" s="363">
        <v>6.3532900000000003</v>
      </c>
      <c r="I49" s="360">
        <v>12.70356</v>
      </c>
      <c r="J49" s="361">
        <v>-3.370671253776</v>
      </c>
      <c r="K49" s="364">
        <v>0.131717652096</v>
      </c>
    </row>
    <row r="50" spans="1:11" ht="14.4" customHeight="1" thickBot="1" x14ac:dyDescent="0.35">
      <c r="A50" s="382" t="s">
        <v>292</v>
      </c>
      <c r="B50" s="360">
        <v>228.74011241387601</v>
      </c>
      <c r="C50" s="360">
        <v>29.848050000000001</v>
      </c>
      <c r="D50" s="361">
        <v>-198.892062413876</v>
      </c>
      <c r="E50" s="362">
        <v>0.13048891899599999</v>
      </c>
      <c r="F50" s="360">
        <v>24.23716856627</v>
      </c>
      <c r="G50" s="361">
        <v>4.0395280943780003</v>
      </c>
      <c r="H50" s="363">
        <v>3.8839999999999999</v>
      </c>
      <c r="I50" s="360">
        <v>5.6627000000000001</v>
      </c>
      <c r="J50" s="361">
        <v>1.6231719056210001</v>
      </c>
      <c r="K50" s="364">
        <v>0.23363702672200001</v>
      </c>
    </row>
    <row r="51" spans="1:11" ht="14.4" customHeight="1" thickBot="1" x14ac:dyDescent="0.35">
      <c r="A51" s="382" t="s">
        <v>293</v>
      </c>
      <c r="B51" s="360">
        <v>24.690713958751001</v>
      </c>
      <c r="C51" s="360">
        <v>20.665500000000002</v>
      </c>
      <c r="D51" s="361">
        <v>-4.0252139587510003</v>
      </c>
      <c r="E51" s="362">
        <v>0.83697458220599996</v>
      </c>
      <c r="F51" s="360">
        <v>41.064739548363001</v>
      </c>
      <c r="G51" s="361">
        <v>6.8441232580599998</v>
      </c>
      <c r="H51" s="363">
        <v>0</v>
      </c>
      <c r="I51" s="360">
        <v>2.5409999999999999</v>
      </c>
      <c r="J51" s="361">
        <v>-4.3031232580600003</v>
      </c>
      <c r="K51" s="364">
        <v>6.1877903717999998E-2</v>
      </c>
    </row>
    <row r="52" spans="1:11" ht="14.4" customHeight="1" thickBot="1" x14ac:dyDescent="0.35">
      <c r="A52" s="382" t="s">
        <v>294</v>
      </c>
      <c r="B52" s="360">
        <v>9.9999831169649998</v>
      </c>
      <c r="C52" s="360">
        <v>41.799700000000001</v>
      </c>
      <c r="D52" s="361">
        <v>31.799716883034002</v>
      </c>
      <c r="E52" s="362">
        <v>4.1799770570690002</v>
      </c>
      <c r="F52" s="360">
        <v>0</v>
      </c>
      <c r="G52" s="361">
        <v>0</v>
      </c>
      <c r="H52" s="363">
        <v>0</v>
      </c>
      <c r="I52" s="360">
        <v>0</v>
      </c>
      <c r="J52" s="361">
        <v>0</v>
      </c>
      <c r="K52" s="371" t="s">
        <v>247</v>
      </c>
    </row>
    <row r="53" spans="1:11" ht="14.4" customHeight="1" thickBot="1" x14ac:dyDescent="0.35">
      <c r="A53" s="382" t="s">
        <v>295</v>
      </c>
      <c r="B53" s="360">
        <v>49.830305318322999</v>
      </c>
      <c r="C53" s="360">
        <v>28.49108</v>
      </c>
      <c r="D53" s="361">
        <v>-21.339225318322999</v>
      </c>
      <c r="E53" s="362">
        <v>0.57176209975000003</v>
      </c>
      <c r="F53" s="360">
        <v>31.143479408025001</v>
      </c>
      <c r="G53" s="361">
        <v>5.1905799013370002</v>
      </c>
      <c r="H53" s="363">
        <v>2.46929</v>
      </c>
      <c r="I53" s="360">
        <v>4.49986</v>
      </c>
      <c r="J53" s="361">
        <v>-0.69071990133700001</v>
      </c>
      <c r="K53" s="364">
        <v>0.14448803041700001</v>
      </c>
    </row>
    <row r="54" spans="1:11" ht="14.4" customHeight="1" thickBot="1" x14ac:dyDescent="0.35">
      <c r="A54" s="385" t="s">
        <v>32</v>
      </c>
      <c r="B54" s="365">
        <v>0</v>
      </c>
      <c r="C54" s="365">
        <v>54.427</v>
      </c>
      <c r="D54" s="366">
        <v>54.427</v>
      </c>
      <c r="E54" s="367" t="s">
        <v>247</v>
      </c>
      <c r="F54" s="365">
        <v>0</v>
      </c>
      <c r="G54" s="366">
        <v>0</v>
      </c>
      <c r="H54" s="368">
        <v>0.42199999999999999</v>
      </c>
      <c r="I54" s="365">
        <v>0.42199999999999999</v>
      </c>
      <c r="J54" s="366">
        <v>0.42199999999999999</v>
      </c>
      <c r="K54" s="369" t="s">
        <v>247</v>
      </c>
    </row>
    <row r="55" spans="1:11" ht="14.4" customHeight="1" thickBot="1" x14ac:dyDescent="0.35">
      <c r="A55" s="381" t="s">
        <v>296</v>
      </c>
      <c r="B55" s="365">
        <v>0</v>
      </c>
      <c r="C55" s="365">
        <v>34.798999999999999</v>
      </c>
      <c r="D55" s="366">
        <v>34.798999999999999</v>
      </c>
      <c r="E55" s="367" t="s">
        <v>247</v>
      </c>
      <c r="F55" s="365">
        <v>0</v>
      </c>
      <c r="G55" s="366">
        <v>0</v>
      </c>
      <c r="H55" s="368">
        <v>0.42199999999999999</v>
      </c>
      <c r="I55" s="365">
        <v>0.42199999999999999</v>
      </c>
      <c r="J55" s="366">
        <v>0.42199999999999999</v>
      </c>
      <c r="K55" s="369" t="s">
        <v>247</v>
      </c>
    </row>
    <row r="56" spans="1:11" ht="14.4" customHeight="1" thickBot="1" x14ac:dyDescent="0.35">
      <c r="A56" s="382" t="s">
        <v>297</v>
      </c>
      <c r="B56" s="360">
        <v>0</v>
      </c>
      <c r="C56" s="360">
        <v>34.029000000000003</v>
      </c>
      <c r="D56" s="361">
        <v>34.029000000000003</v>
      </c>
      <c r="E56" s="370" t="s">
        <v>247</v>
      </c>
      <c r="F56" s="360">
        <v>0</v>
      </c>
      <c r="G56" s="361">
        <v>0</v>
      </c>
      <c r="H56" s="363">
        <v>0.42199999999999999</v>
      </c>
      <c r="I56" s="360">
        <v>0.42199999999999999</v>
      </c>
      <c r="J56" s="361">
        <v>0.42199999999999999</v>
      </c>
      <c r="K56" s="371" t="s">
        <v>247</v>
      </c>
    </row>
    <row r="57" spans="1:11" ht="14.4" customHeight="1" thickBot="1" x14ac:dyDescent="0.35">
      <c r="A57" s="382" t="s">
        <v>298</v>
      </c>
      <c r="B57" s="360">
        <v>0</v>
      </c>
      <c r="C57" s="360">
        <v>0.77</v>
      </c>
      <c r="D57" s="361">
        <v>0.77</v>
      </c>
      <c r="E57" s="370" t="s">
        <v>247</v>
      </c>
      <c r="F57" s="360">
        <v>0</v>
      </c>
      <c r="G57" s="361">
        <v>0</v>
      </c>
      <c r="H57" s="363">
        <v>0</v>
      </c>
      <c r="I57" s="360">
        <v>0</v>
      </c>
      <c r="J57" s="361">
        <v>0</v>
      </c>
      <c r="K57" s="371" t="s">
        <v>247</v>
      </c>
    </row>
    <row r="58" spans="1:11" ht="14.4" customHeight="1" thickBot="1" x14ac:dyDescent="0.35">
      <c r="A58" s="381" t="s">
        <v>299</v>
      </c>
      <c r="B58" s="365">
        <v>0</v>
      </c>
      <c r="C58" s="365">
        <v>19.628</v>
      </c>
      <c r="D58" s="366">
        <v>19.628</v>
      </c>
      <c r="E58" s="367" t="s">
        <v>264</v>
      </c>
      <c r="F58" s="365">
        <v>0</v>
      </c>
      <c r="G58" s="366">
        <v>0</v>
      </c>
      <c r="H58" s="368">
        <v>0</v>
      </c>
      <c r="I58" s="365">
        <v>0</v>
      </c>
      <c r="J58" s="366">
        <v>0</v>
      </c>
      <c r="K58" s="369" t="s">
        <v>247</v>
      </c>
    </row>
    <row r="59" spans="1:11" ht="14.4" customHeight="1" thickBot="1" x14ac:dyDescent="0.35">
      <c r="A59" s="382" t="s">
        <v>300</v>
      </c>
      <c r="B59" s="360">
        <v>0</v>
      </c>
      <c r="C59" s="360">
        <v>19.628</v>
      </c>
      <c r="D59" s="361">
        <v>19.628</v>
      </c>
      <c r="E59" s="370" t="s">
        <v>264</v>
      </c>
      <c r="F59" s="360">
        <v>0</v>
      </c>
      <c r="G59" s="361">
        <v>0</v>
      </c>
      <c r="H59" s="363">
        <v>0</v>
      </c>
      <c r="I59" s="360">
        <v>0</v>
      </c>
      <c r="J59" s="361">
        <v>0</v>
      </c>
      <c r="K59" s="371" t="s">
        <v>247</v>
      </c>
    </row>
    <row r="60" spans="1:11" ht="14.4" customHeight="1" thickBot="1" x14ac:dyDescent="0.35">
      <c r="A60" s="380" t="s">
        <v>33</v>
      </c>
      <c r="B60" s="360">
        <v>1189.3438078778499</v>
      </c>
      <c r="C60" s="360">
        <v>970.20164</v>
      </c>
      <c r="D60" s="361">
        <v>-219.142167877849</v>
      </c>
      <c r="E60" s="362">
        <v>0.81574531567200004</v>
      </c>
      <c r="F60" s="360">
        <v>1172.7890262999899</v>
      </c>
      <c r="G60" s="361">
        <v>195.46483771666499</v>
      </c>
      <c r="H60" s="363">
        <v>31.53556</v>
      </c>
      <c r="I60" s="360">
        <v>54.108089999999997</v>
      </c>
      <c r="J60" s="361">
        <v>-141.35674771666399</v>
      </c>
      <c r="K60" s="364">
        <v>4.6136251948000001E-2</v>
      </c>
    </row>
    <row r="61" spans="1:11" ht="14.4" customHeight="1" thickBot="1" x14ac:dyDescent="0.35">
      <c r="A61" s="381" t="s">
        <v>301</v>
      </c>
      <c r="B61" s="365">
        <v>4.4068309945350004</v>
      </c>
      <c r="C61" s="365">
        <v>0.72453999999999996</v>
      </c>
      <c r="D61" s="366">
        <v>-3.6822909945350002</v>
      </c>
      <c r="E61" s="372">
        <v>0.16441293094699999</v>
      </c>
      <c r="F61" s="365">
        <v>2.0033212777079998</v>
      </c>
      <c r="G61" s="366">
        <v>0.33388687961800001</v>
      </c>
      <c r="H61" s="368">
        <v>0.104</v>
      </c>
      <c r="I61" s="365">
        <v>0.104</v>
      </c>
      <c r="J61" s="366">
        <v>-0.229886879618</v>
      </c>
      <c r="K61" s="373">
        <v>5.1913789942999999E-2</v>
      </c>
    </row>
    <row r="62" spans="1:11" ht="14.4" customHeight="1" thickBot="1" x14ac:dyDescent="0.35">
      <c r="A62" s="382" t="s">
        <v>302</v>
      </c>
      <c r="B62" s="360">
        <v>4.4068309945350004</v>
      </c>
      <c r="C62" s="360">
        <v>0.72453999999999996</v>
      </c>
      <c r="D62" s="361">
        <v>-3.6822909945350002</v>
      </c>
      <c r="E62" s="362">
        <v>0.16441293094699999</v>
      </c>
      <c r="F62" s="360">
        <v>2.0033212777079998</v>
      </c>
      <c r="G62" s="361">
        <v>0.33388687961800001</v>
      </c>
      <c r="H62" s="363">
        <v>0.104</v>
      </c>
      <c r="I62" s="360">
        <v>0.104</v>
      </c>
      <c r="J62" s="361">
        <v>-0.229886879618</v>
      </c>
      <c r="K62" s="364">
        <v>5.1913789942999999E-2</v>
      </c>
    </row>
    <row r="63" spans="1:11" ht="14.4" customHeight="1" thickBot="1" x14ac:dyDescent="0.35">
      <c r="A63" s="381" t="s">
        <v>303</v>
      </c>
      <c r="B63" s="365">
        <v>22.168887367724</v>
      </c>
      <c r="C63" s="365">
        <v>23.72803</v>
      </c>
      <c r="D63" s="366">
        <v>1.5591426322749999</v>
      </c>
      <c r="E63" s="372">
        <v>1.070330215784</v>
      </c>
      <c r="F63" s="365">
        <v>24.613821606342</v>
      </c>
      <c r="G63" s="366">
        <v>4.1023036010569998</v>
      </c>
      <c r="H63" s="368">
        <v>2.8344200000000002</v>
      </c>
      <c r="I63" s="365">
        <v>4.00413</v>
      </c>
      <c r="J63" s="366">
        <v>-9.8173601057000001E-2</v>
      </c>
      <c r="K63" s="373">
        <v>0.16267811086100001</v>
      </c>
    </row>
    <row r="64" spans="1:11" ht="14.4" customHeight="1" thickBot="1" x14ac:dyDescent="0.35">
      <c r="A64" s="382" t="s">
        <v>304</v>
      </c>
      <c r="B64" s="360">
        <v>13.3072094477</v>
      </c>
      <c r="C64" s="360">
        <v>11.829599999999999</v>
      </c>
      <c r="D64" s="361">
        <v>-1.4776094476999999</v>
      </c>
      <c r="E64" s="362">
        <v>0.88896173510200005</v>
      </c>
      <c r="F64" s="360">
        <v>11.433145420738001</v>
      </c>
      <c r="G64" s="361">
        <v>1.905524236789</v>
      </c>
      <c r="H64" s="363">
        <v>1.8745000000000001</v>
      </c>
      <c r="I64" s="360">
        <v>1.8745000000000001</v>
      </c>
      <c r="J64" s="361">
        <v>-3.1024236789000001E-2</v>
      </c>
      <c r="K64" s="364">
        <v>0.16395313197</v>
      </c>
    </row>
    <row r="65" spans="1:11" ht="14.4" customHeight="1" thickBot="1" x14ac:dyDescent="0.35">
      <c r="A65" s="382" t="s">
        <v>305</v>
      </c>
      <c r="B65" s="360">
        <v>8.8616779200240003</v>
      </c>
      <c r="C65" s="360">
        <v>11.898429999999999</v>
      </c>
      <c r="D65" s="361">
        <v>3.0367520799749999</v>
      </c>
      <c r="E65" s="362">
        <v>1.3426836438180001</v>
      </c>
      <c r="F65" s="360">
        <v>13.180676185604</v>
      </c>
      <c r="G65" s="361">
        <v>2.1967793642669999</v>
      </c>
      <c r="H65" s="363">
        <v>0.95992</v>
      </c>
      <c r="I65" s="360">
        <v>2.1296300000000001</v>
      </c>
      <c r="J65" s="361">
        <v>-6.7149364266999995E-2</v>
      </c>
      <c r="K65" s="364">
        <v>0.16157213560299999</v>
      </c>
    </row>
    <row r="66" spans="1:11" ht="14.4" customHeight="1" thickBot="1" x14ac:dyDescent="0.35">
      <c r="A66" s="381" t="s">
        <v>306</v>
      </c>
      <c r="B66" s="365">
        <v>10.186104709266999</v>
      </c>
      <c r="C66" s="365">
        <v>10.385439999999999</v>
      </c>
      <c r="D66" s="366">
        <v>0.19933529073199999</v>
      </c>
      <c r="E66" s="372">
        <v>1.019569334541</v>
      </c>
      <c r="F66" s="365">
        <v>7.9999997480190004</v>
      </c>
      <c r="G66" s="366">
        <v>1.3333332913360001</v>
      </c>
      <c r="H66" s="368">
        <v>0</v>
      </c>
      <c r="I66" s="365">
        <v>0.94499999999999995</v>
      </c>
      <c r="J66" s="366">
        <v>-0.38833329133599997</v>
      </c>
      <c r="K66" s="373">
        <v>0.11812500372</v>
      </c>
    </row>
    <row r="67" spans="1:11" ht="14.4" customHeight="1" thickBot="1" x14ac:dyDescent="0.35">
      <c r="A67" s="382" t="s">
        <v>307</v>
      </c>
      <c r="B67" s="360">
        <v>3.915363845471</v>
      </c>
      <c r="C67" s="360">
        <v>3.78</v>
      </c>
      <c r="D67" s="361">
        <v>-0.135363845471</v>
      </c>
      <c r="E67" s="362">
        <v>0.96542751815299999</v>
      </c>
      <c r="F67" s="360">
        <v>3.9999998740090001</v>
      </c>
      <c r="G67" s="361">
        <v>0.66666664566800005</v>
      </c>
      <c r="H67" s="363">
        <v>0</v>
      </c>
      <c r="I67" s="360">
        <v>0.94499999999999995</v>
      </c>
      <c r="J67" s="361">
        <v>0.27833335433099998</v>
      </c>
      <c r="K67" s="364">
        <v>0.236250007441</v>
      </c>
    </row>
    <row r="68" spans="1:11" ht="14.4" customHeight="1" thickBot="1" x14ac:dyDescent="0.35">
      <c r="A68" s="382" t="s">
        <v>308</v>
      </c>
      <c r="B68" s="360">
        <v>6.270740863795</v>
      </c>
      <c r="C68" s="360">
        <v>6.6054399999999998</v>
      </c>
      <c r="D68" s="361">
        <v>0.33469913620399999</v>
      </c>
      <c r="E68" s="362">
        <v>1.0533747356930001</v>
      </c>
      <c r="F68" s="360">
        <v>3.9999998740090001</v>
      </c>
      <c r="G68" s="361">
        <v>0.66666664566800005</v>
      </c>
      <c r="H68" s="363">
        <v>0</v>
      </c>
      <c r="I68" s="360">
        <v>0</v>
      </c>
      <c r="J68" s="361">
        <v>-0.66666664566800005</v>
      </c>
      <c r="K68" s="364">
        <v>0</v>
      </c>
    </row>
    <row r="69" spans="1:11" ht="14.4" customHeight="1" thickBot="1" x14ac:dyDescent="0.35">
      <c r="A69" s="381" t="s">
        <v>309</v>
      </c>
      <c r="B69" s="365">
        <v>252.95039771019299</v>
      </c>
      <c r="C69" s="365">
        <v>222.31282999999999</v>
      </c>
      <c r="D69" s="366">
        <v>-30.637567710191998</v>
      </c>
      <c r="E69" s="372">
        <v>0.87887914789800003</v>
      </c>
      <c r="F69" s="365">
        <v>233.945055287098</v>
      </c>
      <c r="G69" s="366">
        <v>38.990842547848999</v>
      </c>
      <c r="H69" s="368">
        <v>17.886579999999999</v>
      </c>
      <c r="I69" s="365">
        <v>36.032899999999998</v>
      </c>
      <c r="J69" s="366">
        <v>-2.957942547849</v>
      </c>
      <c r="K69" s="373">
        <v>0.154022917713</v>
      </c>
    </row>
    <row r="70" spans="1:11" ht="14.4" customHeight="1" thickBot="1" x14ac:dyDescent="0.35">
      <c r="A70" s="382" t="s">
        <v>310</v>
      </c>
      <c r="B70" s="360">
        <v>194.22593540181501</v>
      </c>
      <c r="C70" s="360">
        <v>162.17277000000001</v>
      </c>
      <c r="D70" s="361">
        <v>-32.053165401813999</v>
      </c>
      <c r="E70" s="362">
        <v>0.83496969477500005</v>
      </c>
      <c r="F70" s="360">
        <v>173.46128379309701</v>
      </c>
      <c r="G70" s="361">
        <v>28.910213965516</v>
      </c>
      <c r="H70" s="363">
        <v>13.160550000000001</v>
      </c>
      <c r="I70" s="360">
        <v>26.321100000000001</v>
      </c>
      <c r="J70" s="361">
        <v>-2.5891139655159998</v>
      </c>
      <c r="K70" s="364">
        <v>0.15174048885300001</v>
      </c>
    </row>
    <row r="71" spans="1:11" ht="14.4" customHeight="1" thickBot="1" x14ac:dyDescent="0.35">
      <c r="A71" s="382" t="s">
        <v>311</v>
      </c>
      <c r="B71" s="360">
        <v>54.620110359169999</v>
      </c>
      <c r="C71" s="360">
        <v>59.768059999999998</v>
      </c>
      <c r="D71" s="361">
        <v>5.1479496408290002</v>
      </c>
      <c r="E71" s="362">
        <v>1.0942500776170001</v>
      </c>
      <c r="F71" s="360">
        <v>60.181030793281003</v>
      </c>
      <c r="G71" s="361">
        <v>10.03017179888</v>
      </c>
      <c r="H71" s="363">
        <v>4.7260299999999997</v>
      </c>
      <c r="I71" s="360">
        <v>9.7118000000000002</v>
      </c>
      <c r="J71" s="361">
        <v>-0.31837179888</v>
      </c>
      <c r="K71" s="364">
        <v>0.161376431609</v>
      </c>
    </row>
    <row r="72" spans="1:11" ht="14.4" customHeight="1" thickBot="1" x14ac:dyDescent="0.35">
      <c r="A72" s="382" t="s">
        <v>312</v>
      </c>
      <c r="B72" s="360">
        <v>0</v>
      </c>
      <c r="C72" s="360">
        <v>0.372</v>
      </c>
      <c r="D72" s="361">
        <v>0.372</v>
      </c>
      <c r="E72" s="370" t="s">
        <v>247</v>
      </c>
      <c r="F72" s="360">
        <v>0.302740700719</v>
      </c>
      <c r="G72" s="361">
        <v>5.0456783452999997E-2</v>
      </c>
      <c r="H72" s="363">
        <v>0</v>
      </c>
      <c r="I72" s="360">
        <v>0</v>
      </c>
      <c r="J72" s="361">
        <v>-5.0456783452999997E-2</v>
      </c>
      <c r="K72" s="364">
        <v>0</v>
      </c>
    </row>
    <row r="73" spans="1:11" ht="14.4" customHeight="1" thickBot="1" x14ac:dyDescent="0.35">
      <c r="A73" s="381" t="s">
        <v>313</v>
      </c>
      <c r="B73" s="365">
        <v>577.578336189531</v>
      </c>
      <c r="C73" s="365">
        <v>585.04790000000003</v>
      </c>
      <c r="D73" s="366">
        <v>7.4695638104690003</v>
      </c>
      <c r="E73" s="372">
        <v>1.0129325553649999</v>
      </c>
      <c r="F73" s="365">
        <v>689.226835152798</v>
      </c>
      <c r="G73" s="366">
        <v>114.871139192133</v>
      </c>
      <c r="H73" s="368">
        <v>10.338559999999999</v>
      </c>
      <c r="I73" s="365">
        <v>12.65006</v>
      </c>
      <c r="J73" s="366">
        <v>-102.221079192133</v>
      </c>
      <c r="K73" s="373">
        <v>1.8353986459E-2</v>
      </c>
    </row>
    <row r="74" spans="1:11" ht="14.4" customHeight="1" thickBot="1" x14ac:dyDescent="0.35">
      <c r="A74" s="382" t="s">
        <v>314</v>
      </c>
      <c r="B74" s="360">
        <v>324.00423726058898</v>
      </c>
      <c r="C74" s="360">
        <v>275.02760000000001</v>
      </c>
      <c r="D74" s="361">
        <v>-48.976637260587999</v>
      </c>
      <c r="E74" s="362">
        <v>0.84883951618999998</v>
      </c>
      <c r="F74" s="360">
        <v>342.87266986874999</v>
      </c>
      <c r="G74" s="361">
        <v>57.145444978124999</v>
      </c>
      <c r="H74" s="363">
        <v>5.8915600000000001</v>
      </c>
      <c r="I74" s="360">
        <v>8.2030600000000007</v>
      </c>
      <c r="J74" s="361">
        <v>-48.942384978124998</v>
      </c>
      <c r="K74" s="364">
        <v>2.3924508194000001E-2</v>
      </c>
    </row>
    <row r="75" spans="1:11" ht="14.4" customHeight="1" thickBot="1" x14ac:dyDescent="0.35">
      <c r="A75" s="382" t="s">
        <v>315</v>
      </c>
      <c r="B75" s="360">
        <v>226.64851467320901</v>
      </c>
      <c r="C75" s="360">
        <v>294.23129999999998</v>
      </c>
      <c r="D75" s="361">
        <v>67.582785326790003</v>
      </c>
      <c r="E75" s="362">
        <v>1.2981832262349999</v>
      </c>
      <c r="F75" s="360">
        <v>334.33755966983801</v>
      </c>
      <c r="G75" s="361">
        <v>55.722926611638997</v>
      </c>
      <c r="H75" s="363">
        <v>4.4470000000000001</v>
      </c>
      <c r="I75" s="360">
        <v>4.4470000000000001</v>
      </c>
      <c r="J75" s="361">
        <v>-51.275926611639001</v>
      </c>
      <c r="K75" s="364">
        <v>1.3300928571000001E-2</v>
      </c>
    </row>
    <row r="76" spans="1:11" ht="14.4" customHeight="1" thickBot="1" x14ac:dyDescent="0.35">
      <c r="A76" s="382" t="s">
        <v>316</v>
      </c>
      <c r="B76" s="360">
        <v>12.156889199588001</v>
      </c>
      <c r="C76" s="360">
        <v>15.789</v>
      </c>
      <c r="D76" s="361">
        <v>3.6321108004110001</v>
      </c>
      <c r="E76" s="362">
        <v>1.2987697543979999</v>
      </c>
      <c r="F76" s="360">
        <v>12.01660561421</v>
      </c>
      <c r="G76" s="361">
        <v>2.0027676023679999</v>
      </c>
      <c r="H76" s="363">
        <v>0</v>
      </c>
      <c r="I76" s="360">
        <v>0</v>
      </c>
      <c r="J76" s="361">
        <v>-2.0027676023679999</v>
      </c>
      <c r="K76" s="364">
        <v>0</v>
      </c>
    </row>
    <row r="77" spans="1:11" ht="14.4" customHeight="1" thickBot="1" x14ac:dyDescent="0.35">
      <c r="A77" s="381" t="s">
        <v>317</v>
      </c>
      <c r="B77" s="365">
        <v>0</v>
      </c>
      <c r="C77" s="365">
        <v>0.7742</v>
      </c>
      <c r="D77" s="366">
        <v>0.7742</v>
      </c>
      <c r="E77" s="367" t="s">
        <v>247</v>
      </c>
      <c r="F77" s="365">
        <v>0</v>
      </c>
      <c r="G77" s="366">
        <v>0</v>
      </c>
      <c r="H77" s="368">
        <v>0</v>
      </c>
      <c r="I77" s="365">
        <v>0</v>
      </c>
      <c r="J77" s="366">
        <v>0</v>
      </c>
      <c r="K77" s="373">
        <v>0</v>
      </c>
    </row>
    <row r="78" spans="1:11" ht="14.4" customHeight="1" thickBot="1" x14ac:dyDescent="0.35">
      <c r="A78" s="382" t="s">
        <v>318</v>
      </c>
      <c r="B78" s="360">
        <v>0</v>
      </c>
      <c r="C78" s="360">
        <v>0.7742</v>
      </c>
      <c r="D78" s="361">
        <v>0.7742</v>
      </c>
      <c r="E78" s="370" t="s">
        <v>247</v>
      </c>
      <c r="F78" s="360">
        <v>0</v>
      </c>
      <c r="G78" s="361">
        <v>0</v>
      </c>
      <c r="H78" s="363">
        <v>0</v>
      </c>
      <c r="I78" s="360">
        <v>0</v>
      </c>
      <c r="J78" s="361">
        <v>0</v>
      </c>
      <c r="K78" s="364">
        <v>0</v>
      </c>
    </row>
    <row r="79" spans="1:11" ht="14.4" customHeight="1" thickBot="1" x14ac:dyDescent="0.35">
      <c r="A79" s="381" t="s">
        <v>319</v>
      </c>
      <c r="B79" s="365">
        <v>322.05325090659801</v>
      </c>
      <c r="C79" s="365">
        <v>127.2287</v>
      </c>
      <c r="D79" s="366">
        <v>-194.82455090659801</v>
      </c>
      <c r="E79" s="372">
        <v>0.39505485394599998</v>
      </c>
      <c r="F79" s="365">
        <v>214.999993228021</v>
      </c>
      <c r="G79" s="366">
        <v>35.83333220467</v>
      </c>
      <c r="H79" s="368">
        <v>0.372</v>
      </c>
      <c r="I79" s="365">
        <v>0.372</v>
      </c>
      <c r="J79" s="366">
        <v>-35.461332204670001</v>
      </c>
      <c r="K79" s="373">
        <v>1.7302326120000001E-3</v>
      </c>
    </row>
    <row r="80" spans="1:11" ht="14.4" customHeight="1" thickBot="1" x14ac:dyDescent="0.35">
      <c r="A80" s="382" t="s">
        <v>320</v>
      </c>
      <c r="B80" s="360">
        <v>0</v>
      </c>
      <c r="C80" s="360">
        <v>0.15</v>
      </c>
      <c r="D80" s="361">
        <v>0.15</v>
      </c>
      <c r="E80" s="370" t="s">
        <v>264</v>
      </c>
      <c r="F80" s="360">
        <v>0</v>
      </c>
      <c r="G80" s="361">
        <v>0</v>
      </c>
      <c r="H80" s="363">
        <v>0</v>
      </c>
      <c r="I80" s="360">
        <v>0</v>
      </c>
      <c r="J80" s="361">
        <v>0</v>
      </c>
      <c r="K80" s="364">
        <v>0</v>
      </c>
    </row>
    <row r="81" spans="1:11" ht="14.4" customHeight="1" thickBot="1" x14ac:dyDescent="0.35">
      <c r="A81" s="382" t="s">
        <v>321</v>
      </c>
      <c r="B81" s="360">
        <v>179.99999999999699</v>
      </c>
      <c r="C81" s="360">
        <v>127.0787</v>
      </c>
      <c r="D81" s="361">
        <v>-52.921299999996002</v>
      </c>
      <c r="E81" s="362">
        <v>0.70599277777699998</v>
      </c>
      <c r="F81" s="360">
        <v>89.999997165216996</v>
      </c>
      <c r="G81" s="361">
        <v>14.999999527536</v>
      </c>
      <c r="H81" s="363">
        <v>0.372</v>
      </c>
      <c r="I81" s="360">
        <v>0.372</v>
      </c>
      <c r="J81" s="361">
        <v>-14.627999527536</v>
      </c>
      <c r="K81" s="364">
        <v>4.1333334629999998E-3</v>
      </c>
    </row>
    <row r="82" spans="1:11" ht="14.4" customHeight="1" thickBot="1" x14ac:dyDescent="0.35">
      <c r="A82" s="382" t="s">
        <v>322</v>
      </c>
      <c r="B82" s="360">
        <v>139.99999999999699</v>
      </c>
      <c r="C82" s="360">
        <v>0</v>
      </c>
      <c r="D82" s="361">
        <v>-139.99999999999699</v>
      </c>
      <c r="E82" s="362">
        <v>0</v>
      </c>
      <c r="F82" s="360">
        <v>124.99999606280301</v>
      </c>
      <c r="G82" s="361">
        <v>20.833332677133001</v>
      </c>
      <c r="H82" s="363">
        <v>0</v>
      </c>
      <c r="I82" s="360">
        <v>0</v>
      </c>
      <c r="J82" s="361">
        <v>-20.833332677133001</v>
      </c>
      <c r="K82" s="364">
        <v>0</v>
      </c>
    </row>
    <row r="83" spans="1:11" ht="14.4" customHeight="1" thickBot="1" x14ac:dyDescent="0.35">
      <c r="A83" s="379" t="s">
        <v>34</v>
      </c>
      <c r="B83" s="360">
        <v>13425.065005578001</v>
      </c>
      <c r="C83" s="360">
        <v>14158.078949999999</v>
      </c>
      <c r="D83" s="361">
        <v>733.01394442196397</v>
      </c>
      <c r="E83" s="362">
        <v>1.0546004018690001</v>
      </c>
      <c r="F83" s="360">
        <v>13862.448413055299</v>
      </c>
      <c r="G83" s="361">
        <v>2310.4080688425402</v>
      </c>
      <c r="H83" s="363">
        <v>1181.2680700000001</v>
      </c>
      <c r="I83" s="360">
        <v>2381.3181399999999</v>
      </c>
      <c r="J83" s="361">
        <v>70.910071157456997</v>
      </c>
      <c r="K83" s="364">
        <v>0.171781929789</v>
      </c>
    </row>
    <row r="84" spans="1:11" ht="14.4" customHeight="1" thickBot="1" x14ac:dyDescent="0.35">
      <c r="A84" s="385" t="s">
        <v>323</v>
      </c>
      <c r="B84" s="365">
        <v>10024.9999999998</v>
      </c>
      <c r="C84" s="365">
        <v>10496.377</v>
      </c>
      <c r="D84" s="366">
        <v>471.37700000018202</v>
      </c>
      <c r="E84" s="372">
        <v>1.047020149625</v>
      </c>
      <c r="F84" s="365">
        <v>10292.448525501601</v>
      </c>
      <c r="G84" s="366">
        <v>1715.4080875836</v>
      </c>
      <c r="H84" s="368">
        <v>877.175000000002</v>
      </c>
      <c r="I84" s="365">
        <v>1767.444</v>
      </c>
      <c r="J84" s="366">
        <v>52.035912416397998</v>
      </c>
      <c r="K84" s="373">
        <v>0.171722403626</v>
      </c>
    </row>
    <row r="85" spans="1:11" ht="14.4" customHeight="1" thickBot="1" x14ac:dyDescent="0.35">
      <c r="A85" s="381" t="s">
        <v>324</v>
      </c>
      <c r="B85" s="365">
        <v>9713.9999999998308</v>
      </c>
      <c r="C85" s="365">
        <v>10415.040000000001</v>
      </c>
      <c r="D85" s="366">
        <v>701.04000000017697</v>
      </c>
      <c r="E85" s="372">
        <v>1.0721680049410001</v>
      </c>
      <c r="F85" s="365">
        <v>10199.9996787247</v>
      </c>
      <c r="G85" s="366">
        <v>1699.9999464541199</v>
      </c>
      <c r="H85" s="368">
        <v>868.59500000000196</v>
      </c>
      <c r="I85" s="365">
        <v>1753.539</v>
      </c>
      <c r="J85" s="366">
        <v>53.539053545881998</v>
      </c>
      <c r="K85" s="373">
        <v>0.17191559365</v>
      </c>
    </row>
    <row r="86" spans="1:11" ht="14.4" customHeight="1" thickBot="1" x14ac:dyDescent="0.35">
      <c r="A86" s="382" t="s">
        <v>325</v>
      </c>
      <c r="B86" s="360">
        <v>9713.9999999998308</v>
      </c>
      <c r="C86" s="360">
        <v>10415.040000000001</v>
      </c>
      <c r="D86" s="361">
        <v>701.04000000017697</v>
      </c>
      <c r="E86" s="362">
        <v>1.0721680049410001</v>
      </c>
      <c r="F86" s="360">
        <v>10199.9996787247</v>
      </c>
      <c r="G86" s="361">
        <v>1699.9999464541199</v>
      </c>
      <c r="H86" s="363">
        <v>868.59500000000196</v>
      </c>
      <c r="I86" s="360">
        <v>1753.539</v>
      </c>
      <c r="J86" s="361">
        <v>53.539053545881998</v>
      </c>
      <c r="K86" s="364">
        <v>0.17191559365</v>
      </c>
    </row>
    <row r="87" spans="1:11" ht="14.4" customHeight="1" thickBot="1" x14ac:dyDescent="0.35">
      <c r="A87" s="381" t="s">
        <v>326</v>
      </c>
      <c r="B87" s="365">
        <v>277.999999999995</v>
      </c>
      <c r="C87" s="365">
        <v>54.5</v>
      </c>
      <c r="D87" s="366">
        <v>-223.499999999995</v>
      </c>
      <c r="E87" s="372">
        <v>0.19604316546700001</v>
      </c>
      <c r="F87" s="365">
        <v>59.999998110145</v>
      </c>
      <c r="G87" s="366">
        <v>9.9999996850239992</v>
      </c>
      <c r="H87" s="368">
        <v>0</v>
      </c>
      <c r="I87" s="365">
        <v>0</v>
      </c>
      <c r="J87" s="366">
        <v>-9.9999996850239992</v>
      </c>
      <c r="K87" s="373">
        <v>0</v>
      </c>
    </row>
    <row r="88" spans="1:11" ht="14.4" customHeight="1" thickBot="1" x14ac:dyDescent="0.35">
      <c r="A88" s="382" t="s">
        <v>327</v>
      </c>
      <c r="B88" s="360">
        <v>277.999999999995</v>
      </c>
      <c r="C88" s="360">
        <v>54.5</v>
      </c>
      <c r="D88" s="361">
        <v>-223.499999999995</v>
      </c>
      <c r="E88" s="362">
        <v>0.19604316546700001</v>
      </c>
      <c r="F88" s="360">
        <v>59.999998110145</v>
      </c>
      <c r="G88" s="361">
        <v>9.9999996850239992</v>
      </c>
      <c r="H88" s="363">
        <v>0</v>
      </c>
      <c r="I88" s="360">
        <v>0</v>
      </c>
      <c r="J88" s="361">
        <v>-9.9999996850239992</v>
      </c>
      <c r="K88" s="364">
        <v>0</v>
      </c>
    </row>
    <row r="89" spans="1:11" ht="14.4" customHeight="1" thickBot="1" x14ac:dyDescent="0.35">
      <c r="A89" s="381" t="s">
        <v>328</v>
      </c>
      <c r="B89" s="365">
        <v>32.999999999998998</v>
      </c>
      <c r="C89" s="365">
        <v>26.837</v>
      </c>
      <c r="D89" s="366">
        <v>-6.1629999999990002</v>
      </c>
      <c r="E89" s="372">
        <v>0.81324242424199999</v>
      </c>
      <c r="F89" s="365">
        <v>32.448848666756</v>
      </c>
      <c r="G89" s="366">
        <v>5.4081414444589999</v>
      </c>
      <c r="H89" s="368">
        <v>8.58</v>
      </c>
      <c r="I89" s="365">
        <v>13.904999999999999</v>
      </c>
      <c r="J89" s="366">
        <v>8.4968585555399994</v>
      </c>
      <c r="K89" s="373">
        <v>0.42852059691799999</v>
      </c>
    </row>
    <row r="90" spans="1:11" ht="14.4" customHeight="1" thickBot="1" x14ac:dyDescent="0.35">
      <c r="A90" s="382" t="s">
        <v>329</v>
      </c>
      <c r="B90" s="360">
        <v>32.999999999998998</v>
      </c>
      <c r="C90" s="360">
        <v>26.837</v>
      </c>
      <c r="D90" s="361">
        <v>-6.1629999999990002</v>
      </c>
      <c r="E90" s="362">
        <v>0.81324242424199999</v>
      </c>
      <c r="F90" s="360">
        <v>32.448848666756</v>
      </c>
      <c r="G90" s="361">
        <v>5.4081414444589999</v>
      </c>
      <c r="H90" s="363">
        <v>8.58</v>
      </c>
      <c r="I90" s="360">
        <v>13.904999999999999</v>
      </c>
      <c r="J90" s="361">
        <v>8.4968585555399994</v>
      </c>
      <c r="K90" s="364">
        <v>0.42852059691799999</v>
      </c>
    </row>
    <row r="91" spans="1:11" ht="14.4" customHeight="1" thickBot="1" x14ac:dyDescent="0.35">
      <c r="A91" s="380" t="s">
        <v>330</v>
      </c>
      <c r="B91" s="360">
        <v>3303.0650055782198</v>
      </c>
      <c r="C91" s="360">
        <v>3557.1685600000001</v>
      </c>
      <c r="D91" s="361">
        <v>254.10355442178201</v>
      </c>
      <c r="E91" s="362">
        <v>1.0769296256630001</v>
      </c>
      <c r="F91" s="360">
        <v>3467.9998907663999</v>
      </c>
      <c r="G91" s="361">
        <v>577.99998179440001</v>
      </c>
      <c r="H91" s="363">
        <v>295.32134000000099</v>
      </c>
      <c r="I91" s="360">
        <v>596.19994000000099</v>
      </c>
      <c r="J91" s="361">
        <v>18.199958205600002</v>
      </c>
      <c r="K91" s="364">
        <v>0.17191463632599999</v>
      </c>
    </row>
    <row r="92" spans="1:11" ht="14.4" customHeight="1" thickBot="1" x14ac:dyDescent="0.35">
      <c r="A92" s="381" t="s">
        <v>331</v>
      </c>
      <c r="B92" s="365">
        <v>874.06500557826803</v>
      </c>
      <c r="C92" s="365">
        <v>941.60859000000005</v>
      </c>
      <c r="D92" s="366">
        <v>67.543584421732007</v>
      </c>
      <c r="E92" s="372">
        <v>1.077275241533</v>
      </c>
      <c r="F92" s="365">
        <v>917.99997108522496</v>
      </c>
      <c r="G92" s="366">
        <v>152.999995180871</v>
      </c>
      <c r="H92" s="368">
        <v>78.17259</v>
      </c>
      <c r="I92" s="365">
        <v>157.81519</v>
      </c>
      <c r="J92" s="366">
        <v>4.8151948191290002</v>
      </c>
      <c r="K92" s="373">
        <v>0.17191197709200001</v>
      </c>
    </row>
    <row r="93" spans="1:11" ht="14.4" customHeight="1" thickBot="1" x14ac:dyDescent="0.35">
      <c r="A93" s="382" t="s">
        <v>332</v>
      </c>
      <c r="B93" s="360">
        <v>874.06500557826803</v>
      </c>
      <c r="C93" s="360">
        <v>941.60859000000005</v>
      </c>
      <c r="D93" s="361">
        <v>67.543584421732007</v>
      </c>
      <c r="E93" s="362">
        <v>1.077275241533</v>
      </c>
      <c r="F93" s="360">
        <v>917.99997108522496</v>
      </c>
      <c r="G93" s="361">
        <v>152.999995180871</v>
      </c>
      <c r="H93" s="363">
        <v>78.17259</v>
      </c>
      <c r="I93" s="360">
        <v>157.81519</v>
      </c>
      <c r="J93" s="361">
        <v>4.8151948191290002</v>
      </c>
      <c r="K93" s="364">
        <v>0.17191197709200001</v>
      </c>
    </row>
    <row r="94" spans="1:11" ht="14.4" customHeight="1" thickBot="1" x14ac:dyDescent="0.35">
      <c r="A94" s="381" t="s">
        <v>333</v>
      </c>
      <c r="B94" s="365">
        <v>2428.99999999995</v>
      </c>
      <c r="C94" s="365">
        <v>2615.5599699999998</v>
      </c>
      <c r="D94" s="366">
        <v>186.55997000004899</v>
      </c>
      <c r="E94" s="372">
        <v>1.0768052573069999</v>
      </c>
      <c r="F94" s="365">
        <v>2549.99991968118</v>
      </c>
      <c r="G94" s="366">
        <v>424.99998661352998</v>
      </c>
      <c r="H94" s="368">
        <v>217.148750000001</v>
      </c>
      <c r="I94" s="365">
        <v>438.38475</v>
      </c>
      <c r="J94" s="366">
        <v>13.38476338647</v>
      </c>
      <c r="K94" s="373">
        <v>0.17191559365</v>
      </c>
    </row>
    <row r="95" spans="1:11" ht="14.4" customHeight="1" thickBot="1" x14ac:dyDescent="0.35">
      <c r="A95" s="382" t="s">
        <v>334</v>
      </c>
      <c r="B95" s="360">
        <v>2428.99999999995</v>
      </c>
      <c r="C95" s="360">
        <v>2615.5599699999998</v>
      </c>
      <c r="D95" s="361">
        <v>186.55997000004899</v>
      </c>
      <c r="E95" s="362">
        <v>1.0768052573069999</v>
      </c>
      <c r="F95" s="360">
        <v>2549.99991968118</v>
      </c>
      <c r="G95" s="361">
        <v>424.99998661352998</v>
      </c>
      <c r="H95" s="363">
        <v>217.148750000001</v>
      </c>
      <c r="I95" s="360">
        <v>438.38475</v>
      </c>
      <c r="J95" s="361">
        <v>13.38476338647</v>
      </c>
      <c r="K95" s="364">
        <v>0.17191559365</v>
      </c>
    </row>
    <row r="96" spans="1:11" ht="14.4" customHeight="1" thickBot="1" x14ac:dyDescent="0.35">
      <c r="A96" s="380" t="s">
        <v>335</v>
      </c>
      <c r="B96" s="360">
        <v>96.999999999997996</v>
      </c>
      <c r="C96" s="360">
        <v>104.53339</v>
      </c>
      <c r="D96" s="361">
        <v>7.5333900000009999</v>
      </c>
      <c r="E96" s="362">
        <v>1.077663814433</v>
      </c>
      <c r="F96" s="360">
        <v>101.999996787247</v>
      </c>
      <c r="G96" s="361">
        <v>16.999999464540998</v>
      </c>
      <c r="H96" s="363">
        <v>8.7717299999999998</v>
      </c>
      <c r="I96" s="360">
        <v>17.674199999999999</v>
      </c>
      <c r="J96" s="361">
        <v>0.67420053545799996</v>
      </c>
      <c r="K96" s="364">
        <v>0.17327647604599999</v>
      </c>
    </row>
    <row r="97" spans="1:11" ht="14.4" customHeight="1" thickBot="1" x14ac:dyDescent="0.35">
      <c r="A97" s="381" t="s">
        <v>336</v>
      </c>
      <c r="B97" s="365">
        <v>96.999999999997996</v>
      </c>
      <c r="C97" s="365">
        <v>104.53339</v>
      </c>
      <c r="D97" s="366">
        <v>7.5333900000009999</v>
      </c>
      <c r="E97" s="372">
        <v>1.077663814433</v>
      </c>
      <c r="F97" s="365">
        <v>101.999996787247</v>
      </c>
      <c r="G97" s="366">
        <v>16.999999464540998</v>
      </c>
      <c r="H97" s="368">
        <v>8.7717299999999998</v>
      </c>
      <c r="I97" s="365">
        <v>17.674199999999999</v>
      </c>
      <c r="J97" s="366">
        <v>0.67420053545799996</v>
      </c>
      <c r="K97" s="373">
        <v>0.17327647604599999</v>
      </c>
    </row>
    <row r="98" spans="1:11" ht="14.4" customHeight="1" thickBot="1" x14ac:dyDescent="0.35">
      <c r="A98" s="382" t="s">
        <v>337</v>
      </c>
      <c r="B98" s="360">
        <v>96.999999999997996</v>
      </c>
      <c r="C98" s="360">
        <v>104.53339</v>
      </c>
      <c r="D98" s="361">
        <v>7.5333900000009999</v>
      </c>
      <c r="E98" s="362">
        <v>1.077663814433</v>
      </c>
      <c r="F98" s="360">
        <v>101.999996787247</v>
      </c>
      <c r="G98" s="361">
        <v>16.999999464540998</v>
      </c>
      <c r="H98" s="363">
        <v>8.7717299999999998</v>
      </c>
      <c r="I98" s="360">
        <v>17.674199999999999</v>
      </c>
      <c r="J98" s="361">
        <v>0.67420053545799996</v>
      </c>
      <c r="K98" s="364">
        <v>0.17327647604599999</v>
      </c>
    </row>
    <row r="99" spans="1:11" ht="14.4" customHeight="1" thickBot="1" x14ac:dyDescent="0.35">
      <c r="A99" s="379" t="s">
        <v>338</v>
      </c>
      <c r="B99" s="360">
        <v>0</v>
      </c>
      <c r="C99" s="360">
        <v>95.023669999999996</v>
      </c>
      <c r="D99" s="361">
        <v>95.023669999999996</v>
      </c>
      <c r="E99" s="370" t="s">
        <v>247</v>
      </c>
      <c r="F99" s="360">
        <v>13.999999559034</v>
      </c>
      <c r="G99" s="361">
        <v>2.3333332598390002</v>
      </c>
      <c r="H99" s="363">
        <v>8</v>
      </c>
      <c r="I99" s="360">
        <v>8</v>
      </c>
      <c r="J99" s="361">
        <v>5.6666667401610002</v>
      </c>
      <c r="K99" s="364">
        <v>0.57142858942700003</v>
      </c>
    </row>
    <row r="100" spans="1:11" ht="14.4" customHeight="1" thickBot="1" x14ac:dyDescent="0.35">
      <c r="A100" s="380" t="s">
        <v>339</v>
      </c>
      <c r="B100" s="360">
        <v>0</v>
      </c>
      <c r="C100" s="360">
        <v>95.023669999999996</v>
      </c>
      <c r="D100" s="361">
        <v>95.023669999999996</v>
      </c>
      <c r="E100" s="370" t="s">
        <v>247</v>
      </c>
      <c r="F100" s="360">
        <v>13.999999559034</v>
      </c>
      <c r="G100" s="361">
        <v>2.3333332598390002</v>
      </c>
      <c r="H100" s="363">
        <v>8</v>
      </c>
      <c r="I100" s="360">
        <v>8</v>
      </c>
      <c r="J100" s="361">
        <v>5.6666667401610002</v>
      </c>
      <c r="K100" s="364">
        <v>0.57142858942700003</v>
      </c>
    </row>
    <row r="101" spans="1:11" ht="14.4" customHeight="1" thickBot="1" x14ac:dyDescent="0.35">
      <c r="A101" s="381" t="s">
        <v>340</v>
      </c>
      <c r="B101" s="365">
        <v>0</v>
      </c>
      <c r="C101" s="365">
        <v>27.379750000000001</v>
      </c>
      <c r="D101" s="366">
        <v>27.379750000000001</v>
      </c>
      <c r="E101" s="367" t="s">
        <v>247</v>
      </c>
      <c r="F101" s="365">
        <v>0</v>
      </c>
      <c r="G101" s="366">
        <v>0</v>
      </c>
      <c r="H101" s="368">
        <v>3</v>
      </c>
      <c r="I101" s="365">
        <v>3</v>
      </c>
      <c r="J101" s="366">
        <v>3</v>
      </c>
      <c r="K101" s="369" t="s">
        <v>247</v>
      </c>
    </row>
    <row r="102" spans="1:11" ht="14.4" customHeight="1" thickBot="1" x14ac:dyDescent="0.35">
      <c r="A102" s="382" t="s">
        <v>341</v>
      </c>
      <c r="B102" s="360">
        <v>0</v>
      </c>
      <c r="C102" s="360">
        <v>0.47175</v>
      </c>
      <c r="D102" s="361">
        <v>0.47175</v>
      </c>
      <c r="E102" s="370" t="s">
        <v>247</v>
      </c>
      <c r="F102" s="360">
        <v>0</v>
      </c>
      <c r="G102" s="361">
        <v>0</v>
      </c>
      <c r="H102" s="363">
        <v>0</v>
      </c>
      <c r="I102" s="360">
        <v>0</v>
      </c>
      <c r="J102" s="361">
        <v>0</v>
      </c>
      <c r="K102" s="371" t="s">
        <v>247</v>
      </c>
    </row>
    <row r="103" spans="1:11" ht="14.4" customHeight="1" thickBot="1" x14ac:dyDescent="0.35">
      <c r="A103" s="382" t="s">
        <v>342</v>
      </c>
      <c r="B103" s="360">
        <v>0</v>
      </c>
      <c r="C103" s="360">
        <v>2.65</v>
      </c>
      <c r="D103" s="361">
        <v>2.65</v>
      </c>
      <c r="E103" s="370" t="s">
        <v>264</v>
      </c>
      <c r="F103" s="360">
        <v>0</v>
      </c>
      <c r="G103" s="361">
        <v>0</v>
      </c>
      <c r="H103" s="363">
        <v>0</v>
      </c>
      <c r="I103" s="360">
        <v>0</v>
      </c>
      <c r="J103" s="361">
        <v>0</v>
      </c>
      <c r="K103" s="371" t="s">
        <v>247</v>
      </c>
    </row>
    <row r="104" spans="1:11" ht="14.4" customHeight="1" thickBot="1" x14ac:dyDescent="0.35">
      <c r="A104" s="382" t="s">
        <v>343</v>
      </c>
      <c r="B104" s="360">
        <v>0</v>
      </c>
      <c r="C104" s="360">
        <v>24.257999999999999</v>
      </c>
      <c r="D104" s="361">
        <v>24.257999999999999</v>
      </c>
      <c r="E104" s="370" t="s">
        <v>247</v>
      </c>
      <c r="F104" s="360">
        <v>0</v>
      </c>
      <c r="G104" s="361">
        <v>0</v>
      </c>
      <c r="H104" s="363">
        <v>3</v>
      </c>
      <c r="I104" s="360">
        <v>3</v>
      </c>
      <c r="J104" s="361">
        <v>3</v>
      </c>
      <c r="K104" s="371" t="s">
        <v>247</v>
      </c>
    </row>
    <row r="105" spans="1:11" ht="14.4" customHeight="1" thickBot="1" x14ac:dyDescent="0.35">
      <c r="A105" s="381" t="s">
        <v>344</v>
      </c>
      <c r="B105" s="365">
        <v>0</v>
      </c>
      <c r="C105" s="365">
        <v>20.7</v>
      </c>
      <c r="D105" s="366">
        <v>20.7</v>
      </c>
      <c r="E105" s="367" t="s">
        <v>247</v>
      </c>
      <c r="F105" s="365">
        <v>13.999999559034</v>
      </c>
      <c r="G105" s="366">
        <v>2.3333332598390002</v>
      </c>
      <c r="H105" s="368">
        <v>5</v>
      </c>
      <c r="I105" s="365">
        <v>5</v>
      </c>
      <c r="J105" s="366">
        <v>2.6666667401609998</v>
      </c>
      <c r="K105" s="373">
        <v>0.35714286839100001</v>
      </c>
    </row>
    <row r="106" spans="1:11" ht="14.4" customHeight="1" thickBot="1" x14ac:dyDescent="0.35">
      <c r="A106" s="382" t="s">
        <v>345</v>
      </c>
      <c r="B106" s="360">
        <v>0</v>
      </c>
      <c r="C106" s="360">
        <v>20.7</v>
      </c>
      <c r="D106" s="361">
        <v>20.7</v>
      </c>
      <c r="E106" s="370" t="s">
        <v>247</v>
      </c>
      <c r="F106" s="360">
        <v>13.999999559034</v>
      </c>
      <c r="G106" s="361">
        <v>2.3333332598390002</v>
      </c>
      <c r="H106" s="363">
        <v>5</v>
      </c>
      <c r="I106" s="360">
        <v>5</v>
      </c>
      <c r="J106" s="361">
        <v>2.6666667401609998</v>
      </c>
      <c r="K106" s="364">
        <v>0.35714286839100001</v>
      </c>
    </row>
    <row r="107" spans="1:11" ht="14.4" customHeight="1" thickBot="1" x14ac:dyDescent="0.35">
      <c r="A107" s="381" t="s">
        <v>346</v>
      </c>
      <c r="B107" s="365">
        <v>0</v>
      </c>
      <c r="C107" s="365">
        <v>7.3</v>
      </c>
      <c r="D107" s="366">
        <v>7.3</v>
      </c>
      <c r="E107" s="367" t="s">
        <v>247</v>
      </c>
      <c r="F107" s="365">
        <v>0</v>
      </c>
      <c r="G107" s="366">
        <v>0</v>
      </c>
      <c r="H107" s="368">
        <v>0</v>
      </c>
      <c r="I107" s="365">
        <v>0</v>
      </c>
      <c r="J107" s="366">
        <v>0</v>
      </c>
      <c r="K107" s="369" t="s">
        <v>247</v>
      </c>
    </row>
    <row r="108" spans="1:11" ht="14.4" customHeight="1" thickBot="1" x14ac:dyDescent="0.35">
      <c r="A108" s="382" t="s">
        <v>347</v>
      </c>
      <c r="B108" s="360">
        <v>0</v>
      </c>
      <c r="C108" s="360">
        <v>7.3</v>
      </c>
      <c r="D108" s="361">
        <v>7.3</v>
      </c>
      <c r="E108" s="370" t="s">
        <v>247</v>
      </c>
      <c r="F108" s="360">
        <v>0</v>
      </c>
      <c r="G108" s="361">
        <v>0</v>
      </c>
      <c r="H108" s="363">
        <v>0</v>
      </c>
      <c r="I108" s="360">
        <v>0</v>
      </c>
      <c r="J108" s="361">
        <v>0</v>
      </c>
      <c r="K108" s="371" t="s">
        <v>247</v>
      </c>
    </row>
    <row r="109" spans="1:11" ht="14.4" customHeight="1" thickBot="1" x14ac:dyDescent="0.35">
      <c r="A109" s="384" t="s">
        <v>348</v>
      </c>
      <c r="B109" s="360">
        <v>0</v>
      </c>
      <c r="C109" s="360">
        <v>18.71</v>
      </c>
      <c r="D109" s="361">
        <v>18.71</v>
      </c>
      <c r="E109" s="370" t="s">
        <v>247</v>
      </c>
      <c r="F109" s="360">
        <v>0</v>
      </c>
      <c r="G109" s="361">
        <v>0</v>
      </c>
      <c r="H109" s="363">
        <v>0</v>
      </c>
      <c r="I109" s="360">
        <v>0</v>
      </c>
      <c r="J109" s="361">
        <v>0</v>
      </c>
      <c r="K109" s="371" t="s">
        <v>247</v>
      </c>
    </row>
    <row r="110" spans="1:11" ht="14.4" customHeight="1" thickBot="1" x14ac:dyDescent="0.35">
      <c r="A110" s="382" t="s">
        <v>349</v>
      </c>
      <c r="B110" s="360">
        <v>0</v>
      </c>
      <c r="C110" s="360">
        <v>18.71</v>
      </c>
      <c r="D110" s="361">
        <v>18.71</v>
      </c>
      <c r="E110" s="370" t="s">
        <v>247</v>
      </c>
      <c r="F110" s="360">
        <v>0</v>
      </c>
      <c r="G110" s="361">
        <v>0</v>
      </c>
      <c r="H110" s="363">
        <v>0</v>
      </c>
      <c r="I110" s="360">
        <v>0</v>
      </c>
      <c r="J110" s="361">
        <v>0</v>
      </c>
      <c r="K110" s="371" t="s">
        <v>247</v>
      </c>
    </row>
    <row r="111" spans="1:11" ht="14.4" customHeight="1" thickBot="1" x14ac:dyDescent="0.35">
      <c r="A111" s="381" t="s">
        <v>350</v>
      </c>
      <c r="B111" s="365">
        <v>0</v>
      </c>
      <c r="C111" s="365">
        <v>4.8789199999999999</v>
      </c>
      <c r="D111" s="366">
        <v>4.8789199999999999</v>
      </c>
      <c r="E111" s="367" t="s">
        <v>264</v>
      </c>
      <c r="F111" s="365">
        <v>0</v>
      </c>
      <c r="G111" s="366">
        <v>0</v>
      </c>
      <c r="H111" s="368">
        <v>0</v>
      </c>
      <c r="I111" s="365">
        <v>0</v>
      </c>
      <c r="J111" s="366">
        <v>0</v>
      </c>
      <c r="K111" s="369" t="s">
        <v>247</v>
      </c>
    </row>
    <row r="112" spans="1:11" ht="14.4" customHeight="1" thickBot="1" x14ac:dyDescent="0.35">
      <c r="A112" s="382" t="s">
        <v>351</v>
      </c>
      <c r="B112" s="360">
        <v>0</v>
      </c>
      <c r="C112" s="360">
        <v>4.8789199999999999</v>
      </c>
      <c r="D112" s="361">
        <v>4.8789199999999999</v>
      </c>
      <c r="E112" s="370" t="s">
        <v>264</v>
      </c>
      <c r="F112" s="360">
        <v>0</v>
      </c>
      <c r="G112" s="361">
        <v>0</v>
      </c>
      <c r="H112" s="363">
        <v>0</v>
      </c>
      <c r="I112" s="360">
        <v>0</v>
      </c>
      <c r="J112" s="361">
        <v>0</v>
      </c>
      <c r="K112" s="371" t="s">
        <v>247</v>
      </c>
    </row>
    <row r="113" spans="1:11" ht="14.4" customHeight="1" thickBot="1" x14ac:dyDescent="0.35">
      <c r="A113" s="384" t="s">
        <v>352</v>
      </c>
      <c r="B113" s="360">
        <v>0</v>
      </c>
      <c r="C113" s="360">
        <v>1.2</v>
      </c>
      <c r="D113" s="361">
        <v>1.2</v>
      </c>
      <c r="E113" s="370" t="s">
        <v>247</v>
      </c>
      <c r="F113" s="360">
        <v>0</v>
      </c>
      <c r="G113" s="361">
        <v>0</v>
      </c>
      <c r="H113" s="363">
        <v>0</v>
      </c>
      <c r="I113" s="360">
        <v>0</v>
      </c>
      <c r="J113" s="361">
        <v>0</v>
      </c>
      <c r="K113" s="371" t="s">
        <v>247</v>
      </c>
    </row>
    <row r="114" spans="1:11" ht="14.4" customHeight="1" thickBot="1" x14ac:dyDescent="0.35">
      <c r="A114" s="382" t="s">
        <v>353</v>
      </c>
      <c r="B114" s="360">
        <v>0</v>
      </c>
      <c r="C114" s="360">
        <v>1.2</v>
      </c>
      <c r="D114" s="361">
        <v>1.2</v>
      </c>
      <c r="E114" s="370" t="s">
        <v>247</v>
      </c>
      <c r="F114" s="360">
        <v>0</v>
      </c>
      <c r="G114" s="361">
        <v>0</v>
      </c>
      <c r="H114" s="363">
        <v>0</v>
      </c>
      <c r="I114" s="360">
        <v>0</v>
      </c>
      <c r="J114" s="361">
        <v>0</v>
      </c>
      <c r="K114" s="371" t="s">
        <v>247</v>
      </c>
    </row>
    <row r="115" spans="1:11" ht="14.4" customHeight="1" thickBot="1" x14ac:dyDescent="0.35">
      <c r="A115" s="384" t="s">
        <v>354</v>
      </c>
      <c r="B115" s="360">
        <v>0</v>
      </c>
      <c r="C115" s="360">
        <v>1.4</v>
      </c>
      <c r="D115" s="361">
        <v>1.4</v>
      </c>
      <c r="E115" s="370" t="s">
        <v>247</v>
      </c>
      <c r="F115" s="360">
        <v>0</v>
      </c>
      <c r="G115" s="361">
        <v>0</v>
      </c>
      <c r="H115" s="363">
        <v>0</v>
      </c>
      <c r="I115" s="360">
        <v>0</v>
      </c>
      <c r="J115" s="361">
        <v>0</v>
      </c>
      <c r="K115" s="371" t="s">
        <v>247</v>
      </c>
    </row>
    <row r="116" spans="1:11" ht="14.4" customHeight="1" thickBot="1" x14ac:dyDescent="0.35">
      <c r="A116" s="382" t="s">
        <v>355</v>
      </c>
      <c r="B116" s="360">
        <v>0</v>
      </c>
      <c r="C116" s="360">
        <v>1.4</v>
      </c>
      <c r="D116" s="361">
        <v>1.4</v>
      </c>
      <c r="E116" s="370" t="s">
        <v>247</v>
      </c>
      <c r="F116" s="360">
        <v>0</v>
      </c>
      <c r="G116" s="361">
        <v>0</v>
      </c>
      <c r="H116" s="363">
        <v>0</v>
      </c>
      <c r="I116" s="360">
        <v>0</v>
      </c>
      <c r="J116" s="361">
        <v>0</v>
      </c>
      <c r="K116" s="371" t="s">
        <v>247</v>
      </c>
    </row>
    <row r="117" spans="1:11" ht="14.4" customHeight="1" thickBot="1" x14ac:dyDescent="0.35">
      <c r="A117" s="384" t="s">
        <v>356</v>
      </c>
      <c r="B117" s="360">
        <v>0</v>
      </c>
      <c r="C117" s="360">
        <v>13.455</v>
      </c>
      <c r="D117" s="361">
        <v>13.455</v>
      </c>
      <c r="E117" s="370" t="s">
        <v>264</v>
      </c>
      <c r="F117" s="360">
        <v>0</v>
      </c>
      <c r="G117" s="361">
        <v>0</v>
      </c>
      <c r="H117" s="363">
        <v>0</v>
      </c>
      <c r="I117" s="360">
        <v>0</v>
      </c>
      <c r="J117" s="361">
        <v>0</v>
      </c>
      <c r="K117" s="371" t="s">
        <v>247</v>
      </c>
    </row>
    <row r="118" spans="1:11" ht="14.4" customHeight="1" thickBot="1" x14ac:dyDescent="0.35">
      <c r="A118" s="382" t="s">
        <v>357</v>
      </c>
      <c r="B118" s="360">
        <v>0</v>
      </c>
      <c r="C118" s="360">
        <v>13.455</v>
      </c>
      <c r="D118" s="361">
        <v>13.455</v>
      </c>
      <c r="E118" s="370" t="s">
        <v>264</v>
      </c>
      <c r="F118" s="360">
        <v>0</v>
      </c>
      <c r="G118" s="361">
        <v>0</v>
      </c>
      <c r="H118" s="363">
        <v>0</v>
      </c>
      <c r="I118" s="360">
        <v>0</v>
      </c>
      <c r="J118" s="361">
        <v>0</v>
      </c>
      <c r="K118" s="371" t="s">
        <v>247</v>
      </c>
    </row>
    <row r="119" spans="1:11" ht="14.4" customHeight="1" thickBot="1" x14ac:dyDescent="0.35">
      <c r="A119" s="379" t="s">
        <v>358</v>
      </c>
      <c r="B119" s="360">
        <v>633.99856120085303</v>
      </c>
      <c r="C119" s="360">
        <v>617.12576000000001</v>
      </c>
      <c r="D119" s="361">
        <v>-16.872801200851999</v>
      </c>
      <c r="E119" s="362">
        <v>0.97338668849800003</v>
      </c>
      <c r="F119" s="360">
        <v>463.99988684231897</v>
      </c>
      <c r="G119" s="361">
        <v>77.333314473719</v>
      </c>
      <c r="H119" s="363">
        <v>38.637</v>
      </c>
      <c r="I119" s="360">
        <v>77.274000000000001</v>
      </c>
      <c r="J119" s="361">
        <v>-5.9314473718999998E-2</v>
      </c>
      <c r="K119" s="364">
        <v>0.16653883371700001</v>
      </c>
    </row>
    <row r="120" spans="1:11" ht="14.4" customHeight="1" thickBot="1" x14ac:dyDescent="0.35">
      <c r="A120" s="380" t="s">
        <v>359</v>
      </c>
      <c r="B120" s="360">
        <v>402.99856120085298</v>
      </c>
      <c r="C120" s="360">
        <v>438.12700000000001</v>
      </c>
      <c r="D120" s="361">
        <v>35.128438799146998</v>
      </c>
      <c r="E120" s="362">
        <v>1.0871676531409999</v>
      </c>
      <c r="F120" s="360">
        <v>463.99988684231897</v>
      </c>
      <c r="G120" s="361">
        <v>77.333314473719</v>
      </c>
      <c r="H120" s="363">
        <v>38.637</v>
      </c>
      <c r="I120" s="360">
        <v>77.274000000000001</v>
      </c>
      <c r="J120" s="361">
        <v>-5.9314473718999998E-2</v>
      </c>
      <c r="K120" s="364">
        <v>0.16653883371700001</v>
      </c>
    </row>
    <row r="121" spans="1:11" ht="14.4" customHeight="1" thickBot="1" x14ac:dyDescent="0.35">
      <c r="A121" s="381" t="s">
        <v>360</v>
      </c>
      <c r="B121" s="365">
        <v>402.99856120085298</v>
      </c>
      <c r="C121" s="365">
        <v>438.12700000000001</v>
      </c>
      <c r="D121" s="366">
        <v>35.128438799146998</v>
      </c>
      <c r="E121" s="372">
        <v>1.0871676531409999</v>
      </c>
      <c r="F121" s="365">
        <v>463.99988684231897</v>
      </c>
      <c r="G121" s="366">
        <v>77.333314473719</v>
      </c>
      <c r="H121" s="368">
        <v>38.637</v>
      </c>
      <c r="I121" s="365">
        <v>77.274000000000001</v>
      </c>
      <c r="J121" s="366">
        <v>-5.9314473718999998E-2</v>
      </c>
      <c r="K121" s="373">
        <v>0.16653883371700001</v>
      </c>
    </row>
    <row r="122" spans="1:11" ht="14.4" customHeight="1" thickBot="1" x14ac:dyDescent="0.35">
      <c r="A122" s="382" t="s">
        <v>361</v>
      </c>
      <c r="B122" s="360">
        <v>42.998291619527002</v>
      </c>
      <c r="C122" s="360">
        <v>42.564</v>
      </c>
      <c r="D122" s="361">
        <v>-0.43429161952700002</v>
      </c>
      <c r="E122" s="362">
        <v>0.98989979361500002</v>
      </c>
      <c r="F122" s="360">
        <v>42.999998645603</v>
      </c>
      <c r="G122" s="361">
        <v>7.1666664409329996</v>
      </c>
      <c r="H122" s="363">
        <v>3.5470000000000002</v>
      </c>
      <c r="I122" s="360">
        <v>7.0940000000000003</v>
      </c>
      <c r="J122" s="361">
        <v>-7.2666440932999996E-2</v>
      </c>
      <c r="K122" s="364">
        <v>0.16497674938199999</v>
      </c>
    </row>
    <row r="123" spans="1:11" ht="14.4" customHeight="1" thickBot="1" x14ac:dyDescent="0.35">
      <c r="A123" s="382" t="s">
        <v>362</v>
      </c>
      <c r="B123" s="360">
        <v>266.999999999995</v>
      </c>
      <c r="C123" s="360">
        <v>300.36099999999999</v>
      </c>
      <c r="D123" s="361">
        <v>33.361000000004999</v>
      </c>
      <c r="E123" s="362">
        <v>1.1249475655429999</v>
      </c>
      <c r="F123" s="360">
        <v>323.99998979477903</v>
      </c>
      <c r="G123" s="361">
        <v>53.999998299128997</v>
      </c>
      <c r="H123" s="363">
        <v>27.016999999999999</v>
      </c>
      <c r="I123" s="360">
        <v>54.033999999999999</v>
      </c>
      <c r="J123" s="361">
        <v>3.4001700869999998E-2</v>
      </c>
      <c r="K123" s="364">
        <v>0.16677161019100001</v>
      </c>
    </row>
    <row r="124" spans="1:11" ht="14.4" customHeight="1" thickBot="1" x14ac:dyDescent="0.35">
      <c r="A124" s="382" t="s">
        <v>363</v>
      </c>
      <c r="B124" s="360">
        <v>44.000368124129999</v>
      </c>
      <c r="C124" s="360">
        <v>46.134</v>
      </c>
      <c r="D124" s="361">
        <v>2.1336318758689998</v>
      </c>
      <c r="E124" s="362">
        <v>1.048491227842</v>
      </c>
      <c r="F124" s="360">
        <v>47.999998488114997</v>
      </c>
      <c r="G124" s="361">
        <v>7.9999997480190004</v>
      </c>
      <c r="H124" s="363">
        <v>3.984</v>
      </c>
      <c r="I124" s="360">
        <v>7.968</v>
      </c>
      <c r="J124" s="361">
        <v>-3.1999748018999997E-2</v>
      </c>
      <c r="K124" s="364">
        <v>0.16600000522800001</v>
      </c>
    </row>
    <row r="125" spans="1:11" ht="14.4" customHeight="1" thickBot="1" x14ac:dyDescent="0.35">
      <c r="A125" s="382" t="s">
        <v>364</v>
      </c>
      <c r="B125" s="360">
        <v>7.9999014572</v>
      </c>
      <c r="C125" s="360">
        <v>7.8360000000000003</v>
      </c>
      <c r="D125" s="361">
        <v>-0.16390145719999999</v>
      </c>
      <c r="E125" s="362">
        <v>0.97951206548199998</v>
      </c>
      <c r="F125" s="360">
        <v>7.9999012052219998</v>
      </c>
      <c r="G125" s="361">
        <v>1.333316867537</v>
      </c>
      <c r="H125" s="363">
        <v>0.65300000000000002</v>
      </c>
      <c r="I125" s="360">
        <v>1.306</v>
      </c>
      <c r="J125" s="361">
        <v>-2.7316867537000002E-2</v>
      </c>
      <c r="K125" s="364">
        <v>0.163252016055</v>
      </c>
    </row>
    <row r="126" spans="1:11" ht="14.4" customHeight="1" thickBot="1" x14ac:dyDescent="0.35">
      <c r="A126" s="382" t="s">
        <v>365</v>
      </c>
      <c r="B126" s="360">
        <v>40.999999999998998</v>
      </c>
      <c r="C126" s="360">
        <v>41.231999999999999</v>
      </c>
      <c r="D126" s="361">
        <v>0.23200000000000001</v>
      </c>
      <c r="E126" s="362">
        <v>1.0056585365849999</v>
      </c>
      <c r="F126" s="360">
        <v>40.999998708596998</v>
      </c>
      <c r="G126" s="361">
        <v>6.8333331180989996</v>
      </c>
      <c r="H126" s="363">
        <v>3.4359999999999999</v>
      </c>
      <c r="I126" s="360">
        <v>6.8719999999999999</v>
      </c>
      <c r="J126" s="361">
        <v>3.8666881899999998E-2</v>
      </c>
      <c r="K126" s="364">
        <v>0.167609761376</v>
      </c>
    </row>
    <row r="127" spans="1:11" ht="14.4" customHeight="1" thickBot="1" x14ac:dyDescent="0.35">
      <c r="A127" s="380" t="s">
        <v>366</v>
      </c>
      <c r="B127" s="360">
        <v>231</v>
      </c>
      <c r="C127" s="360">
        <v>178.99876</v>
      </c>
      <c r="D127" s="361">
        <v>-52.001240000000003</v>
      </c>
      <c r="E127" s="362">
        <v>0.77488640692599997</v>
      </c>
      <c r="F127" s="360">
        <v>0</v>
      </c>
      <c r="G127" s="361">
        <v>0</v>
      </c>
      <c r="H127" s="363">
        <v>0</v>
      </c>
      <c r="I127" s="360">
        <v>0</v>
      </c>
      <c r="J127" s="361">
        <v>0</v>
      </c>
      <c r="K127" s="371" t="s">
        <v>247</v>
      </c>
    </row>
    <row r="128" spans="1:11" ht="14.4" customHeight="1" thickBot="1" x14ac:dyDescent="0.35">
      <c r="A128" s="381" t="s">
        <v>367</v>
      </c>
      <c r="B128" s="365">
        <v>231</v>
      </c>
      <c r="C128" s="365">
        <v>161.69576000000001</v>
      </c>
      <c r="D128" s="366">
        <v>-69.304239999999993</v>
      </c>
      <c r="E128" s="372">
        <v>0.69998164502100002</v>
      </c>
      <c r="F128" s="365">
        <v>0</v>
      </c>
      <c r="G128" s="366">
        <v>0</v>
      </c>
      <c r="H128" s="368">
        <v>0</v>
      </c>
      <c r="I128" s="365">
        <v>0</v>
      </c>
      <c r="J128" s="366">
        <v>0</v>
      </c>
      <c r="K128" s="369" t="s">
        <v>247</v>
      </c>
    </row>
    <row r="129" spans="1:11" ht="14.4" customHeight="1" thickBot="1" x14ac:dyDescent="0.35">
      <c r="A129" s="382" t="s">
        <v>368</v>
      </c>
      <c r="B129" s="360">
        <v>231</v>
      </c>
      <c r="C129" s="360">
        <v>161.69576000000001</v>
      </c>
      <c r="D129" s="361">
        <v>-69.304239999999993</v>
      </c>
      <c r="E129" s="362">
        <v>0.69998164502100002</v>
      </c>
      <c r="F129" s="360">
        <v>0</v>
      </c>
      <c r="G129" s="361">
        <v>0</v>
      </c>
      <c r="H129" s="363">
        <v>0</v>
      </c>
      <c r="I129" s="360">
        <v>0</v>
      </c>
      <c r="J129" s="361">
        <v>0</v>
      </c>
      <c r="K129" s="371" t="s">
        <v>247</v>
      </c>
    </row>
    <row r="130" spans="1:11" ht="14.4" customHeight="1" thickBot="1" x14ac:dyDescent="0.35">
      <c r="A130" s="381" t="s">
        <v>369</v>
      </c>
      <c r="B130" s="365">
        <v>0</v>
      </c>
      <c r="C130" s="365">
        <v>4.1139999999999999</v>
      </c>
      <c r="D130" s="366">
        <v>4.1139999999999999</v>
      </c>
      <c r="E130" s="367" t="s">
        <v>264</v>
      </c>
      <c r="F130" s="365">
        <v>0</v>
      </c>
      <c r="G130" s="366">
        <v>0</v>
      </c>
      <c r="H130" s="368">
        <v>0</v>
      </c>
      <c r="I130" s="365">
        <v>0</v>
      </c>
      <c r="J130" s="366">
        <v>0</v>
      </c>
      <c r="K130" s="369" t="s">
        <v>247</v>
      </c>
    </row>
    <row r="131" spans="1:11" ht="14.4" customHeight="1" thickBot="1" x14ac:dyDescent="0.35">
      <c r="A131" s="382" t="s">
        <v>370</v>
      </c>
      <c r="B131" s="360">
        <v>0</v>
      </c>
      <c r="C131" s="360">
        <v>4.1139999999999999</v>
      </c>
      <c r="D131" s="361">
        <v>4.1139999999999999</v>
      </c>
      <c r="E131" s="370" t="s">
        <v>264</v>
      </c>
      <c r="F131" s="360">
        <v>0</v>
      </c>
      <c r="G131" s="361">
        <v>0</v>
      </c>
      <c r="H131" s="363">
        <v>0</v>
      </c>
      <c r="I131" s="360">
        <v>0</v>
      </c>
      <c r="J131" s="361">
        <v>0</v>
      </c>
      <c r="K131" s="371" t="s">
        <v>247</v>
      </c>
    </row>
    <row r="132" spans="1:11" ht="14.4" customHeight="1" thickBot="1" x14ac:dyDescent="0.35">
      <c r="A132" s="381" t="s">
        <v>371</v>
      </c>
      <c r="B132" s="365">
        <v>0</v>
      </c>
      <c r="C132" s="365">
        <v>13.189</v>
      </c>
      <c r="D132" s="366">
        <v>13.189</v>
      </c>
      <c r="E132" s="367" t="s">
        <v>247</v>
      </c>
      <c r="F132" s="365">
        <v>0</v>
      </c>
      <c r="G132" s="366">
        <v>0</v>
      </c>
      <c r="H132" s="368">
        <v>0</v>
      </c>
      <c r="I132" s="365">
        <v>0</v>
      </c>
      <c r="J132" s="366">
        <v>0</v>
      </c>
      <c r="K132" s="369" t="s">
        <v>247</v>
      </c>
    </row>
    <row r="133" spans="1:11" ht="14.4" customHeight="1" thickBot="1" x14ac:dyDescent="0.35">
      <c r="A133" s="382" t="s">
        <v>372</v>
      </c>
      <c r="B133" s="360">
        <v>0</v>
      </c>
      <c r="C133" s="360">
        <v>13.189</v>
      </c>
      <c r="D133" s="361">
        <v>13.189</v>
      </c>
      <c r="E133" s="370" t="s">
        <v>247</v>
      </c>
      <c r="F133" s="360">
        <v>0</v>
      </c>
      <c r="G133" s="361">
        <v>0</v>
      </c>
      <c r="H133" s="363">
        <v>0</v>
      </c>
      <c r="I133" s="360">
        <v>0</v>
      </c>
      <c r="J133" s="361">
        <v>0</v>
      </c>
      <c r="K133" s="371" t="s">
        <v>247</v>
      </c>
    </row>
    <row r="134" spans="1:11" ht="14.4" customHeight="1" thickBot="1" x14ac:dyDescent="0.35">
      <c r="A134" s="379" t="s">
        <v>373</v>
      </c>
      <c r="B134" s="360">
        <v>0</v>
      </c>
      <c r="C134" s="360">
        <v>6.34077</v>
      </c>
      <c r="D134" s="361">
        <v>6.34077</v>
      </c>
      <c r="E134" s="370" t="s">
        <v>247</v>
      </c>
      <c r="F134" s="360">
        <v>0</v>
      </c>
      <c r="G134" s="361">
        <v>0</v>
      </c>
      <c r="H134" s="363">
        <v>0</v>
      </c>
      <c r="I134" s="360">
        <v>0</v>
      </c>
      <c r="J134" s="361">
        <v>0</v>
      </c>
      <c r="K134" s="371" t="s">
        <v>247</v>
      </c>
    </row>
    <row r="135" spans="1:11" ht="14.4" customHeight="1" thickBot="1" x14ac:dyDescent="0.35">
      <c r="A135" s="380" t="s">
        <v>374</v>
      </c>
      <c r="B135" s="360">
        <v>0</v>
      </c>
      <c r="C135" s="360">
        <v>6.34077</v>
      </c>
      <c r="D135" s="361">
        <v>6.34077</v>
      </c>
      <c r="E135" s="370" t="s">
        <v>247</v>
      </c>
      <c r="F135" s="360">
        <v>0</v>
      </c>
      <c r="G135" s="361">
        <v>0</v>
      </c>
      <c r="H135" s="363">
        <v>0</v>
      </c>
      <c r="I135" s="360">
        <v>0</v>
      </c>
      <c r="J135" s="361">
        <v>0</v>
      </c>
      <c r="K135" s="371" t="s">
        <v>247</v>
      </c>
    </row>
    <row r="136" spans="1:11" ht="14.4" customHeight="1" thickBot="1" x14ac:dyDescent="0.35">
      <c r="A136" s="381" t="s">
        <v>375</v>
      </c>
      <c r="B136" s="365">
        <v>0</v>
      </c>
      <c r="C136" s="365">
        <v>6.34077</v>
      </c>
      <c r="D136" s="366">
        <v>6.34077</v>
      </c>
      <c r="E136" s="367" t="s">
        <v>247</v>
      </c>
      <c r="F136" s="365">
        <v>0</v>
      </c>
      <c r="G136" s="366">
        <v>0</v>
      </c>
      <c r="H136" s="368">
        <v>0</v>
      </c>
      <c r="I136" s="365">
        <v>0</v>
      </c>
      <c r="J136" s="366">
        <v>0</v>
      </c>
      <c r="K136" s="369" t="s">
        <v>247</v>
      </c>
    </row>
    <row r="137" spans="1:11" ht="14.4" customHeight="1" thickBot="1" x14ac:dyDescent="0.35">
      <c r="A137" s="382" t="s">
        <v>376</v>
      </c>
      <c r="B137" s="360">
        <v>0</v>
      </c>
      <c r="C137" s="360">
        <v>6.34077</v>
      </c>
      <c r="D137" s="361">
        <v>6.34077</v>
      </c>
      <c r="E137" s="370" t="s">
        <v>247</v>
      </c>
      <c r="F137" s="360">
        <v>0</v>
      </c>
      <c r="G137" s="361">
        <v>0</v>
      </c>
      <c r="H137" s="363">
        <v>0</v>
      </c>
      <c r="I137" s="360">
        <v>0</v>
      </c>
      <c r="J137" s="361">
        <v>0</v>
      </c>
      <c r="K137" s="371" t="s">
        <v>247</v>
      </c>
    </row>
    <row r="138" spans="1:11" ht="14.4" customHeight="1" thickBot="1" x14ac:dyDescent="0.35">
      <c r="A138" s="378" t="s">
        <v>377</v>
      </c>
      <c r="B138" s="360">
        <v>68093.341661552302</v>
      </c>
      <c r="C138" s="360">
        <v>79244.059970000002</v>
      </c>
      <c r="D138" s="361">
        <v>11150.7183084477</v>
      </c>
      <c r="E138" s="362">
        <v>1.1637563678959999</v>
      </c>
      <c r="F138" s="360">
        <v>79480.121395528098</v>
      </c>
      <c r="G138" s="361">
        <v>13246.686899254701</v>
      </c>
      <c r="H138" s="363">
        <v>6339.3633099999997</v>
      </c>
      <c r="I138" s="360">
        <v>12365.432559999999</v>
      </c>
      <c r="J138" s="361">
        <v>-881.25433925468303</v>
      </c>
      <c r="K138" s="364">
        <v>0.15557893398799999</v>
      </c>
    </row>
    <row r="139" spans="1:11" ht="14.4" customHeight="1" thickBot="1" x14ac:dyDescent="0.35">
      <c r="A139" s="379" t="s">
        <v>378</v>
      </c>
      <c r="B139" s="360">
        <v>68085.050708551003</v>
      </c>
      <c r="C139" s="360">
        <v>79056.745739999998</v>
      </c>
      <c r="D139" s="361">
        <v>10971.695031449</v>
      </c>
      <c r="E139" s="362">
        <v>1.161146902547</v>
      </c>
      <c r="F139" s="360">
        <v>79478.795053714799</v>
      </c>
      <c r="G139" s="361">
        <v>13246.465842285799</v>
      </c>
      <c r="H139" s="363">
        <v>6339.3633099999997</v>
      </c>
      <c r="I139" s="360">
        <v>12365.432559999999</v>
      </c>
      <c r="J139" s="361">
        <v>-881.03328228580199</v>
      </c>
      <c r="K139" s="364">
        <v>0.15558153028899999</v>
      </c>
    </row>
    <row r="140" spans="1:11" ht="14.4" customHeight="1" thickBot="1" x14ac:dyDescent="0.35">
      <c r="A140" s="380" t="s">
        <v>379</v>
      </c>
      <c r="B140" s="360">
        <v>68085.050708551003</v>
      </c>
      <c r="C140" s="360">
        <v>79056.745739999998</v>
      </c>
      <c r="D140" s="361">
        <v>10971.695031449</v>
      </c>
      <c r="E140" s="362">
        <v>1.161146902547</v>
      </c>
      <c r="F140" s="360">
        <v>79478.795053714799</v>
      </c>
      <c r="G140" s="361">
        <v>13246.465842285799</v>
      </c>
      <c r="H140" s="363">
        <v>6339.3633099999997</v>
      </c>
      <c r="I140" s="360">
        <v>12365.432559999999</v>
      </c>
      <c r="J140" s="361">
        <v>-881.03328228580199</v>
      </c>
      <c r="K140" s="364">
        <v>0.15558153028899999</v>
      </c>
    </row>
    <row r="141" spans="1:11" ht="14.4" customHeight="1" thickBot="1" x14ac:dyDescent="0.35">
      <c r="A141" s="381" t="s">
        <v>380</v>
      </c>
      <c r="B141" s="365">
        <v>2310.05078201376</v>
      </c>
      <c r="C141" s="365">
        <v>3116.2652800000001</v>
      </c>
      <c r="D141" s="366">
        <v>806.21449798623598</v>
      </c>
      <c r="E141" s="372">
        <v>1.349002932863</v>
      </c>
      <c r="F141" s="365">
        <v>3107.7950536948401</v>
      </c>
      <c r="G141" s="366">
        <v>517.965842282474</v>
      </c>
      <c r="H141" s="368">
        <v>139.41999999999999</v>
      </c>
      <c r="I141" s="365">
        <v>230.62</v>
      </c>
      <c r="J141" s="366">
        <v>-287.345842282474</v>
      </c>
      <c r="K141" s="373">
        <v>7.4206952522000005E-2</v>
      </c>
    </row>
    <row r="142" spans="1:11" ht="14.4" customHeight="1" thickBot="1" x14ac:dyDescent="0.35">
      <c r="A142" s="382" t="s">
        <v>381</v>
      </c>
      <c r="B142" s="360">
        <v>2288.0098835910599</v>
      </c>
      <c r="C142" s="360">
        <v>3109.3</v>
      </c>
      <c r="D142" s="361">
        <v>821.29011640893998</v>
      </c>
      <c r="E142" s="362">
        <v>1.3589539198659999</v>
      </c>
      <c r="F142" s="360">
        <v>3102.3512546787802</v>
      </c>
      <c r="G142" s="361">
        <v>517.058542446464</v>
      </c>
      <c r="H142" s="363">
        <v>138.1</v>
      </c>
      <c r="I142" s="360">
        <v>229.3</v>
      </c>
      <c r="J142" s="361">
        <v>-287.75854244646399</v>
      </c>
      <c r="K142" s="364">
        <v>7.3911682197000006E-2</v>
      </c>
    </row>
    <row r="143" spans="1:11" ht="14.4" customHeight="1" thickBot="1" x14ac:dyDescent="0.35">
      <c r="A143" s="382" t="s">
        <v>382</v>
      </c>
      <c r="B143" s="360">
        <v>20.390065171798</v>
      </c>
      <c r="C143" s="360">
        <v>6.9652799999999999</v>
      </c>
      <c r="D143" s="361">
        <v>-13.424785171798</v>
      </c>
      <c r="E143" s="362">
        <v>0.34160165459500003</v>
      </c>
      <c r="F143" s="360">
        <v>5.4437990160609999</v>
      </c>
      <c r="G143" s="361">
        <v>0.90729983600999997</v>
      </c>
      <c r="H143" s="363">
        <v>1.32</v>
      </c>
      <c r="I143" s="360">
        <v>1.32</v>
      </c>
      <c r="J143" s="361">
        <v>0.412700163989</v>
      </c>
      <c r="K143" s="364">
        <v>0.24247772485800001</v>
      </c>
    </row>
    <row r="144" spans="1:11" ht="14.4" customHeight="1" thickBot="1" x14ac:dyDescent="0.35">
      <c r="A144" s="381" t="s">
        <v>383</v>
      </c>
      <c r="B144" s="365">
        <v>0</v>
      </c>
      <c r="C144" s="365">
        <v>73.345219999999998</v>
      </c>
      <c r="D144" s="366">
        <v>73.345219999999998</v>
      </c>
      <c r="E144" s="367" t="s">
        <v>247</v>
      </c>
      <c r="F144" s="365">
        <v>84.000000000021004</v>
      </c>
      <c r="G144" s="366">
        <v>14.000000000003</v>
      </c>
      <c r="H144" s="368">
        <v>0</v>
      </c>
      <c r="I144" s="365">
        <v>17.666319999999999</v>
      </c>
      <c r="J144" s="366">
        <v>3.6663199999959999</v>
      </c>
      <c r="K144" s="373">
        <v>0.21031333333300001</v>
      </c>
    </row>
    <row r="145" spans="1:11" ht="14.4" customHeight="1" thickBot="1" x14ac:dyDescent="0.35">
      <c r="A145" s="382" t="s">
        <v>384</v>
      </c>
      <c r="B145" s="360">
        <v>0</v>
      </c>
      <c r="C145" s="360">
        <v>73.345219999999998</v>
      </c>
      <c r="D145" s="361">
        <v>73.345219999999998</v>
      </c>
      <c r="E145" s="370" t="s">
        <v>247</v>
      </c>
      <c r="F145" s="360">
        <v>84.000000000021004</v>
      </c>
      <c r="G145" s="361">
        <v>14.000000000003</v>
      </c>
      <c r="H145" s="363">
        <v>0</v>
      </c>
      <c r="I145" s="360">
        <v>17.666319999999999</v>
      </c>
      <c r="J145" s="361">
        <v>3.6663199999959999</v>
      </c>
      <c r="K145" s="364">
        <v>0.21031333333300001</v>
      </c>
    </row>
    <row r="146" spans="1:11" ht="14.4" customHeight="1" thickBot="1" x14ac:dyDescent="0.35">
      <c r="A146" s="381" t="s">
        <v>385</v>
      </c>
      <c r="B146" s="365">
        <v>10.999926537261</v>
      </c>
      <c r="C146" s="365">
        <v>31.308630000000001</v>
      </c>
      <c r="D146" s="366">
        <v>20.308703462737999</v>
      </c>
      <c r="E146" s="372">
        <v>2.8462580994460001</v>
      </c>
      <c r="F146" s="365">
        <v>79.000000000019995</v>
      </c>
      <c r="G146" s="366">
        <v>13.16666666667</v>
      </c>
      <c r="H146" s="368">
        <v>-2.0000000000000001E-4</v>
      </c>
      <c r="I146" s="365">
        <v>4.9997999999999996</v>
      </c>
      <c r="J146" s="366">
        <v>-8.1668666666699998</v>
      </c>
      <c r="K146" s="373">
        <v>6.3288607593999999E-2</v>
      </c>
    </row>
    <row r="147" spans="1:11" ht="14.4" customHeight="1" thickBot="1" x14ac:dyDescent="0.35">
      <c r="A147" s="382" t="s">
        <v>386</v>
      </c>
      <c r="B147" s="360">
        <v>10.999926537261</v>
      </c>
      <c r="C147" s="360">
        <v>6.0629999999999997</v>
      </c>
      <c r="D147" s="361">
        <v>-4.9369265372609998</v>
      </c>
      <c r="E147" s="362">
        <v>0.55118549923600002</v>
      </c>
      <c r="F147" s="360">
        <v>8.0000000000020002</v>
      </c>
      <c r="G147" s="361">
        <v>1.333333333333</v>
      </c>
      <c r="H147" s="363">
        <v>0</v>
      </c>
      <c r="I147" s="360">
        <v>0</v>
      </c>
      <c r="J147" s="361">
        <v>-1.333333333333</v>
      </c>
      <c r="K147" s="364">
        <v>0</v>
      </c>
    </row>
    <row r="148" spans="1:11" ht="14.4" customHeight="1" thickBot="1" x14ac:dyDescent="0.35">
      <c r="A148" s="382" t="s">
        <v>387</v>
      </c>
      <c r="B148" s="360">
        <v>0</v>
      </c>
      <c r="C148" s="360">
        <v>25.245629999999998</v>
      </c>
      <c r="D148" s="361">
        <v>25.245629999999998</v>
      </c>
      <c r="E148" s="370" t="s">
        <v>247</v>
      </c>
      <c r="F148" s="360">
        <v>71.000000000018005</v>
      </c>
      <c r="G148" s="361">
        <v>11.833333333336</v>
      </c>
      <c r="H148" s="363">
        <v>-2.0000000000000001E-4</v>
      </c>
      <c r="I148" s="360">
        <v>4.9997999999999996</v>
      </c>
      <c r="J148" s="361">
        <v>-6.8335333333359998</v>
      </c>
      <c r="K148" s="364">
        <v>7.0419718308999998E-2</v>
      </c>
    </row>
    <row r="149" spans="1:11" ht="14.4" customHeight="1" thickBot="1" x14ac:dyDescent="0.35">
      <c r="A149" s="381" t="s">
        <v>388</v>
      </c>
      <c r="B149" s="365">
        <v>65764</v>
      </c>
      <c r="C149" s="365">
        <v>71996.786569999997</v>
      </c>
      <c r="D149" s="366">
        <v>6232.7865699999702</v>
      </c>
      <c r="E149" s="372">
        <v>1.0947750527639999</v>
      </c>
      <c r="F149" s="365">
        <v>76208.000000019907</v>
      </c>
      <c r="G149" s="366">
        <v>12701.333333336701</v>
      </c>
      <c r="H149" s="368">
        <v>6199.9435100000001</v>
      </c>
      <c r="I149" s="365">
        <v>12180.88387</v>
      </c>
      <c r="J149" s="366">
        <v>-520.44946333665598</v>
      </c>
      <c r="K149" s="373">
        <v>0.15983733820500001</v>
      </c>
    </row>
    <row r="150" spans="1:11" ht="14.4" customHeight="1" thickBot="1" x14ac:dyDescent="0.35">
      <c r="A150" s="382" t="s">
        <v>389</v>
      </c>
      <c r="B150" s="360">
        <v>24408</v>
      </c>
      <c r="C150" s="360">
        <v>25220.82835</v>
      </c>
      <c r="D150" s="361">
        <v>812.82834999998204</v>
      </c>
      <c r="E150" s="362">
        <v>1.033301718698</v>
      </c>
      <c r="F150" s="360">
        <v>28716.000000007502</v>
      </c>
      <c r="G150" s="361">
        <v>4786.0000000012496</v>
      </c>
      <c r="H150" s="363">
        <v>1866.3489</v>
      </c>
      <c r="I150" s="360">
        <v>3853.8894100000002</v>
      </c>
      <c r="J150" s="361">
        <v>-932.11059000125101</v>
      </c>
      <c r="K150" s="364">
        <v>0.13420704171799999</v>
      </c>
    </row>
    <row r="151" spans="1:11" ht="14.4" customHeight="1" thickBot="1" x14ac:dyDescent="0.35">
      <c r="A151" s="382" t="s">
        <v>390</v>
      </c>
      <c r="B151" s="360">
        <v>41356</v>
      </c>
      <c r="C151" s="360">
        <v>46775.95822</v>
      </c>
      <c r="D151" s="361">
        <v>5419.9582199999904</v>
      </c>
      <c r="E151" s="362">
        <v>1.131056151948</v>
      </c>
      <c r="F151" s="360">
        <v>47492.000000012398</v>
      </c>
      <c r="G151" s="361">
        <v>7915.3333333354003</v>
      </c>
      <c r="H151" s="363">
        <v>4333.5946100000001</v>
      </c>
      <c r="I151" s="360">
        <v>8326.9944599999999</v>
      </c>
      <c r="J151" s="361">
        <v>411.66112666459497</v>
      </c>
      <c r="K151" s="364">
        <v>0.175334676577</v>
      </c>
    </row>
    <row r="152" spans="1:11" ht="14.4" customHeight="1" thickBot="1" x14ac:dyDescent="0.35">
      <c r="A152" s="381" t="s">
        <v>391</v>
      </c>
      <c r="B152" s="365">
        <v>0</v>
      </c>
      <c r="C152" s="365">
        <v>3839.0400399999999</v>
      </c>
      <c r="D152" s="366">
        <v>3839.0400399999999</v>
      </c>
      <c r="E152" s="367" t="s">
        <v>247</v>
      </c>
      <c r="F152" s="365">
        <v>0</v>
      </c>
      <c r="G152" s="366">
        <v>0</v>
      </c>
      <c r="H152" s="368">
        <v>0</v>
      </c>
      <c r="I152" s="365">
        <v>-68.737430000000003</v>
      </c>
      <c r="J152" s="366">
        <v>-68.737430000000003</v>
      </c>
      <c r="K152" s="369" t="s">
        <v>247</v>
      </c>
    </row>
    <row r="153" spans="1:11" ht="14.4" customHeight="1" thickBot="1" x14ac:dyDescent="0.35">
      <c r="A153" s="382" t="s">
        <v>392</v>
      </c>
      <c r="B153" s="360">
        <v>0</v>
      </c>
      <c r="C153" s="360">
        <v>170.80765</v>
      </c>
      <c r="D153" s="361">
        <v>170.80765</v>
      </c>
      <c r="E153" s="370" t="s">
        <v>247</v>
      </c>
      <c r="F153" s="360">
        <v>0</v>
      </c>
      <c r="G153" s="361">
        <v>0</v>
      </c>
      <c r="H153" s="363">
        <v>0</v>
      </c>
      <c r="I153" s="360">
        <v>0</v>
      </c>
      <c r="J153" s="361">
        <v>0</v>
      </c>
      <c r="K153" s="371" t="s">
        <v>247</v>
      </c>
    </row>
    <row r="154" spans="1:11" ht="14.4" customHeight="1" thickBot="1" x14ac:dyDescent="0.35">
      <c r="A154" s="382" t="s">
        <v>393</v>
      </c>
      <c r="B154" s="360">
        <v>0</v>
      </c>
      <c r="C154" s="360">
        <v>3668.2323900000001</v>
      </c>
      <c r="D154" s="361">
        <v>3668.2323900000001</v>
      </c>
      <c r="E154" s="370" t="s">
        <v>247</v>
      </c>
      <c r="F154" s="360">
        <v>0</v>
      </c>
      <c r="G154" s="361">
        <v>0</v>
      </c>
      <c r="H154" s="363">
        <v>0</v>
      </c>
      <c r="I154" s="360">
        <v>-68.737430000000003</v>
      </c>
      <c r="J154" s="361">
        <v>-68.737430000000003</v>
      </c>
      <c r="K154" s="371" t="s">
        <v>247</v>
      </c>
    </row>
    <row r="155" spans="1:11" ht="14.4" customHeight="1" thickBot="1" x14ac:dyDescent="0.35">
      <c r="A155" s="379" t="s">
        <v>394</v>
      </c>
      <c r="B155" s="360">
        <v>8.2909530012739996</v>
      </c>
      <c r="C155" s="360">
        <v>20.25628</v>
      </c>
      <c r="D155" s="361">
        <v>11.965326998725001</v>
      </c>
      <c r="E155" s="362">
        <v>2.443178727087</v>
      </c>
      <c r="F155" s="360">
        <v>1.3263418132789999</v>
      </c>
      <c r="G155" s="361">
        <v>0.221056968879</v>
      </c>
      <c r="H155" s="363">
        <v>0</v>
      </c>
      <c r="I155" s="360">
        <v>0</v>
      </c>
      <c r="J155" s="361">
        <v>-0.221056968879</v>
      </c>
      <c r="K155" s="364">
        <v>0</v>
      </c>
    </row>
    <row r="156" spans="1:11" ht="14.4" customHeight="1" thickBot="1" x14ac:dyDescent="0.35">
      <c r="A156" s="385" t="s">
        <v>395</v>
      </c>
      <c r="B156" s="365">
        <v>8.2909530012739996</v>
      </c>
      <c r="C156" s="365">
        <v>20.25628</v>
      </c>
      <c r="D156" s="366">
        <v>11.965326998725001</v>
      </c>
      <c r="E156" s="372">
        <v>2.443178727087</v>
      </c>
      <c r="F156" s="365">
        <v>1.3263418132789999</v>
      </c>
      <c r="G156" s="366">
        <v>0.221056968879</v>
      </c>
      <c r="H156" s="368">
        <v>0</v>
      </c>
      <c r="I156" s="365">
        <v>0</v>
      </c>
      <c r="J156" s="366">
        <v>-0.221056968879</v>
      </c>
      <c r="K156" s="373">
        <v>0</v>
      </c>
    </row>
    <row r="157" spans="1:11" ht="14.4" customHeight="1" thickBot="1" x14ac:dyDescent="0.35">
      <c r="A157" s="381" t="s">
        <v>396</v>
      </c>
      <c r="B157" s="365">
        <v>0</v>
      </c>
      <c r="C157" s="365">
        <v>18.809979999999999</v>
      </c>
      <c r="D157" s="366">
        <v>18.809979999999999</v>
      </c>
      <c r="E157" s="367" t="s">
        <v>247</v>
      </c>
      <c r="F157" s="365">
        <v>0</v>
      </c>
      <c r="G157" s="366">
        <v>0</v>
      </c>
      <c r="H157" s="368">
        <v>0</v>
      </c>
      <c r="I157" s="365">
        <v>0</v>
      </c>
      <c r="J157" s="366">
        <v>0</v>
      </c>
      <c r="K157" s="369" t="s">
        <v>247</v>
      </c>
    </row>
    <row r="158" spans="1:11" ht="14.4" customHeight="1" thickBot="1" x14ac:dyDescent="0.35">
      <c r="A158" s="382" t="s">
        <v>397</v>
      </c>
      <c r="B158" s="360">
        <v>0</v>
      </c>
      <c r="C158" s="360">
        <v>-2.0000000000000002E-5</v>
      </c>
      <c r="D158" s="361">
        <v>-2.0000000000000002E-5</v>
      </c>
      <c r="E158" s="370" t="s">
        <v>247</v>
      </c>
      <c r="F158" s="360">
        <v>0</v>
      </c>
      <c r="G158" s="361">
        <v>0</v>
      </c>
      <c r="H158" s="363">
        <v>0</v>
      </c>
      <c r="I158" s="360">
        <v>0</v>
      </c>
      <c r="J158" s="361">
        <v>0</v>
      </c>
      <c r="K158" s="371" t="s">
        <v>247</v>
      </c>
    </row>
    <row r="159" spans="1:11" ht="14.4" customHeight="1" thickBot="1" x14ac:dyDescent="0.35">
      <c r="A159" s="382" t="s">
        <v>398</v>
      </c>
      <c r="B159" s="360">
        <v>0</v>
      </c>
      <c r="C159" s="360">
        <v>18.809999999999999</v>
      </c>
      <c r="D159" s="361">
        <v>18.809999999999999</v>
      </c>
      <c r="E159" s="370" t="s">
        <v>247</v>
      </c>
      <c r="F159" s="360">
        <v>0</v>
      </c>
      <c r="G159" s="361">
        <v>0</v>
      </c>
      <c r="H159" s="363">
        <v>0</v>
      </c>
      <c r="I159" s="360">
        <v>0</v>
      </c>
      <c r="J159" s="361">
        <v>0</v>
      </c>
      <c r="K159" s="371" t="s">
        <v>247</v>
      </c>
    </row>
    <row r="160" spans="1:11" ht="14.4" customHeight="1" thickBot="1" x14ac:dyDescent="0.35">
      <c r="A160" s="381" t="s">
        <v>399</v>
      </c>
      <c r="B160" s="365">
        <v>8.2909530012739996</v>
      </c>
      <c r="C160" s="365">
        <v>1.4462999999999999</v>
      </c>
      <c r="D160" s="366">
        <v>-6.8446530012739997</v>
      </c>
      <c r="E160" s="372">
        <v>0.17444315505999999</v>
      </c>
      <c r="F160" s="365">
        <v>1.3263418132789999</v>
      </c>
      <c r="G160" s="366">
        <v>0.221056968879</v>
      </c>
      <c r="H160" s="368">
        <v>0</v>
      </c>
      <c r="I160" s="365">
        <v>0</v>
      </c>
      <c r="J160" s="366">
        <v>-0.221056968879</v>
      </c>
      <c r="K160" s="373">
        <v>0</v>
      </c>
    </row>
    <row r="161" spans="1:11" ht="14.4" customHeight="1" thickBot="1" x14ac:dyDescent="0.35">
      <c r="A161" s="382" t="s">
        <v>400</v>
      </c>
      <c r="B161" s="360">
        <v>8.2909530012739996</v>
      </c>
      <c r="C161" s="360">
        <v>1.4462999999999999</v>
      </c>
      <c r="D161" s="361">
        <v>-6.8446530012739997</v>
      </c>
      <c r="E161" s="362">
        <v>0.17444315505999999</v>
      </c>
      <c r="F161" s="360">
        <v>1.3263418132789999</v>
      </c>
      <c r="G161" s="361">
        <v>0.221056968879</v>
      </c>
      <c r="H161" s="363">
        <v>0</v>
      </c>
      <c r="I161" s="360">
        <v>0</v>
      </c>
      <c r="J161" s="361">
        <v>-0.221056968879</v>
      </c>
      <c r="K161" s="364">
        <v>0</v>
      </c>
    </row>
    <row r="162" spans="1:11" ht="14.4" customHeight="1" thickBot="1" x14ac:dyDescent="0.35">
      <c r="A162" s="379" t="s">
        <v>401</v>
      </c>
      <c r="B162" s="360">
        <v>0</v>
      </c>
      <c r="C162" s="360">
        <v>167.05795000000001</v>
      </c>
      <c r="D162" s="361">
        <v>167.05795000000001</v>
      </c>
      <c r="E162" s="370" t="s">
        <v>264</v>
      </c>
      <c r="F162" s="360">
        <v>0</v>
      </c>
      <c r="G162" s="361">
        <v>0</v>
      </c>
      <c r="H162" s="363">
        <v>0</v>
      </c>
      <c r="I162" s="360">
        <v>0</v>
      </c>
      <c r="J162" s="361">
        <v>0</v>
      </c>
      <c r="K162" s="364">
        <v>0</v>
      </c>
    </row>
    <row r="163" spans="1:11" ht="14.4" customHeight="1" thickBot="1" x14ac:dyDescent="0.35">
      <c r="A163" s="385" t="s">
        <v>402</v>
      </c>
      <c r="B163" s="365">
        <v>0</v>
      </c>
      <c r="C163" s="365">
        <v>167.05795000000001</v>
      </c>
      <c r="D163" s="366">
        <v>167.05795000000001</v>
      </c>
      <c r="E163" s="367" t="s">
        <v>264</v>
      </c>
      <c r="F163" s="365">
        <v>0</v>
      </c>
      <c r="G163" s="366">
        <v>0</v>
      </c>
      <c r="H163" s="368">
        <v>0</v>
      </c>
      <c r="I163" s="365">
        <v>0</v>
      </c>
      <c r="J163" s="366">
        <v>0</v>
      </c>
      <c r="K163" s="373">
        <v>0</v>
      </c>
    </row>
    <row r="164" spans="1:11" ht="14.4" customHeight="1" thickBot="1" x14ac:dyDescent="0.35">
      <c r="A164" s="381" t="s">
        <v>403</v>
      </c>
      <c r="B164" s="365">
        <v>0</v>
      </c>
      <c r="C164" s="365">
        <v>167.05795000000001</v>
      </c>
      <c r="D164" s="366">
        <v>167.05795000000001</v>
      </c>
      <c r="E164" s="367" t="s">
        <v>264</v>
      </c>
      <c r="F164" s="365">
        <v>0</v>
      </c>
      <c r="G164" s="366">
        <v>0</v>
      </c>
      <c r="H164" s="368">
        <v>0</v>
      </c>
      <c r="I164" s="365">
        <v>0</v>
      </c>
      <c r="J164" s="366">
        <v>0</v>
      </c>
      <c r="K164" s="373">
        <v>0</v>
      </c>
    </row>
    <row r="165" spans="1:11" ht="14.4" customHeight="1" thickBot="1" x14ac:dyDescent="0.35">
      <c r="A165" s="382" t="s">
        <v>404</v>
      </c>
      <c r="B165" s="360">
        <v>0</v>
      </c>
      <c r="C165" s="360">
        <v>167.05795000000001</v>
      </c>
      <c r="D165" s="361">
        <v>167.05795000000001</v>
      </c>
      <c r="E165" s="370" t="s">
        <v>264</v>
      </c>
      <c r="F165" s="360">
        <v>0</v>
      </c>
      <c r="G165" s="361">
        <v>0</v>
      </c>
      <c r="H165" s="363">
        <v>0</v>
      </c>
      <c r="I165" s="360">
        <v>0</v>
      </c>
      <c r="J165" s="361">
        <v>0</v>
      </c>
      <c r="K165" s="364">
        <v>0</v>
      </c>
    </row>
    <row r="166" spans="1:11" ht="14.4" customHeight="1" thickBot="1" x14ac:dyDescent="0.35">
      <c r="A166" s="378" t="s">
        <v>405</v>
      </c>
      <c r="B166" s="360">
        <v>2302.0076552310702</v>
      </c>
      <c r="C166" s="360">
        <v>2368.72165</v>
      </c>
      <c r="D166" s="361">
        <v>66.713994768925005</v>
      </c>
      <c r="E166" s="362">
        <v>1.0289807875379999</v>
      </c>
      <c r="F166" s="360">
        <v>0</v>
      </c>
      <c r="G166" s="361">
        <v>0</v>
      </c>
      <c r="H166" s="363">
        <v>191.06005999999999</v>
      </c>
      <c r="I166" s="360">
        <v>380.84875</v>
      </c>
      <c r="J166" s="361">
        <v>380.84875</v>
      </c>
      <c r="K166" s="371" t="s">
        <v>247</v>
      </c>
    </row>
    <row r="167" spans="1:11" ht="14.4" customHeight="1" thickBot="1" x14ac:dyDescent="0.35">
      <c r="A167" s="383" t="s">
        <v>406</v>
      </c>
      <c r="B167" s="365">
        <v>2302.0076552310702</v>
      </c>
      <c r="C167" s="365">
        <v>2368.72165</v>
      </c>
      <c r="D167" s="366">
        <v>66.713994768925005</v>
      </c>
      <c r="E167" s="372">
        <v>1.0289807875379999</v>
      </c>
      <c r="F167" s="365">
        <v>0</v>
      </c>
      <c r="G167" s="366">
        <v>0</v>
      </c>
      <c r="H167" s="368">
        <v>191.06005999999999</v>
      </c>
      <c r="I167" s="365">
        <v>380.84875</v>
      </c>
      <c r="J167" s="366">
        <v>380.84875</v>
      </c>
      <c r="K167" s="369" t="s">
        <v>247</v>
      </c>
    </row>
    <row r="168" spans="1:11" ht="14.4" customHeight="1" thickBot="1" x14ac:dyDescent="0.35">
      <c r="A168" s="385" t="s">
        <v>40</v>
      </c>
      <c r="B168" s="365">
        <v>2302.0076552310702</v>
      </c>
      <c r="C168" s="365">
        <v>2368.72165</v>
      </c>
      <c r="D168" s="366">
        <v>66.713994768925005</v>
      </c>
      <c r="E168" s="372">
        <v>1.0289807875379999</v>
      </c>
      <c r="F168" s="365">
        <v>0</v>
      </c>
      <c r="G168" s="366">
        <v>0</v>
      </c>
      <c r="H168" s="368">
        <v>191.06005999999999</v>
      </c>
      <c r="I168" s="365">
        <v>380.84875</v>
      </c>
      <c r="J168" s="366">
        <v>380.84875</v>
      </c>
      <c r="K168" s="369" t="s">
        <v>247</v>
      </c>
    </row>
    <row r="169" spans="1:11" ht="14.4" customHeight="1" thickBot="1" x14ac:dyDescent="0.35">
      <c r="A169" s="381" t="s">
        <v>407</v>
      </c>
      <c r="B169" s="365">
        <v>8</v>
      </c>
      <c r="C169" s="365">
        <v>10.692</v>
      </c>
      <c r="D169" s="366">
        <v>2.6920000000000002</v>
      </c>
      <c r="E169" s="372">
        <v>1.3365</v>
      </c>
      <c r="F169" s="365">
        <v>0</v>
      </c>
      <c r="G169" s="366">
        <v>0</v>
      </c>
      <c r="H169" s="368">
        <v>1.0449999999999999</v>
      </c>
      <c r="I169" s="365">
        <v>2.09</v>
      </c>
      <c r="J169" s="366">
        <v>2.09</v>
      </c>
      <c r="K169" s="369" t="s">
        <v>247</v>
      </c>
    </row>
    <row r="170" spans="1:11" ht="14.4" customHeight="1" thickBot="1" x14ac:dyDescent="0.35">
      <c r="A170" s="382" t="s">
        <v>408</v>
      </c>
      <c r="B170" s="360">
        <v>8</v>
      </c>
      <c r="C170" s="360">
        <v>10.692</v>
      </c>
      <c r="D170" s="361">
        <v>2.6920000000000002</v>
      </c>
      <c r="E170" s="362">
        <v>1.3365</v>
      </c>
      <c r="F170" s="360">
        <v>0</v>
      </c>
      <c r="G170" s="361">
        <v>0</v>
      </c>
      <c r="H170" s="363">
        <v>1.0449999999999999</v>
      </c>
      <c r="I170" s="360">
        <v>2.09</v>
      </c>
      <c r="J170" s="361">
        <v>2.09</v>
      </c>
      <c r="K170" s="371" t="s">
        <v>247</v>
      </c>
    </row>
    <row r="171" spans="1:11" ht="14.4" customHeight="1" thickBot="1" x14ac:dyDescent="0.35">
      <c r="A171" s="381" t="s">
        <v>409</v>
      </c>
      <c r="B171" s="365">
        <v>54.007655231073997</v>
      </c>
      <c r="C171" s="365">
        <v>48.200380000000003</v>
      </c>
      <c r="D171" s="366">
        <v>-5.8072752310739997</v>
      </c>
      <c r="E171" s="372">
        <v>0.89247310948299996</v>
      </c>
      <c r="F171" s="365">
        <v>0</v>
      </c>
      <c r="G171" s="366">
        <v>0</v>
      </c>
      <c r="H171" s="368">
        <v>1.7390000000000001</v>
      </c>
      <c r="I171" s="365">
        <v>2.1819999999999999</v>
      </c>
      <c r="J171" s="366">
        <v>2.1819999999999999</v>
      </c>
      <c r="K171" s="369" t="s">
        <v>247</v>
      </c>
    </row>
    <row r="172" spans="1:11" ht="14.4" customHeight="1" thickBot="1" x14ac:dyDescent="0.35">
      <c r="A172" s="382" t="s">
        <v>410</v>
      </c>
      <c r="B172" s="360">
        <v>54.007655231073997</v>
      </c>
      <c r="C172" s="360">
        <v>48.200380000000003</v>
      </c>
      <c r="D172" s="361">
        <v>-5.8072752310739997</v>
      </c>
      <c r="E172" s="362">
        <v>0.89247310948299996</v>
      </c>
      <c r="F172" s="360">
        <v>0</v>
      </c>
      <c r="G172" s="361">
        <v>0</v>
      </c>
      <c r="H172" s="363">
        <v>1.7390000000000001</v>
      </c>
      <c r="I172" s="360">
        <v>2.1819999999999999</v>
      </c>
      <c r="J172" s="361">
        <v>2.1819999999999999</v>
      </c>
      <c r="K172" s="371" t="s">
        <v>247</v>
      </c>
    </row>
    <row r="173" spans="1:11" ht="14.4" customHeight="1" thickBot="1" x14ac:dyDescent="0.35">
      <c r="A173" s="381" t="s">
        <v>411</v>
      </c>
      <c r="B173" s="365">
        <v>37</v>
      </c>
      <c r="C173" s="365">
        <v>56.491860000000003</v>
      </c>
      <c r="D173" s="366">
        <v>19.491859999999999</v>
      </c>
      <c r="E173" s="372">
        <v>1.526807027027</v>
      </c>
      <c r="F173" s="365">
        <v>0</v>
      </c>
      <c r="G173" s="366">
        <v>0</v>
      </c>
      <c r="H173" s="368">
        <v>4.6524200000000002</v>
      </c>
      <c r="I173" s="365">
        <v>9.0125799999999998</v>
      </c>
      <c r="J173" s="366">
        <v>9.0125799999999998</v>
      </c>
      <c r="K173" s="369" t="s">
        <v>247</v>
      </c>
    </row>
    <row r="174" spans="1:11" ht="14.4" customHeight="1" thickBot="1" x14ac:dyDescent="0.35">
      <c r="A174" s="382" t="s">
        <v>412</v>
      </c>
      <c r="B174" s="360">
        <v>37</v>
      </c>
      <c r="C174" s="360">
        <v>56.491860000000003</v>
      </c>
      <c r="D174" s="361">
        <v>19.491859999999999</v>
      </c>
      <c r="E174" s="362">
        <v>1.526807027027</v>
      </c>
      <c r="F174" s="360">
        <v>0</v>
      </c>
      <c r="G174" s="361">
        <v>0</v>
      </c>
      <c r="H174" s="363">
        <v>4.6524200000000002</v>
      </c>
      <c r="I174" s="360">
        <v>9.0125799999999998</v>
      </c>
      <c r="J174" s="361">
        <v>9.0125799999999998</v>
      </c>
      <c r="K174" s="371" t="s">
        <v>247</v>
      </c>
    </row>
    <row r="175" spans="1:11" ht="14.4" customHeight="1" thickBot="1" x14ac:dyDescent="0.35">
      <c r="A175" s="381" t="s">
        <v>413</v>
      </c>
      <c r="B175" s="365">
        <v>747</v>
      </c>
      <c r="C175" s="365">
        <v>655.04818</v>
      </c>
      <c r="D175" s="366">
        <v>-91.951819999999998</v>
      </c>
      <c r="E175" s="372">
        <v>0.87690519410900003</v>
      </c>
      <c r="F175" s="365">
        <v>0</v>
      </c>
      <c r="G175" s="366">
        <v>0</v>
      </c>
      <c r="H175" s="368">
        <v>46.161619999999999</v>
      </c>
      <c r="I175" s="365">
        <v>116.5645</v>
      </c>
      <c r="J175" s="366">
        <v>116.5645</v>
      </c>
      <c r="K175" s="369" t="s">
        <v>247</v>
      </c>
    </row>
    <row r="176" spans="1:11" ht="14.4" customHeight="1" thickBot="1" x14ac:dyDescent="0.35">
      <c r="A176" s="382" t="s">
        <v>414</v>
      </c>
      <c r="B176" s="360">
        <v>747</v>
      </c>
      <c r="C176" s="360">
        <v>655.04818</v>
      </c>
      <c r="D176" s="361">
        <v>-91.951819999999998</v>
      </c>
      <c r="E176" s="362">
        <v>0.87690519410900003</v>
      </c>
      <c r="F176" s="360">
        <v>0</v>
      </c>
      <c r="G176" s="361">
        <v>0</v>
      </c>
      <c r="H176" s="363">
        <v>46.161619999999999</v>
      </c>
      <c r="I176" s="360">
        <v>116.5645</v>
      </c>
      <c r="J176" s="361">
        <v>116.5645</v>
      </c>
      <c r="K176" s="371" t="s">
        <v>247</v>
      </c>
    </row>
    <row r="177" spans="1:11" ht="14.4" customHeight="1" thickBot="1" x14ac:dyDescent="0.35">
      <c r="A177" s="381" t="s">
        <v>415</v>
      </c>
      <c r="B177" s="365">
        <v>0</v>
      </c>
      <c r="C177" s="365">
        <v>0.09</v>
      </c>
      <c r="D177" s="366">
        <v>0.09</v>
      </c>
      <c r="E177" s="367" t="s">
        <v>264</v>
      </c>
      <c r="F177" s="365">
        <v>0</v>
      </c>
      <c r="G177" s="366">
        <v>0</v>
      </c>
      <c r="H177" s="368">
        <v>0</v>
      </c>
      <c r="I177" s="365">
        <v>0</v>
      </c>
      <c r="J177" s="366">
        <v>0</v>
      </c>
      <c r="K177" s="369" t="s">
        <v>247</v>
      </c>
    </row>
    <row r="178" spans="1:11" ht="14.4" customHeight="1" thickBot="1" x14ac:dyDescent="0.35">
      <c r="A178" s="382" t="s">
        <v>416</v>
      </c>
      <c r="B178" s="360">
        <v>0</v>
      </c>
      <c r="C178" s="360">
        <v>0.09</v>
      </c>
      <c r="D178" s="361">
        <v>0.09</v>
      </c>
      <c r="E178" s="370" t="s">
        <v>264</v>
      </c>
      <c r="F178" s="360">
        <v>0</v>
      </c>
      <c r="G178" s="361">
        <v>0</v>
      </c>
      <c r="H178" s="363">
        <v>0</v>
      </c>
      <c r="I178" s="360">
        <v>0</v>
      </c>
      <c r="J178" s="361">
        <v>0</v>
      </c>
      <c r="K178" s="371" t="s">
        <v>247</v>
      </c>
    </row>
    <row r="179" spans="1:11" ht="14.4" customHeight="1" thickBot="1" x14ac:dyDescent="0.35">
      <c r="A179" s="381" t="s">
        <v>417</v>
      </c>
      <c r="B179" s="365">
        <v>1456</v>
      </c>
      <c r="C179" s="365">
        <v>1598.1992299999999</v>
      </c>
      <c r="D179" s="366">
        <v>142.19923</v>
      </c>
      <c r="E179" s="372">
        <v>1.097664306318</v>
      </c>
      <c r="F179" s="365">
        <v>0</v>
      </c>
      <c r="G179" s="366">
        <v>0</v>
      </c>
      <c r="H179" s="368">
        <v>137.46202</v>
      </c>
      <c r="I179" s="365">
        <v>250.99967000000001</v>
      </c>
      <c r="J179" s="366">
        <v>250.99967000000001</v>
      </c>
      <c r="K179" s="369" t="s">
        <v>247</v>
      </c>
    </row>
    <row r="180" spans="1:11" ht="14.4" customHeight="1" thickBot="1" x14ac:dyDescent="0.35">
      <c r="A180" s="382" t="s">
        <v>418</v>
      </c>
      <c r="B180" s="360">
        <v>1456</v>
      </c>
      <c r="C180" s="360">
        <v>1598.1992299999999</v>
      </c>
      <c r="D180" s="361">
        <v>142.19923</v>
      </c>
      <c r="E180" s="362">
        <v>1.097664306318</v>
      </c>
      <c r="F180" s="360">
        <v>0</v>
      </c>
      <c r="G180" s="361">
        <v>0</v>
      </c>
      <c r="H180" s="363">
        <v>137.46202</v>
      </c>
      <c r="I180" s="360">
        <v>250.99967000000001</v>
      </c>
      <c r="J180" s="361">
        <v>250.99967000000001</v>
      </c>
      <c r="K180" s="371" t="s">
        <v>247</v>
      </c>
    </row>
    <row r="181" spans="1:11" ht="14.4" customHeight="1" thickBot="1" x14ac:dyDescent="0.35">
      <c r="A181" s="386" t="s">
        <v>419</v>
      </c>
      <c r="B181" s="365">
        <v>0</v>
      </c>
      <c r="C181" s="365">
        <v>1.9218</v>
      </c>
      <c r="D181" s="366">
        <v>1.9218</v>
      </c>
      <c r="E181" s="367" t="s">
        <v>264</v>
      </c>
      <c r="F181" s="365">
        <v>0</v>
      </c>
      <c r="G181" s="366">
        <v>0</v>
      </c>
      <c r="H181" s="368">
        <v>0.19650000000000001</v>
      </c>
      <c r="I181" s="365">
        <v>0.29543999999999998</v>
      </c>
      <c r="J181" s="366">
        <v>0.29543999999999998</v>
      </c>
      <c r="K181" s="369" t="s">
        <v>247</v>
      </c>
    </row>
    <row r="182" spans="1:11" ht="14.4" customHeight="1" thickBot="1" x14ac:dyDescent="0.35">
      <c r="A182" s="383" t="s">
        <v>420</v>
      </c>
      <c r="B182" s="365">
        <v>0</v>
      </c>
      <c r="C182" s="365">
        <v>1.9218</v>
      </c>
      <c r="D182" s="366">
        <v>1.9218</v>
      </c>
      <c r="E182" s="367" t="s">
        <v>264</v>
      </c>
      <c r="F182" s="365">
        <v>0</v>
      </c>
      <c r="G182" s="366">
        <v>0</v>
      </c>
      <c r="H182" s="368">
        <v>0.19650000000000001</v>
      </c>
      <c r="I182" s="365">
        <v>0.29543999999999998</v>
      </c>
      <c r="J182" s="366">
        <v>0.29543999999999998</v>
      </c>
      <c r="K182" s="369" t="s">
        <v>247</v>
      </c>
    </row>
    <row r="183" spans="1:11" ht="14.4" customHeight="1" thickBot="1" x14ac:dyDescent="0.35">
      <c r="A183" s="385" t="s">
        <v>421</v>
      </c>
      <c r="B183" s="365">
        <v>0</v>
      </c>
      <c r="C183" s="365">
        <v>1.9218</v>
      </c>
      <c r="D183" s="366">
        <v>1.9218</v>
      </c>
      <c r="E183" s="367" t="s">
        <v>264</v>
      </c>
      <c r="F183" s="365">
        <v>0</v>
      </c>
      <c r="G183" s="366">
        <v>0</v>
      </c>
      <c r="H183" s="368">
        <v>0.19650000000000001</v>
      </c>
      <c r="I183" s="365">
        <v>0.29543999999999998</v>
      </c>
      <c r="J183" s="366">
        <v>0.29543999999999998</v>
      </c>
      <c r="K183" s="369" t="s">
        <v>247</v>
      </c>
    </row>
    <row r="184" spans="1:11" ht="14.4" customHeight="1" thickBot="1" x14ac:dyDescent="0.35">
      <c r="A184" s="381" t="s">
        <v>422</v>
      </c>
      <c r="B184" s="365">
        <v>0</v>
      </c>
      <c r="C184" s="365">
        <v>1.9218</v>
      </c>
      <c r="D184" s="366">
        <v>1.9218</v>
      </c>
      <c r="E184" s="367" t="s">
        <v>264</v>
      </c>
      <c r="F184" s="365">
        <v>0</v>
      </c>
      <c r="G184" s="366">
        <v>0</v>
      </c>
      <c r="H184" s="368">
        <v>0.19650000000000001</v>
      </c>
      <c r="I184" s="365">
        <v>0.29543999999999998</v>
      </c>
      <c r="J184" s="366">
        <v>0.29543999999999998</v>
      </c>
      <c r="K184" s="369" t="s">
        <v>247</v>
      </c>
    </row>
    <row r="185" spans="1:11" ht="14.4" customHeight="1" thickBot="1" x14ac:dyDescent="0.35">
      <c r="A185" s="382" t="s">
        <v>423</v>
      </c>
      <c r="B185" s="360">
        <v>0</v>
      </c>
      <c r="C185" s="360">
        <v>1.9218</v>
      </c>
      <c r="D185" s="361">
        <v>1.9218</v>
      </c>
      <c r="E185" s="370" t="s">
        <v>264</v>
      </c>
      <c r="F185" s="360">
        <v>0</v>
      </c>
      <c r="G185" s="361">
        <v>0</v>
      </c>
      <c r="H185" s="363">
        <v>0.19650000000000001</v>
      </c>
      <c r="I185" s="360">
        <v>0.29543999999999998</v>
      </c>
      <c r="J185" s="361">
        <v>0.29543999999999998</v>
      </c>
      <c r="K185" s="371" t="s">
        <v>247</v>
      </c>
    </row>
    <row r="186" spans="1:11" ht="14.4" customHeight="1" thickBot="1" x14ac:dyDescent="0.35">
      <c r="A186" s="387"/>
      <c r="B186" s="360">
        <v>24862.9622118023</v>
      </c>
      <c r="C186" s="360">
        <v>35485.696559999902</v>
      </c>
      <c r="D186" s="361">
        <v>10622.7343481977</v>
      </c>
      <c r="E186" s="362">
        <v>1.427251357167</v>
      </c>
      <c r="F186" s="360">
        <v>38593.431204709297</v>
      </c>
      <c r="G186" s="361">
        <v>6432.2385341182098</v>
      </c>
      <c r="H186" s="363">
        <v>2381.2217399999899</v>
      </c>
      <c r="I186" s="360">
        <v>5611.9515099999899</v>
      </c>
      <c r="J186" s="361">
        <v>-820.28702411822303</v>
      </c>
      <c r="K186" s="364">
        <v>0.14541209047199999</v>
      </c>
    </row>
    <row r="187" spans="1:11" ht="14.4" customHeight="1" thickBot="1" x14ac:dyDescent="0.35">
      <c r="A187" s="388" t="s">
        <v>52</v>
      </c>
      <c r="B187" s="374">
        <v>24862.9622118023</v>
      </c>
      <c r="C187" s="374">
        <v>35485.696559999902</v>
      </c>
      <c r="D187" s="375">
        <v>10622.7343481977</v>
      </c>
      <c r="E187" s="376" t="s">
        <v>264</v>
      </c>
      <c r="F187" s="374">
        <v>38593.431204709297</v>
      </c>
      <c r="G187" s="375">
        <v>6432.2385341182098</v>
      </c>
      <c r="H187" s="374">
        <v>2381.2217399999899</v>
      </c>
      <c r="I187" s="374">
        <v>5611.9515099999899</v>
      </c>
      <c r="J187" s="375">
        <v>-820.28702411822201</v>
      </c>
      <c r="K187" s="377">
        <v>0.14541209047199999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2" customWidth="1"/>
    <col min="2" max="2" width="61.109375" style="182" customWidth="1"/>
    <col min="3" max="3" width="9.5546875" style="105" customWidth="1"/>
    <col min="4" max="4" width="9.5546875" style="183" customWidth="1"/>
    <col min="5" max="5" width="2.21875" style="183" customWidth="1"/>
    <col min="6" max="6" width="9.5546875" style="184" customWidth="1"/>
    <col min="7" max="7" width="9.5546875" style="181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116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3" t="s">
        <v>246</v>
      </c>
      <c r="B2" s="180"/>
      <c r="C2" s="180"/>
      <c r="D2" s="180"/>
      <c r="E2" s="180"/>
      <c r="F2" s="180"/>
    </row>
    <row r="3" spans="1:10" ht="14.4" customHeight="1" thickBot="1" x14ac:dyDescent="0.35">
      <c r="A3" s="203"/>
      <c r="B3" s="180"/>
      <c r="C3" s="261">
        <v>2013</v>
      </c>
      <c r="D3" s="262">
        <v>2014</v>
      </c>
      <c r="E3" s="7"/>
      <c r="F3" s="317">
        <v>2015</v>
      </c>
      <c r="G3" s="318"/>
      <c r="H3" s="318"/>
      <c r="I3" s="319"/>
    </row>
    <row r="4" spans="1:10" ht="14.4" customHeight="1" thickBot="1" x14ac:dyDescent="0.35">
      <c r="A4" s="266" t="s">
        <v>0</v>
      </c>
      <c r="B4" s="267" t="s">
        <v>210</v>
      </c>
      <c r="C4" s="320" t="s">
        <v>59</v>
      </c>
      <c r="D4" s="321"/>
      <c r="E4" s="268"/>
      <c r="F4" s="263" t="s">
        <v>59</v>
      </c>
      <c r="G4" s="264" t="s">
        <v>60</v>
      </c>
      <c r="H4" s="264" t="s">
        <v>54</v>
      </c>
      <c r="I4" s="265" t="s">
        <v>61</v>
      </c>
    </row>
    <row r="5" spans="1:10" ht="14.4" customHeight="1" x14ac:dyDescent="0.3">
      <c r="A5" s="389" t="s">
        <v>424</v>
      </c>
      <c r="B5" s="390" t="s">
        <v>425</v>
      </c>
      <c r="C5" s="391" t="s">
        <v>426</v>
      </c>
      <c r="D5" s="391" t="s">
        <v>426</v>
      </c>
      <c r="E5" s="391"/>
      <c r="F5" s="391" t="s">
        <v>426</v>
      </c>
      <c r="G5" s="391" t="s">
        <v>426</v>
      </c>
      <c r="H5" s="391" t="s">
        <v>426</v>
      </c>
      <c r="I5" s="392" t="s">
        <v>426</v>
      </c>
      <c r="J5" s="393" t="s">
        <v>55</v>
      </c>
    </row>
    <row r="6" spans="1:10" ht="14.4" customHeight="1" x14ac:dyDescent="0.3">
      <c r="A6" s="389" t="s">
        <v>424</v>
      </c>
      <c r="B6" s="390" t="s">
        <v>255</v>
      </c>
      <c r="C6" s="391">
        <v>5.28552</v>
      </c>
      <c r="D6" s="391">
        <v>1.9443000000000001</v>
      </c>
      <c r="E6" s="391"/>
      <c r="F6" s="391">
        <v>2.4260200000000003</v>
      </c>
      <c r="G6" s="391">
        <v>3.666674874466</v>
      </c>
      <c r="H6" s="391">
        <v>-1.2406548744659998</v>
      </c>
      <c r="I6" s="392">
        <v>0.66164033710605885</v>
      </c>
      <c r="J6" s="393" t="s">
        <v>1</v>
      </c>
    </row>
    <row r="7" spans="1:10" ht="14.4" customHeight="1" x14ac:dyDescent="0.3">
      <c r="A7" s="389" t="s">
        <v>424</v>
      </c>
      <c r="B7" s="390" t="s">
        <v>256</v>
      </c>
      <c r="C7" s="391">
        <v>27.074480000000001</v>
      </c>
      <c r="D7" s="391">
        <v>0</v>
      </c>
      <c r="E7" s="391"/>
      <c r="F7" s="391">
        <v>0</v>
      </c>
      <c r="G7" s="391">
        <v>0.47827021883533333</v>
      </c>
      <c r="H7" s="391">
        <v>-0.47827021883533333</v>
      </c>
      <c r="I7" s="392">
        <v>0</v>
      </c>
      <c r="J7" s="393" t="s">
        <v>1</v>
      </c>
    </row>
    <row r="8" spans="1:10" ht="14.4" customHeight="1" x14ac:dyDescent="0.3">
      <c r="A8" s="389" t="s">
        <v>424</v>
      </c>
      <c r="B8" s="390" t="s">
        <v>257</v>
      </c>
      <c r="C8" s="391">
        <v>0.78602000000000005</v>
      </c>
      <c r="D8" s="391">
        <v>0.78600999999999999</v>
      </c>
      <c r="E8" s="391"/>
      <c r="F8" s="391">
        <v>0.41399999999999998</v>
      </c>
      <c r="G8" s="391">
        <v>0</v>
      </c>
      <c r="H8" s="391">
        <v>0.41399999999999998</v>
      </c>
      <c r="I8" s="392" t="s">
        <v>426</v>
      </c>
      <c r="J8" s="393" t="s">
        <v>1</v>
      </c>
    </row>
    <row r="9" spans="1:10" ht="14.4" customHeight="1" x14ac:dyDescent="0.3">
      <c r="A9" s="389" t="s">
        <v>424</v>
      </c>
      <c r="B9" s="390" t="s">
        <v>427</v>
      </c>
      <c r="C9" s="391">
        <v>33.14602</v>
      </c>
      <c r="D9" s="391">
        <v>2.7303100000000002</v>
      </c>
      <c r="E9" s="391"/>
      <c r="F9" s="391">
        <v>2.8400200000000004</v>
      </c>
      <c r="G9" s="391">
        <v>4.1449450933013336</v>
      </c>
      <c r="H9" s="391">
        <v>-1.3049250933013332</v>
      </c>
      <c r="I9" s="392">
        <v>0.68517674808039575</v>
      </c>
      <c r="J9" s="393" t="s">
        <v>428</v>
      </c>
    </row>
    <row r="11" spans="1:10" ht="14.4" customHeight="1" x14ac:dyDescent="0.3">
      <c r="A11" s="389" t="s">
        <v>424</v>
      </c>
      <c r="B11" s="390" t="s">
        <v>425</v>
      </c>
      <c r="C11" s="391" t="s">
        <v>426</v>
      </c>
      <c r="D11" s="391" t="s">
        <v>426</v>
      </c>
      <c r="E11" s="391"/>
      <c r="F11" s="391" t="s">
        <v>426</v>
      </c>
      <c r="G11" s="391" t="s">
        <v>426</v>
      </c>
      <c r="H11" s="391" t="s">
        <v>426</v>
      </c>
      <c r="I11" s="392" t="s">
        <v>426</v>
      </c>
      <c r="J11" s="393" t="s">
        <v>55</v>
      </c>
    </row>
    <row r="12" spans="1:10" ht="14.4" customHeight="1" x14ac:dyDescent="0.3">
      <c r="A12" s="389" t="s">
        <v>429</v>
      </c>
      <c r="B12" s="390" t="s">
        <v>430</v>
      </c>
      <c r="C12" s="391" t="s">
        <v>426</v>
      </c>
      <c r="D12" s="391" t="s">
        <v>426</v>
      </c>
      <c r="E12" s="391"/>
      <c r="F12" s="391" t="s">
        <v>426</v>
      </c>
      <c r="G12" s="391" t="s">
        <v>426</v>
      </c>
      <c r="H12" s="391" t="s">
        <v>426</v>
      </c>
      <c r="I12" s="392" t="s">
        <v>426</v>
      </c>
      <c r="J12" s="393" t="s">
        <v>0</v>
      </c>
    </row>
    <row r="13" spans="1:10" ht="14.4" customHeight="1" x14ac:dyDescent="0.3">
      <c r="A13" s="389" t="s">
        <v>429</v>
      </c>
      <c r="B13" s="390" t="s">
        <v>255</v>
      </c>
      <c r="C13" s="391">
        <v>5.28552</v>
      </c>
      <c r="D13" s="391">
        <v>1.9443000000000001</v>
      </c>
      <c r="E13" s="391"/>
      <c r="F13" s="391">
        <v>2.4260200000000003</v>
      </c>
      <c r="G13" s="391">
        <v>3.666674874466</v>
      </c>
      <c r="H13" s="391">
        <v>-1.2406548744659998</v>
      </c>
      <c r="I13" s="392">
        <v>0.66164033710605885</v>
      </c>
      <c r="J13" s="393" t="s">
        <v>1</v>
      </c>
    </row>
    <row r="14" spans="1:10" ht="14.4" customHeight="1" x14ac:dyDescent="0.3">
      <c r="A14" s="389" t="s">
        <v>429</v>
      </c>
      <c r="B14" s="390" t="s">
        <v>256</v>
      </c>
      <c r="C14" s="391">
        <v>27.074480000000001</v>
      </c>
      <c r="D14" s="391">
        <v>0</v>
      </c>
      <c r="E14" s="391"/>
      <c r="F14" s="391">
        <v>0</v>
      </c>
      <c r="G14" s="391">
        <v>0.47827021883533333</v>
      </c>
      <c r="H14" s="391">
        <v>-0.47827021883533333</v>
      </c>
      <c r="I14" s="392">
        <v>0</v>
      </c>
      <c r="J14" s="393" t="s">
        <v>1</v>
      </c>
    </row>
    <row r="15" spans="1:10" ht="14.4" customHeight="1" x14ac:dyDescent="0.3">
      <c r="A15" s="389" t="s">
        <v>429</v>
      </c>
      <c r="B15" s="390" t="s">
        <v>257</v>
      </c>
      <c r="C15" s="391">
        <v>0.78602000000000005</v>
      </c>
      <c r="D15" s="391">
        <v>0.78600999999999999</v>
      </c>
      <c r="E15" s="391"/>
      <c r="F15" s="391">
        <v>0.41399999999999998</v>
      </c>
      <c r="G15" s="391">
        <v>0</v>
      </c>
      <c r="H15" s="391">
        <v>0.41399999999999998</v>
      </c>
      <c r="I15" s="392" t="s">
        <v>426</v>
      </c>
      <c r="J15" s="393" t="s">
        <v>1</v>
      </c>
    </row>
    <row r="16" spans="1:10" ht="14.4" customHeight="1" x14ac:dyDescent="0.3">
      <c r="A16" s="389" t="s">
        <v>429</v>
      </c>
      <c r="B16" s="390" t="s">
        <v>431</v>
      </c>
      <c r="C16" s="391">
        <v>33.14602</v>
      </c>
      <c r="D16" s="391">
        <v>2.7303100000000002</v>
      </c>
      <c r="E16" s="391"/>
      <c r="F16" s="391">
        <v>2.8400200000000004</v>
      </c>
      <c r="G16" s="391">
        <v>4.1449450933013336</v>
      </c>
      <c r="H16" s="391">
        <v>-1.3049250933013332</v>
      </c>
      <c r="I16" s="392">
        <v>0.68517674808039575</v>
      </c>
      <c r="J16" s="393" t="s">
        <v>432</v>
      </c>
    </row>
    <row r="17" spans="1:10" ht="14.4" customHeight="1" x14ac:dyDescent="0.3">
      <c r="A17" s="389" t="s">
        <v>426</v>
      </c>
      <c r="B17" s="390" t="s">
        <v>426</v>
      </c>
      <c r="C17" s="391" t="s">
        <v>426</v>
      </c>
      <c r="D17" s="391" t="s">
        <v>426</v>
      </c>
      <c r="E17" s="391"/>
      <c r="F17" s="391" t="s">
        <v>426</v>
      </c>
      <c r="G17" s="391" t="s">
        <v>426</v>
      </c>
      <c r="H17" s="391" t="s">
        <v>426</v>
      </c>
      <c r="I17" s="392" t="s">
        <v>426</v>
      </c>
      <c r="J17" s="393" t="s">
        <v>433</v>
      </c>
    </row>
    <row r="18" spans="1:10" ht="14.4" customHeight="1" x14ac:dyDescent="0.3">
      <c r="A18" s="389" t="s">
        <v>424</v>
      </c>
      <c r="B18" s="390" t="s">
        <v>427</v>
      </c>
      <c r="C18" s="391">
        <v>33.14602</v>
      </c>
      <c r="D18" s="391">
        <v>2.7303100000000002</v>
      </c>
      <c r="E18" s="391"/>
      <c r="F18" s="391">
        <v>2.8400200000000004</v>
      </c>
      <c r="G18" s="391">
        <v>4.1449450933013336</v>
      </c>
      <c r="H18" s="391">
        <v>-1.3049250933013332</v>
      </c>
      <c r="I18" s="392">
        <v>0.68517674808039575</v>
      </c>
      <c r="J18" s="393" t="s">
        <v>428</v>
      </c>
    </row>
  </sheetData>
  <mergeCells count="3">
    <mergeCell ref="F3:I3"/>
    <mergeCell ref="C4:D4"/>
    <mergeCell ref="A1:I1"/>
  </mergeCells>
  <conditionalFormatting sqref="F10 F19:F65537">
    <cfRule type="cellIs" dxfId="37" priority="18" stopIfTrue="1" operator="greaterThan">
      <formula>1</formula>
    </cfRule>
  </conditionalFormatting>
  <conditionalFormatting sqref="H5:H9">
    <cfRule type="expression" dxfId="36" priority="14">
      <formula>$H5&gt;0</formula>
    </cfRule>
  </conditionalFormatting>
  <conditionalFormatting sqref="I5:I9">
    <cfRule type="expression" dxfId="35" priority="15">
      <formula>$I5&gt;1</formula>
    </cfRule>
  </conditionalFormatting>
  <conditionalFormatting sqref="B5:B9">
    <cfRule type="expression" dxfId="34" priority="11">
      <formula>OR($J5="NS",$J5="SumaNS",$J5="Účet")</formula>
    </cfRule>
  </conditionalFormatting>
  <conditionalFormatting sqref="B5:D9 F5:I9">
    <cfRule type="expression" dxfId="33" priority="17">
      <formula>AND($J5&lt;&gt;"",$J5&lt;&gt;"mezeraKL")</formula>
    </cfRule>
  </conditionalFormatting>
  <conditionalFormatting sqref="B5:D9 F5:I9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1" priority="13">
      <formula>OR($J5="SumaNS",$J5="NS")</formula>
    </cfRule>
  </conditionalFormatting>
  <conditionalFormatting sqref="A5:A9">
    <cfRule type="expression" dxfId="30" priority="9">
      <formula>AND($J5&lt;&gt;"mezeraKL",$J5&lt;&gt;"")</formula>
    </cfRule>
  </conditionalFormatting>
  <conditionalFormatting sqref="A5:A9">
    <cfRule type="expression" dxfId="29" priority="10">
      <formula>AND($J5&lt;&gt;"",$J5&lt;&gt;"mezeraKL")</formula>
    </cfRule>
  </conditionalFormatting>
  <conditionalFormatting sqref="H11:H18">
    <cfRule type="expression" dxfId="28" priority="5">
      <formula>$H11&gt;0</formula>
    </cfRule>
  </conditionalFormatting>
  <conditionalFormatting sqref="A11:A18">
    <cfRule type="expression" dxfId="27" priority="2">
      <formula>AND($J11&lt;&gt;"mezeraKL",$J11&lt;&gt;"")</formula>
    </cfRule>
  </conditionalFormatting>
  <conditionalFormatting sqref="I11:I18">
    <cfRule type="expression" dxfId="26" priority="6">
      <formula>$I11&gt;1</formula>
    </cfRule>
  </conditionalFormatting>
  <conditionalFormatting sqref="B11:B18">
    <cfRule type="expression" dxfId="25" priority="1">
      <formula>OR($J11="NS",$J11="SumaNS",$J11="Účet")</formula>
    </cfRule>
  </conditionalFormatting>
  <conditionalFormatting sqref="A11:D18 F11:I18">
    <cfRule type="expression" dxfId="24" priority="8">
      <formula>AND($J11&lt;&gt;"",$J11&lt;&gt;"mezeraKL")</formula>
    </cfRule>
  </conditionalFormatting>
  <conditionalFormatting sqref="B11:D18 F11:I18">
    <cfRule type="expression" dxfId="23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2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97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3" bestFit="1" customWidth="1" collapsed="1"/>
    <col min="4" max="4" width="18.77734375" style="187" customWidth="1"/>
    <col min="5" max="5" width="9" style="183" bestFit="1" customWidth="1"/>
    <col min="6" max="6" width="18.77734375" style="187" customWidth="1"/>
    <col min="7" max="7" width="5" style="183" customWidth="1"/>
    <col min="8" max="8" width="12.44140625" style="183" hidden="1" customWidth="1" outlineLevel="1"/>
    <col min="9" max="9" width="8.5546875" style="183" hidden="1" customWidth="1" outlineLevel="1"/>
    <col min="10" max="10" width="25.77734375" style="183" customWidth="1" collapsed="1"/>
    <col min="11" max="11" width="8.77734375" style="183" customWidth="1"/>
    <col min="12" max="13" width="7.77734375" style="181" customWidth="1"/>
    <col min="14" max="14" width="11.109375" style="181" customWidth="1"/>
    <col min="15" max="16384" width="8.88671875" style="105"/>
  </cols>
  <sheetData>
    <row r="1" spans="1:14" ht="18.600000000000001" customHeight="1" thickBot="1" x14ac:dyDescent="0.4">
      <c r="A1" s="329" t="s">
        <v>133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1:14" ht="14.4" customHeight="1" thickBot="1" x14ac:dyDescent="0.35">
      <c r="A2" s="203" t="s">
        <v>246</v>
      </c>
      <c r="B2" s="57"/>
      <c r="C2" s="185"/>
      <c r="D2" s="185"/>
      <c r="E2" s="185"/>
      <c r="F2" s="185"/>
      <c r="G2" s="185"/>
      <c r="H2" s="185"/>
      <c r="I2" s="185"/>
      <c r="J2" s="185"/>
      <c r="K2" s="185"/>
      <c r="L2" s="186"/>
      <c r="M2" s="186"/>
      <c r="N2" s="186"/>
    </row>
    <row r="3" spans="1:14" ht="14.4" customHeight="1" thickBot="1" x14ac:dyDescent="0.35">
      <c r="A3" s="57"/>
      <c r="B3" s="57"/>
      <c r="C3" s="325"/>
      <c r="D3" s="326"/>
      <c r="E3" s="326"/>
      <c r="F3" s="326"/>
      <c r="G3" s="326"/>
      <c r="H3" s="326"/>
      <c r="I3" s="326"/>
      <c r="J3" s="327" t="s">
        <v>113</v>
      </c>
      <c r="K3" s="328"/>
      <c r="L3" s="74">
        <f>IF(M3&lt;&gt;0,N3/M3,0)</f>
        <v>146.80884320666325</v>
      </c>
      <c r="M3" s="74">
        <f>SUBTOTAL(9,M5:M1048576)</f>
        <v>19796.499999999996</v>
      </c>
      <c r="N3" s="75">
        <f>SUBTOTAL(9,N5:N1048576)</f>
        <v>2906301.2645407086</v>
      </c>
    </row>
    <row r="4" spans="1:14" s="182" customFormat="1" ht="14.4" customHeight="1" thickBot="1" x14ac:dyDescent="0.35">
      <c r="A4" s="394" t="s">
        <v>4</v>
      </c>
      <c r="B4" s="395" t="s">
        <v>5</v>
      </c>
      <c r="C4" s="395" t="s">
        <v>0</v>
      </c>
      <c r="D4" s="395" t="s">
        <v>6</v>
      </c>
      <c r="E4" s="395" t="s">
        <v>7</v>
      </c>
      <c r="F4" s="395" t="s">
        <v>1</v>
      </c>
      <c r="G4" s="395" t="s">
        <v>8</v>
      </c>
      <c r="H4" s="395" t="s">
        <v>9</v>
      </c>
      <c r="I4" s="395" t="s">
        <v>10</v>
      </c>
      <c r="J4" s="396" t="s">
        <v>11</v>
      </c>
      <c r="K4" s="396" t="s">
        <v>12</v>
      </c>
      <c r="L4" s="397" t="s">
        <v>120</v>
      </c>
      <c r="M4" s="397" t="s">
        <v>13</v>
      </c>
      <c r="N4" s="398" t="s">
        <v>128</v>
      </c>
    </row>
    <row r="5" spans="1:14" ht="14.4" customHeight="1" x14ac:dyDescent="0.3">
      <c r="A5" s="399" t="s">
        <v>424</v>
      </c>
      <c r="B5" s="400" t="s">
        <v>425</v>
      </c>
      <c r="C5" s="401" t="s">
        <v>429</v>
      </c>
      <c r="D5" s="402" t="s">
        <v>2344</v>
      </c>
      <c r="E5" s="401" t="s">
        <v>434</v>
      </c>
      <c r="F5" s="402" t="s">
        <v>2365</v>
      </c>
      <c r="G5" s="401" t="s">
        <v>435</v>
      </c>
      <c r="H5" s="401" t="s">
        <v>436</v>
      </c>
      <c r="I5" s="401" t="s">
        <v>135</v>
      </c>
      <c r="J5" s="401" t="s">
        <v>437</v>
      </c>
      <c r="K5" s="401"/>
      <c r="L5" s="403">
        <v>97.320510613024624</v>
      </c>
      <c r="M5" s="403">
        <v>1</v>
      </c>
      <c r="N5" s="404">
        <v>97.320510613024624</v>
      </c>
    </row>
    <row r="6" spans="1:14" ht="14.4" customHeight="1" x14ac:dyDescent="0.3">
      <c r="A6" s="405" t="s">
        <v>424</v>
      </c>
      <c r="B6" s="406" t="s">
        <v>425</v>
      </c>
      <c r="C6" s="407" t="s">
        <v>429</v>
      </c>
      <c r="D6" s="408" t="s">
        <v>2344</v>
      </c>
      <c r="E6" s="407" t="s">
        <v>434</v>
      </c>
      <c r="F6" s="408" t="s">
        <v>2365</v>
      </c>
      <c r="G6" s="407" t="s">
        <v>435</v>
      </c>
      <c r="H6" s="407" t="s">
        <v>438</v>
      </c>
      <c r="I6" s="407" t="s">
        <v>439</v>
      </c>
      <c r="J6" s="407" t="s">
        <v>440</v>
      </c>
      <c r="K6" s="407" t="s">
        <v>441</v>
      </c>
      <c r="L6" s="409">
        <v>112.3799999999999</v>
      </c>
      <c r="M6" s="409">
        <v>2</v>
      </c>
      <c r="N6" s="410">
        <v>224.75999999999979</v>
      </c>
    </row>
    <row r="7" spans="1:14" ht="14.4" customHeight="1" x14ac:dyDescent="0.3">
      <c r="A7" s="405" t="s">
        <v>424</v>
      </c>
      <c r="B7" s="406" t="s">
        <v>425</v>
      </c>
      <c r="C7" s="407" t="s">
        <v>429</v>
      </c>
      <c r="D7" s="408" t="s">
        <v>2344</v>
      </c>
      <c r="E7" s="407" t="s">
        <v>434</v>
      </c>
      <c r="F7" s="408" t="s">
        <v>2365</v>
      </c>
      <c r="G7" s="407" t="s">
        <v>435</v>
      </c>
      <c r="H7" s="407" t="s">
        <v>442</v>
      </c>
      <c r="I7" s="407" t="s">
        <v>135</v>
      </c>
      <c r="J7" s="407" t="s">
        <v>443</v>
      </c>
      <c r="K7" s="407"/>
      <c r="L7" s="409">
        <v>36.640489122767946</v>
      </c>
      <c r="M7" s="409">
        <v>1</v>
      </c>
      <c r="N7" s="410">
        <v>36.640489122767946</v>
      </c>
    </row>
    <row r="8" spans="1:14" ht="14.4" customHeight="1" x14ac:dyDescent="0.3">
      <c r="A8" s="405" t="s">
        <v>424</v>
      </c>
      <c r="B8" s="406" t="s">
        <v>425</v>
      </c>
      <c r="C8" s="407" t="s">
        <v>429</v>
      </c>
      <c r="D8" s="408" t="s">
        <v>2344</v>
      </c>
      <c r="E8" s="407" t="s">
        <v>434</v>
      </c>
      <c r="F8" s="408" t="s">
        <v>2365</v>
      </c>
      <c r="G8" s="407" t="s">
        <v>435</v>
      </c>
      <c r="H8" s="407" t="s">
        <v>444</v>
      </c>
      <c r="I8" s="407" t="s">
        <v>135</v>
      </c>
      <c r="J8" s="407" t="s">
        <v>445</v>
      </c>
      <c r="K8" s="407" t="s">
        <v>446</v>
      </c>
      <c r="L8" s="409">
        <v>23.7</v>
      </c>
      <c r="M8" s="409">
        <v>30</v>
      </c>
      <c r="N8" s="410">
        <v>711</v>
      </c>
    </row>
    <row r="9" spans="1:14" ht="14.4" customHeight="1" x14ac:dyDescent="0.3">
      <c r="A9" s="405" t="s">
        <v>424</v>
      </c>
      <c r="B9" s="406" t="s">
        <v>425</v>
      </c>
      <c r="C9" s="407" t="s">
        <v>429</v>
      </c>
      <c r="D9" s="408" t="s">
        <v>2344</v>
      </c>
      <c r="E9" s="407" t="s">
        <v>434</v>
      </c>
      <c r="F9" s="408" t="s">
        <v>2365</v>
      </c>
      <c r="G9" s="407" t="s">
        <v>435</v>
      </c>
      <c r="H9" s="407" t="s">
        <v>447</v>
      </c>
      <c r="I9" s="407" t="s">
        <v>135</v>
      </c>
      <c r="J9" s="407" t="s">
        <v>448</v>
      </c>
      <c r="K9" s="407"/>
      <c r="L9" s="409">
        <v>31.871388182382123</v>
      </c>
      <c r="M9" s="409">
        <v>10</v>
      </c>
      <c r="N9" s="410">
        <v>318.71388182382123</v>
      </c>
    </row>
    <row r="10" spans="1:14" ht="14.4" customHeight="1" x14ac:dyDescent="0.3">
      <c r="A10" s="405" t="s">
        <v>424</v>
      </c>
      <c r="B10" s="406" t="s">
        <v>425</v>
      </c>
      <c r="C10" s="407" t="s">
        <v>429</v>
      </c>
      <c r="D10" s="408" t="s">
        <v>2344</v>
      </c>
      <c r="E10" s="407" t="s">
        <v>434</v>
      </c>
      <c r="F10" s="408" t="s">
        <v>2365</v>
      </c>
      <c r="G10" s="407" t="s">
        <v>435</v>
      </c>
      <c r="H10" s="407" t="s">
        <v>449</v>
      </c>
      <c r="I10" s="407" t="s">
        <v>135</v>
      </c>
      <c r="J10" s="407" t="s">
        <v>450</v>
      </c>
      <c r="K10" s="407" t="s">
        <v>451</v>
      </c>
      <c r="L10" s="409">
        <v>30.259999999999998</v>
      </c>
      <c r="M10" s="409">
        <v>30</v>
      </c>
      <c r="N10" s="410">
        <v>907.8</v>
      </c>
    </row>
    <row r="11" spans="1:14" ht="14.4" customHeight="1" x14ac:dyDescent="0.3">
      <c r="A11" s="405" t="s">
        <v>452</v>
      </c>
      <c r="B11" s="406" t="s">
        <v>2334</v>
      </c>
      <c r="C11" s="407" t="s">
        <v>453</v>
      </c>
      <c r="D11" s="408" t="s">
        <v>2345</v>
      </c>
      <c r="E11" s="407" t="s">
        <v>434</v>
      </c>
      <c r="F11" s="408" t="s">
        <v>2365</v>
      </c>
      <c r="G11" s="407" t="s">
        <v>435</v>
      </c>
      <c r="H11" s="407" t="s">
        <v>454</v>
      </c>
      <c r="I11" s="407" t="s">
        <v>455</v>
      </c>
      <c r="J11" s="407" t="s">
        <v>456</v>
      </c>
      <c r="K11" s="407" t="s">
        <v>457</v>
      </c>
      <c r="L11" s="409">
        <v>87.029446129797435</v>
      </c>
      <c r="M11" s="409">
        <v>16</v>
      </c>
      <c r="N11" s="410">
        <v>1392.471138076759</v>
      </c>
    </row>
    <row r="12" spans="1:14" ht="14.4" customHeight="1" x14ac:dyDescent="0.3">
      <c r="A12" s="405" t="s">
        <v>452</v>
      </c>
      <c r="B12" s="406" t="s">
        <v>2334</v>
      </c>
      <c r="C12" s="407" t="s">
        <v>453</v>
      </c>
      <c r="D12" s="408" t="s">
        <v>2345</v>
      </c>
      <c r="E12" s="407" t="s">
        <v>434</v>
      </c>
      <c r="F12" s="408" t="s">
        <v>2365</v>
      </c>
      <c r="G12" s="407" t="s">
        <v>435</v>
      </c>
      <c r="H12" s="407" t="s">
        <v>458</v>
      </c>
      <c r="I12" s="407" t="s">
        <v>459</v>
      </c>
      <c r="J12" s="407" t="s">
        <v>460</v>
      </c>
      <c r="K12" s="407" t="s">
        <v>461</v>
      </c>
      <c r="L12" s="409">
        <v>165.88421453180692</v>
      </c>
      <c r="M12" s="409">
        <v>17</v>
      </c>
      <c r="N12" s="410">
        <v>2820.0316470407174</v>
      </c>
    </row>
    <row r="13" spans="1:14" ht="14.4" customHeight="1" x14ac:dyDescent="0.3">
      <c r="A13" s="405" t="s">
        <v>452</v>
      </c>
      <c r="B13" s="406" t="s">
        <v>2334</v>
      </c>
      <c r="C13" s="407" t="s">
        <v>453</v>
      </c>
      <c r="D13" s="408" t="s">
        <v>2345</v>
      </c>
      <c r="E13" s="407" t="s">
        <v>434</v>
      </c>
      <c r="F13" s="408" t="s">
        <v>2365</v>
      </c>
      <c r="G13" s="407" t="s">
        <v>435</v>
      </c>
      <c r="H13" s="407" t="s">
        <v>462</v>
      </c>
      <c r="I13" s="407" t="s">
        <v>463</v>
      </c>
      <c r="J13" s="407" t="s">
        <v>464</v>
      </c>
      <c r="K13" s="407" t="s">
        <v>465</v>
      </c>
      <c r="L13" s="409">
        <v>72.659822096285481</v>
      </c>
      <c r="M13" s="409">
        <v>5</v>
      </c>
      <c r="N13" s="410">
        <v>363.29911048142742</v>
      </c>
    </row>
    <row r="14" spans="1:14" ht="14.4" customHeight="1" x14ac:dyDescent="0.3">
      <c r="A14" s="405" t="s">
        <v>452</v>
      </c>
      <c r="B14" s="406" t="s">
        <v>2334</v>
      </c>
      <c r="C14" s="407" t="s">
        <v>453</v>
      </c>
      <c r="D14" s="408" t="s">
        <v>2345</v>
      </c>
      <c r="E14" s="407" t="s">
        <v>434</v>
      </c>
      <c r="F14" s="408" t="s">
        <v>2365</v>
      </c>
      <c r="G14" s="407" t="s">
        <v>435</v>
      </c>
      <c r="H14" s="407" t="s">
        <v>466</v>
      </c>
      <c r="I14" s="407" t="s">
        <v>135</v>
      </c>
      <c r="J14" s="407" t="s">
        <v>467</v>
      </c>
      <c r="K14" s="407"/>
      <c r="L14" s="409">
        <v>651.08083333333309</v>
      </c>
      <c r="M14" s="409">
        <v>3</v>
      </c>
      <c r="N14" s="410">
        <v>1953.2424999999994</v>
      </c>
    </row>
    <row r="15" spans="1:14" ht="14.4" customHeight="1" x14ac:dyDescent="0.3">
      <c r="A15" s="405" t="s">
        <v>452</v>
      </c>
      <c r="B15" s="406" t="s">
        <v>2334</v>
      </c>
      <c r="C15" s="407" t="s">
        <v>453</v>
      </c>
      <c r="D15" s="408" t="s">
        <v>2345</v>
      </c>
      <c r="E15" s="407" t="s">
        <v>434</v>
      </c>
      <c r="F15" s="408" t="s">
        <v>2365</v>
      </c>
      <c r="G15" s="407" t="s">
        <v>435</v>
      </c>
      <c r="H15" s="407" t="s">
        <v>468</v>
      </c>
      <c r="I15" s="407" t="s">
        <v>135</v>
      </c>
      <c r="J15" s="407" t="s">
        <v>469</v>
      </c>
      <c r="K15" s="407"/>
      <c r="L15" s="409">
        <v>102.89353689633849</v>
      </c>
      <c r="M15" s="409">
        <v>20</v>
      </c>
      <c r="N15" s="410">
        <v>2057.8707379267698</v>
      </c>
    </row>
    <row r="16" spans="1:14" ht="14.4" customHeight="1" x14ac:dyDescent="0.3">
      <c r="A16" s="405" t="s">
        <v>452</v>
      </c>
      <c r="B16" s="406" t="s">
        <v>2334</v>
      </c>
      <c r="C16" s="407" t="s">
        <v>453</v>
      </c>
      <c r="D16" s="408" t="s">
        <v>2345</v>
      </c>
      <c r="E16" s="407" t="s">
        <v>434</v>
      </c>
      <c r="F16" s="408" t="s">
        <v>2365</v>
      </c>
      <c r="G16" s="407" t="s">
        <v>435</v>
      </c>
      <c r="H16" s="407" t="s">
        <v>470</v>
      </c>
      <c r="I16" s="407" t="s">
        <v>471</v>
      </c>
      <c r="J16" s="407" t="s">
        <v>472</v>
      </c>
      <c r="K16" s="407" t="s">
        <v>473</v>
      </c>
      <c r="L16" s="409">
        <v>104.06999637517806</v>
      </c>
      <c r="M16" s="409">
        <v>3</v>
      </c>
      <c r="N16" s="410">
        <v>312.20998912553421</v>
      </c>
    </row>
    <row r="17" spans="1:14" ht="14.4" customHeight="1" x14ac:dyDescent="0.3">
      <c r="A17" s="405" t="s">
        <v>452</v>
      </c>
      <c r="B17" s="406" t="s">
        <v>2334</v>
      </c>
      <c r="C17" s="407" t="s">
        <v>453</v>
      </c>
      <c r="D17" s="408" t="s">
        <v>2345</v>
      </c>
      <c r="E17" s="407" t="s">
        <v>434</v>
      </c>
      <c r="F17" s="408" t="s">
        <v>2365</v>
      </c>
      <c r="G17" s="407" t="s">
        <v>435</v>
      </c>
      <c r="H17" s="407" t="s">
        <v>444</v>
      </c>
      <c r="I17" s="407" t="s">
        <v>135</v>
      </c>
      <c r="J17" s="407" t="s">
        <v>445</v>
      </c>
      <c r="K17" s="407" t="s">
        <v>446</v>
      </c>
      <c r="L17" s="409">
        <v>23.7</v>
      </c>
      <c r="M17" s="409">
        <v>24</v>
      </c>
      <c r="N17" s="410">
        <v>568.79999999999995</v>
      </c>
    </row>
    <row r="18" spans="1:14" ht="14.4" customHeight="1" x14ac:dyDescent="0.3">
      <c r="A18" s="405" t="s">
        <v>452</v>
      </c>
      <c r="B18" s="406" t="s">
        <v>2334</v>
      </c>
      <c r="C18" s="407" t="s">
        <v>453</v>
      </c>
      <c r="D18" s="408" t="s">
        <v>2345</v>
      </c>
      <c r="E18" s="407" t="s">
        <v>434</v>
      </c>
      <c r="F18" s="408" t="s">
        <v>2365</v>
      </c>
      <c r="G18" s="407" t="s">
        <v>435</v>
      </c>
      <c r="H18" s="407" t="s">
        <v>474</v>
      </c>
      <c r="I18" s="407" t="s">
        <v>475</v>
      </c>
      <c r="J18" s="407" t="s">
        <v>476</v>
      </c>
      <c r="K18" s="407" t="s">
        <v>477</v>
      </c>
      <c r="L18" s="409">
        <v>61.642500000000005</v>
      </c>
      <c r="M18" s="409">
        <v>4</v>
      </c>
      <c r="N18" s="410">
        <v>246.57000000000002</v>
      </c>
    </row>
    <row r="19" spans="1:14" ht="14.4" customHeight="1" x14ac:dyDescent="0.3">
      <c r="A19" s="405" t="s">
        <v>452</v>
      </c>
      <c r="B19" s="406" t="s">
        <v>2334</v>
      </c>
      <c r="C19" s="407" t="s">
        <v>453</v>
      </c>
      <c r="D19" s="408" t="s">
        <v>2345</v>
      </c>
      <c r="E19" s="407" t="s">
        <v>434</v>
      </c>
      <c r="F19" s="408" t="s">
        <v>2365</v>
      </c>
      <c r="G19" s="407" t="s">
        <v>435</v>
      </c>
      <c r="H19" s="407" t="s">
        <v>478</v>
      </c>
      <c r="I19" s="407" t="s">
        <v>135</v>
      </c>
      <c r="J19" s="407" t="s">
        <v>479</v>
      </c>
      <c r="K19" s="407" t="s">
        <v>480</v>
      </c>
      <c r="L19" s="409">
        <v>92.179354879809125</v>
      </c>
      <c r="M19" s="409">
        <v>10</v>
      </c>
      <c r="N19" s="410">
        <v>921.79354879809125</v>
      </c>
    </row>
    <row r="20" spans="1:14" ht="14.4" customHeight="1" x14ac:dyDescent="0.3">
      <c r="A20" s="405" t="s">
        <v>452</v>
      </c>
      <c r="B20" s="406" t="s">
        <v>2334</v>
      </c>
      <c r="C20" s="407" t="s">
        <v>453</v>
      </c>
      <c r="D20" s="408" t="s">
        <v>2345</v>
      </c>
      <c r="E20" s="407" t="s">
        <v>434</v>
      </c>
      <c r="F20" s="408" t="s">
        <v>2365</v>
      </c>
      <c r="G20" s="407" t="s">
        <v>435</v>
      </c>
      <c r="H20" s="407" t="s">
        <v>481</v>
      </c>
      <c r="I20" s="407" t="s">
        <v>482</v>
      </c>
      <c r="J20" s="407" t="s">
        <v>483</v>
      </c>
      <c r="K20" s="407" t="s">
        <v>484</v>
      </c>
      <c r="L20" s="409">
        <v>201.3</v>
      </c>
      <c r="M20" s="409">
        <v>105</v>
      </c>
      <c r="N20" s="410">
        <v>21136.5</v>
      </c>
    </row>
    <row r="21" spans="1:14" ht="14.4" customHeight="1" x14ac:dyDescent="0.3">
      <c r="A21" s="405" t="s">
        <v>452</v>
      </c>
      <c r="B21" s="406" t="s">
        <v>2334</v>
      </c>
      <c r="C21" s="407" t="s">
        <v>453</v>
      </c>
      <c r="D21" s="408" t="s">
        <v>2345</v>
      </c>
      <c r="E21" s="407" t="s">
        <v>434</v>
      </c>
      <c r="F21" s="408" t="s">
        <v>2365</v>
      </c>
      <c r="G21" s="407" t="s">
        <v>435</v>
      </c>
      <c r="H21" s="407" t="s">
        <v>485</v>
      </c>
      <c r="I21" s="407" t="s">
        <v>486</v>
      </c>
      <c r="J21" s="407" t="s">
        <v>487</v>
      </c>
      <c r="K21" s="407"/>
      <c r="L21" s="409">
        <v>252.97795460465611</v>
      </c>
      <c r="M21" s="409">
        <v>11</v>
      </c>
      <c r="N21" s="410">
        <v>2782.757500651217</v>
      </c>
    </row>
    <row r="22" spans="1:14" ht="14.4" customHeight="1" x14ac:dyDescent="0.3">
      <c r="A22" s="405" t="s">
        <v>452</v>
      </c>
      <c r="B22" s="406" t="s">
        <v>2334</v>
      </c>
      <c r="C22" s="407" t="s">
        <v>453</v>
      </c>
      <c r="D22" s="408" t="s">
        <v>2345</v>
      </c>
      <c r="E22" s="407" t="s">
        <v>434</v>
      </c>
      <c r="F22" s="408" t="s">
        <v>2365</v>
      </c>
      <c r="G22" s="407" t="s">
        <v>435</v>
      </c>
      <c r="H22" s="407" t="s">
        <v>488</v>
      </c>
      <c r="I22" s="407" t="s">
        <v>489</v>
      </c>
      <c r="J22" s="407" t="s">
        <v>490</v>
      </c>
      <c r="K22" s="407" t="s">
        <v>491</v>
      </c>
      <c r="L22" s="409">
        <v>279.38</v>
      </c>
      <c r="M22" s="409">
        <v>8</v>
      </c>
      <c r="N22" s="410">
        <v>2235.04</v>
      </c>
    </row>
    <row r="23" spans="1:14" ht="14.4" customHeight="1" x14ac:dyDescent="0.3">
      <c r="A23" s="405" t="s">
        <v>452</v>
      </c>
      <c r="B23" s="406" t="s">
        <v>2334</v>
      </c>
      <c r="C23" s="407" t="s">
        <v>453</v>
      </c>
      <c r="D23" s="408" t="s">
        <v>2345</v>
      </c>
      <c r="E23" s="407" t="s">
        <v>434</v>
      </c>
      <c r="F23" s="408" t="s">
        <v>2365</v>
      </c>
      <c r="G23" s="407" t="s">
        <v>435</v>
      </c>
      <c r="H23" s="407" t="s">
        <v>492</v>
      </c>
      <c r="I23" s="407" t="s">
        <v>135</v>
      </c>
      <c r="J23" s="407" t="s">
        <v>493</v>
      </c>
      <c r="K23" s="407"/>
      <c r="L23" s="409">
        <v>57.364134152943763</v>
      </c>
      <c r="M23" s="409">
        <v>1</v>
      </c>
      <c r="N23" s="410">
        <v>57.364134152943763</v>
      </c>
    </row>
    <row r="24" spans="1:14" ht="14.4" customHeight="1" x14ac:dyDescent="0.3">
      <c r="A24" s="405" t="s">
        <v>452</v>
      </c>
      <c r="B24" s="406" t="s">
        <v>2334</v>
      </c>
      <c r="C24" s="407" t="s">
        <v>453</v>
      </c>
      <c r="D24" s="408" t="s">
        <v>2345</v>
      </c>
      <c r="E24" s="407" t="s">
        <v>434</v>
      </c>
      <c r="F24" s="408" t="s">
        <v>2365</v>
      </c>
      <c r="G24" s="407" t="s">
        <v>435</v>
      </c>
      <c r="H24" s="407" t="s">
        <v>494</v>
      </c>
      <c r="I24" s="407" t="s">
        <v>135</v>
      </c>
      <c r="J24" s="407" t="s">
        <v>495</v>
      </c>
      <c r="K24" s="407"/>
      <c r="L24" s="409">
        <v>476.64966506601331</v>
      </c>
      <c r="M24" s="409">
        <v>38</v>
      </c>
      <c r="N24" s="410">
        <v>18112.687272508505</v>
      </c>
    </row>
    <row r="25" spans="1:14" ht="14.4" customHeight="1" x14ac:dyDescent="0.3">
      <c r="A25" s="405" t="s">
        <v>452</v>
      </c>
      <c r="B25" s="406" t="s">
        <v>2334</v>
      </c>
      <c r="C25" s="407" t="s">
        <v>453</v>
      </c>
      <c r="D25" s="408" t="s">
        <v>2345</v>
      </c>
      <c r="E25" s="407" t="s">
        <v>434</v>
      </c>
      <c r="F25" s="408" t="s">
        <v>2365</v>
      </c>
      <c r="G25" s="407" t="s">
        <v>435</v>
      </c>
      <c r="H25" s="407" t="s">
        <v>496</v>
      </c>
      <c r="I25" s="407" t="s">
        <v>135</v>
      </c>
      <c r="J25" s="407" t="s">
        <v>497</v>
      </c>
      <c r="K25" s="407"/>
      <c r="L25" s="409">
        <v>57.899035759217114</v>
      </c>
      <c r="M25" s="409">
        <v>16</v>
      </c>
      <c r="N25" s="410">
        <v>926.38457214747382</v>
      </c>
    </row>
    <row r="26" spans="1:14" ht="14.4" customHeight="1" x14ac:dyDescent="0.3">
      <c r="A26" s="405" t="s">
        <v>452</v>
      </c>
      <c r="B26" s="406" t="s">
        <v>2334</v>
      </c>
      <c r="C26" s="407" t="s">
        <v>453</v>
      </c>
      <c r="D26" s="408" t="s">
        <v>2345</v>
      </c>
      <c r="E26" s="407" t="s">
        <v>434</v>
      </c>
      <c r="F26" s="408" t="s">
        <v>2365</v>
      </c>
      <c r="G26" s="407" t="s">
        <v>435</v>
      </c>
      <c r="H26" s="407" t="s">
        <v>498</v>
      </c>
      <c r="I26" s="407" t="s">
        <v>135</v>
      </c>
      <c r="J26" s="407" t="s">
        <v>499</v>
      </c>
      <c r="K26" s="407" t="s">
        <v>500</v>
      </c>
      <c r="L26" s="409">
        <v>83.308805511479861</v>
      </c>
      <c r="M26" s="409">
        <v>272</v>
      </c>
      <c r="N26" s="410">
        <v>22659.995099122523</v>
      </c>
    </row>
    <row r="27" spans="1:14" ht="14.4" customHeight="1" x14ac:dyDescent="0.3">
      <c r="A27" s="405" t="s">
        <v>452</v>
      </c>
      <c r="B27" s="406" t="s">
        <v>2334</v>
      </c>
      <c r="C27" s="407" t="s">
        <v>453</v>
      </c>
      <c r="D27" s="408" t="s">
        <v>2345</v>
      </c>
      <c r="E27" s="407" t="s">
        <v>434</v>
      </c>
      <c r="F27" s="408" t="s">
        <v>2365</v>
      </c>
      <c r="G27" s="407" t="s">
        <v>435</v>
      </c>
      <c r="H27" s="407" t="s">
        <v>501</v>
      </c>
      <c r="I27" s="407" t="s">
        <v>135</v>
      </c>
      <c r="J27" s="407" t="s">
        <v>502</v>
      </c>
      <c r="K27" s="407"/>
      <c r="L27" s="409">
        <v>167.25402221769511</v>
      </c>
      <c r="M27" s="409">
        <v>4</v>
      </c>
      <c r="N27" s="410">
        <v>669.01608887078044</v>
      </c>
    </row>
    <row r="28" spans="1:14" ht="14.4" customHeight="1" x14ac:dyDescent="0.3">
      <c r="A28" s="405" t="s">
        <v>452</v>
      </c>
      <c r="B28" s="406" t="s">
        <v>2334</v>
      </c>
      <c r="C28" s="407" t="s">
        <v>453</v>
      </c>
      <c r="D28" s="408" t="s">
        <v>2345</v>
      </c>
      <c r="E28" s="407" t="s">
        <v>434</v>
      </c>
      <c r="F28" s="408" t="s">
        <v>2365</v>
      </c>
      <c r="G28" s="407" t="s">
        <v>435</v>
      </c>
      <c r="H28" s="407" t="s">
        <v>503</v>
      </c>
      <c r="I28" s="407" t="s">
        <v>504</v>
      </c>
      <c r="J28" s="407" t="s">
        <v>505</v>
      </c>
      <c r="K28" s="407" t="s">
        <v>506</v>
      </c>
      <c r="L28" s="409">
        <v>67.320000000000007</v>
      </c>
      <c r="M28" s="409">
        <v>40</v>
      </c>
      <c r="N28" s="410">
        <v>2692.8</v>
      </c>
    </row>
    <row r="29" spans="1:14" ht="14.4" customHeight="1" x14ac:dyDescent="0.3">
      <c r="A29" s="405" t="s">
        <v>452</v>
      </c>
      <c r="B29" s="406" t="s">
        <v>2334</v>
      </c>
      <c r="C29" s="407" t="s">
        <v>453</v>
      </c>
      <c r="D29" s="408" t="s">
        <v>2345</v>
      </c>
      <c r="E29" s="407" t="s">
        <v>434</v>
      </c>
      <c r="F29" s="408" t="s">
        <v>2365</v>
      </c>
      <c r="G29" s="407" t="s">
        <v>435</v>
      </c>
      <c r="H29" s="407" t="s">
        <v>507</v>
      </c>
      <c r="I29" s="407" t="s">
        <v>135</v>
      </c>
      <c r="J29" s="407" t="s">
        <v>508</v>
      </c>
      <c r="K29" s="407" t="s">
        <v>509</v>
      </c>
      <c r="L29" s="409">
        <v>40.661808434255256</v>
      </c>
      <c r="M29" s="409">
        <v>8</v>
      </c>
      <c r="N29" s="410">
        <v>325.29446747404205</v>
      </c>
    </row>
    <row r="30" spans="1:14" ht="14.4" customHeight="1" x14ac:dyDescent="0.3">
      <c r="A30" s="405" t="s">
        <v>452</v>
      </c>
      <c r="B30" s="406" t="s">
        <v>2334</v>
      </c>
      <c r="C30" s="407" t="s">
        <v>453</v>
      </c>
      <c r="D30" s="408" t="s">
        <v>2345</v>
      </c>
      <c r="E30" s="407" t="s">
        <v>434</v>
      </c>
      <c r="F30" s="408" t="s">
        <v>2365</v>
      </c>
      <c r="G30" s="407" t="s">
        <v>435</v>
      </c>
      <c r="H30" s="407" t="s">
        <v>510</v>
      </c>
      <c r="I30" s="407" t="s">
        <v>510</v>
      </c>
      <c r="J30" s="407" t="s">
        <v>511</v>
      </c>
      <c r="K30" s="407" t="s">
        <v>512</v>
      </c>
      <c r="L30" s="409">
        <v>58.510000000000012</v>
      </c>
      <c r="M30" s="409">
        <v>3</v>
      </c>
      <c r="N30" s="410">
        <v>175.53000000000003</v>
      </c>
    </row>
    <row r="31" spans="1:14" ht="14.4" customHeight="1" x14ac:dyDescent="0.3">
      <c r="A31" s="405" t="s">
        <v>452</v>
      </c>
      <c r="B31" s="406" t="s">
        <v>2334</v>
      </c>
      <c r="C31" s="407" t="s">
        <v>453</v>
      </c>
      <c r="D31" s="408" t="s">
        <v>2345</v>
      </c>
      <c r="E31" s="407" t="s">
        <v>434</v>
      </c>
      <c r="F31" s="408" t="s">
        <v>2365</v>
      </c>
      <c r="G31" s="407" t="s">
        <v>435</v>
      </c>
      <c r="H31" s="407" t="s">
        <v>513</v>
      </c>
      <c r="I31" s="407" t="s">
        <v>513</v>
      </c>
      <c r="J31" s="407" t="s">
        <v>514</v>
      </c>
      <c r="K31" s="407" t="s">
        <v>515</v>
      </c>
      <c r="L31" s="409">
        <v>4820.5200000000004</v>
      </c>
      <c r="M31" s="409">
        <v>2</v>
      </c>
      <c r="N31" s="410">
        <v>9641.0400000000009</v>
      </c>
    </row>
    <row r="32" spans="1:14" ht="14.4" customHeight="1" x14ac:dyDescent="0.3">
      <c r="A32" s="405" t="s">
        <v>452</v>
      </c>
      <c r="B32" s="406" t="s">
        <v>2334</v>
      </c>
      <c r="C32" s="407" t="s">
        <v>453</v>
      </c>
      <c r="D32" s="408" t="s">
        <v>2345</v>
      </c>
      <c r="E32" s="407" t="s">
        <v>516</v>
      </c>
      <c r="F32" s="408" t="s">
        <v>2366</v>
      </c>
      <c r="G32" s="407" t="s">
        <v>435</v>
      </c>
      <c r="H32" s="407" t="s">
        <v>517</v>
      </c>
      <c r="I32" s="407" t="s">
        <v>518</v>
      </c>
      <c r="J32" s="407" t="s">
        <v>519</v>
      </c>
      <c r="K32" s="407" t="s">
        <v>520</v>
      </c>
      <c r="L32" s="409">
        <v>70.086611152350386</v>
      </c>
      <c r="M32" s="409">
        <v>12</v>
      </c>
      <c r="N32" s="410">
        <v>841.03933382820469</v>
      </c>
    </row>
    <row r="33" spans="1:14" ht="14.4" customHeight="1" x14ac:dyDescent="0.3">
      <c r="A33" s="405" t="s">
        <v>452</v>
      </c>
      <c r="B33" s="406" t="s">
        <v>2334</v>
      </c>
      <c r="C33" s="407" t="s">
        <v>453</v>
      </c>
      <c r="D33" s="408" t="s">
        <v>2345</v>
      </c>
      <c r="E33" s="407" t="s">
        <v>516</v>
      </c>
      <c r="F33" s="408" t="s">
        <v>2366</v>
      </c>
      <c r="G33" s="407" t="s">
        <v>435</v>
      </c>
      <c r="H33" s="407" t="s">
        <v>521</v>
      </c>
      <c r="I33" s="407" t="s">
        <v>522</v>
      </c>
      <c r="J33" s="407" t="s">
        <v>523</v>
      </c>
      <c r="K33" s="407" t="s">
        <v>520</v>
      </c>
      <c r="L33" s="409">
        <v>60.149749113674524</v>
      </c>
      <c r="M33" s="409">
        <v>6</v>
      </c>
      <c r="N33" s="410">
        <v>360.89849468204716</v>
      </c>
    </row>
    <row r="34" spans="1:14" ht="14.4" customHeight="1" x14ac:dyDescent="0.3">
      <c r="A34" s="405" t="s">
        <v>452</v>
      </c>
      <c r="B34" s="406" t="s">
        <v>2334</v>
      </c>
      <c r="C34" s="407" t="s">
        <v>453</v>
      </c>
      <c r="D34" s="408" t="s">
        <v>2345</v>
      </c>
      <c r="E34" s="407" t="s">
        <v>516</v>
      </c>
      <c r="F34" s="408" t="s">
        <v>2366</v>
      </c>
      <c r="G34" s="407" t="s">
        <v>524</v>
      </c>
      <c r="H34" s="407" t="s">
        <v>525</v>
      </c>
      <c r="I34" s="407" t="s">
        <v>525</v>
      </c>
      <c r="J34" s="407" t="s">
        <v>526</v>
      </c>
      <c r="K34" s="407" t="s">
        <v>527</v>
      </c>
      <c r="L34" s="409">
        <v>1936.22</v>
      </c>
      <c r="M34" s="409">
        <v>1</v>
      </c>
      <c r="N34" s="410">
        <v>1936.22</v>
      </c>
    </row>
    <row r="35" spans="1:14" ht="14.4" customHeight="1" x14ac:dyDescent="0.3">
      <c r="A35" s="405" t="s">
        <v>452</v>
      </c>
      <c r="B35" s="406" t="s">
        <v>2334</v>
      </c>
      <c r="C35" s="407" t="s">
        <v>528</v>
      </c>
      <c r="D35" s="408" t="s">
        <v>2346</v>
      </c>
      <c r="E35" s="407" t="s">
        <v>434</v>
      </c>
      <c r="F35" s="408" t="s">
        <v>2365</v>
      </c>
      <c r="G35" s="407" t="s">
        <v>435</v>
      </c>
      <c r="H35" s="407" t="s">
        <v>492</v>
      </c>
      <c r="I35" s="407" t="s">
        <v>135</v>
      </c>
      <c r="J35" s="407" t="s">
        <v>493</v>
      </c>
      <c r="K35" s="407"/>
      <c r="L35" s="409">
        <v>81.604581232098994</v>
      </c>
      <c r="M35" s="409">
        <v>3</v>
      </c>
      <c r="N35" s="410">
        <v>244.81374369629697</v>
      </c>
    </row>
    <row r="36" spans="1:14" ht="14.4" customHeight="1" x14ac:dyDescent="0.3">
      <c r="A36" s="405" t="s">
        <v>529</v>
      </c>
      <c r="B36" s="406" t="s">
        <v>2335</v>
      </c>
      <c r="C36" s="407" t="s">
        <v>530</v>
      </c>
      <c r="D36" s="408" t="s">
        <v>2347</v>
      </c>
      <c r="E36" s="407" t="s">
        <v>434</v>
      </c>
      <c r="F36" s="408" t="s">
        <v>2365</v>
      </c>
      <c r="G36" s="407" t="s">
        <v>435</v>
      </c>
      <c r="H36" s="407" t="s">
        <v>531</v>
      </c>
      <c r="I36" s="407" t="s">
        <v>135</v>
      </c>
      <c r="J36" s="407" t="s">
        <v>532</v>
      </c>
      <c r="K36" s="407"/>
      <c r="L36" s="409">
        <v>1.0890000000000002</v>
      </c>
      <c r="M36" s="409">
        <v>100</v>
      </c>
      <c r="N36" s="410">
        <v>108.90000000000002</v>
      </c>
    </row>
    <row r="37" spans="1:14" ht="14.4" customHeight="1" x14ac:dyDescent="0.3">
      <c r="A37" s="405" t="s">
        <v>529</v>
      </c>
      <c r="B37" s="406" t="s">
        <v>2335</v>
      </c>
      <c r="C37" s="407" t="s">
        <v>533</v>
      </c>
      <c r="D37" s="408" t="s">
        <v>2348</v>
      </c>
      <c r="E37" s="407" t="s">
        <v>434</v>
      </c>
      <c r="F37" s="408" t="s">
        <v>2365</v>
      </c>
      <c r="G37" s="407" t="s">
        <v>435</v>
      </c>
      <c r="H37" s="407" t="s">
        <v>534</v>
      </c>
      <c r="I37" s="407" t="s">
        <v>135</v>
      </c>
      <c r="J37" s="407" t="s">
        <v>535</v>
      </c>
      <c r="K37" s="407"/>
      <c r="L37" s="409">
        <v>458.25374285393656</v>
      </c>
      <c r="M37" s="409">
        <v>20</v>
      </c>
      <c r="N37" s="410">
        <v>9165.0748570787309</v>
      </c>
    </row>
    <row r="38" spans="1:14" ht="14.4" customHeight="1" x14ac:dyDescent="0.3">
      <c r="A38" s="405" t="s">
        <v>529</v>
      </c>
      <c r="B38" s="406" t="s">
        <v>2335</v>
      </c>
      <c r="C38" s="407" t="s">
        <v>533</v>
      </c>
      <c r="D38" s="408" t="s">
        <v>2348</v>
      </c>
      <c r="E38" s="407" t="s">
        <v>434</v>
      </c>
      <c r="F38" s="408" t="s">
        <v>2365</v>
      </c>
      <c r="G38" s="407" t="s">
        <v>435</v>
      </c>
      <c r="H38" s="407" t="s">
        <v>536</v>
      </c>
      <c r="I38" s="407" t="s">
        <v>135</v>
      </c>
      <c r="J38" s="407" t="s">
        <v>537</v>
      </c>
      <c r="K38" s="407"/>
      <c r="L38" s="409">
        <v>18.948573345468255</v>
      </c>
      <c r="M38" s="409">
        <v>10</v>
      </c>
      <c r="N38" s="410">
        <v>189.48573345468253</v>
      </c>
    </row>
    <row r="39" spans="1:14" ht="14.4" customHeight="1" x14ac:dyDescent="0.3">
      <c r="A39" s="405" t="s">
        <v>529</v>
      </c>
      <c r="B39" s="406" t="s">
        <v>2335</v>
      </c>
      <c r="C39" s="407" t="s">
        <v>533</v>
      </c>
      <c r="D39" s="408" t="s">
        <v>2348</v>
      </c>
      <c r="E39" s="407" t="s">
        <v>434</v>
      </c>
      <c r="F39" s="408" t="s">
        <v>2365</v>
      </c>
      <c r="G39" s="407" t="s">
        <v>435</v>
      </c>
      <c r="H39" s="407" t="s">
        <v>538</v>
      </c>
      <c r="I39" s="407" t="s">
        <v>135</v>
      </c>
      <c r="J39" s="407" t="s">
        <v>539</v>
      </c>
      <c r="K39" s="407" t="s">
        <v>540</v>
      </c>
      <c r="L39" s="409">
        <v>177.9751773698172</v>
      </c>
      <c r="M39" s="409">
        <v>4</v>
      </c>
      <c r="N39" s="410">
        <v>711.90070947926881</v>
      </c>
    </row>
    <row r="40" spans="1:14" ht="14.4" customHeight="1" x14ac:dyDescent="0.3">
      <c r="A40" s="405" t="s">
        <v>529</v>
      </c>
      <c r="B40" s="406" t="s">
        <v>2335</v>
      </c>
      <c r="C40" s="407" t="s">
        <v>533</v>
      </c>
      <c r="D40" s="408" t="s">
        <v>2348</v>
      </c>
      <c r="E40" s="407" t="s">
        <v>434</v>
      </c>
      <c r="F40" s="408" t="s">
        <v>2365</v>
      </c>
      <c r="G40" s="407" t="s">
        <v>435</v>
      </c>
      <c r="H40" s="407" t="s">
        <v>541</v>
      </c>
      <c r="I40" s="407" t="s">
        <v>135</v>
      </c>
      <c r="J40" s="407" t="s">
        <v>542</v>
      </c>
      <c r="K40" s="407" t="s">
        <v>540</v>
      </c>
      <c r="L40" s="409">
        <v>25.600725709269426</v>
      </c>
      <c r="M40" s="409">
        <v>8</v>
      </c>
      <c r="N40" s="410">
        <v>204.80580567415541</v>
      </c>
    </row>
    <row r="41" spans="1:14" ht="14.4" customHeight="1" x14ac:dyDescent="0.3">
      <c r="A41" s="405" t="s">
        <v>529</v>
      </c>
      <c r="B41" s="406" t="s">
        <v>2335</v>
      </c>
      <c r="C41" s="407" t="s">
        <v>533</v>
      </c>
      <c r="D41" s="408" t="s">
        <v>2348</v>
      </c>
      <c r="E41" s="407" t="s">
        <v>434</v>
      </c>
      <c r="F41" s="408" t="s">
        <v>2365</v>
      </c>
      <c r="G41" s="407" t="s">
        <v>435</v>
      </c>
      <c r="H41" s="407" t="s">
        <v>543</v>
      </c>
      <c r="I41" s="407" t="s">
        <v>135</v>
      </c>
      <c r="J41" s="407" t="s">
        <v>544</v>
      </c>
      <c r="K41" s="407" t="s">
        <v>540</v>
      </c>
      <c r="L41" s="409">
        <v>42.384616666666673</v>
      </c>
      <c r="M41" s="409">
        <v>15</v>
      </c>
      <c r="N41" s="410">
        <v>635.76925000000006</v>
      </c>
    </row>
    <row r="42" spans="1:14" ht="14.4" customHeight="1" x14ac:dyDescent="0.3">
      <c r="A42" s="405" t="s">
        <v>529</v>
      </c>
      <c r="B42" s="406" t="s">
        <v>2335</v>
      </c>
      <c r="C42" s="407" t="s">
        <v>545</v>
      </c>
      <c r="D42" s="408" t="s">
        <v>2349</v>
      </c>
      <c r="E42" s="407" t="s">
        <v>434</v>
      </c>
      <c r="F42" s="408" t="s">
        <v>2365</v>
      </c>
      <c r="G42" s="407" t="s">
        <v>435</v>
      </c>
      <c r="H42" s="407" t="s">
        <v>546</v>
      </c>
      <c r="I42" s="407" t="s">
        <v>135</v>
      </c>
      <c r="J42" s="407" t="s">
        <v>547</v>
      </c>
      <c r="K42" s="407"/>
      <c r="L42" s="409">
        <v>75.165214457814628</v>
      </c>
      <c r="M42" s="409">
        <v>1</v>
      </c>
      <c r="N42" s="410">
        <v>75.165214457814628</v>
      </c>
    </row>
    <row r="43" spans="1:14" ht="14.4" customHeight="1" x14ac:dyDescent="0.3">
      <c r="A43" s="405" t="s">
        <v>529</v>
      </c>
      <c r="B43" s="406" t="s">
        <v>2335</v>
      </c>
      <c r="C43" s="407" t="s">
        <v>545</v>
      </c>
      <c r="D43" s="408" t="s">
        <v>2349</v>
      </c>
      <c r="E43" s="407" t="s">
        <v>434</v>
      </c>
      <c r="F43" s="408" t="s">
        <v>2365</v>
      </c>
      <c r="G43" s="407" t="s">
        <v>435</v>
      </c>
      <c r="H43" s="407" t="s">
        <v>548</v>
      </c>
      <c r="I43" s="407" t="s">
        <v>135</v>
      </c>
      <c r="J43" s="407" t="s">
        <v>549</v>
      </c>
      <c r="K43" s="407" t="s">
        <v>550</v>
      </c>
      <c r="L43" s="409">
        <v>0.2016</v>
      </c>
      <c r="M43" s="409">
        <v>4000</v>
      </c>
      <c r="N43" s="410">
        <v>806.4</v>
      </c>
    </row>
    <row r="44" spans="1:14" ht="14.4" customHeight="1" x14ac:dyDescent="0.3">
      <c r="A44" s="405" t="s">
        <v>529</v>
      </c>
      <c r="B44" s="406" t="s">
        <v>2335</v>
      </c>
      <c r="C44" s="407" t="s">
        <v>551</v>
      </c>
      <c r="D44" s="408" t="s">
        <v>2350</v>
      </c>
      <c r="E44" s="407" t="s">
        <v>434</v>
      </c>
      <c r="F44" s="408" t="s">
        <v>2365</v>
      </c>
      <c r="G44" s="407" t="s">
        <v>435</v>
      </c>
      <c r="H44" s="407" t="s">
        <v>552</v>
      </c>
      <c r="I44" s="407" t="s">
        <v>135</v>
      </c>
      <c r="J44" s="407" t="s">
        <v>553</v>
      </c>
      <c r="K44" s="407"/>
      <c r="L44" s="409">
        <v>31.872</v>
      </c>
      <c r="M44" s="409">
        <v>1</v>
      </c>
      <c r="N44" s="410">
        <v>31.872</v>
      </c>
    </row>
    <row r="45" spans="1:14" ht="14.4" customHeight="1" x14ac:dyDescent="0.3">
      <c r="A45" s="405" t="s">
        <v>529</v>
      </c>
      <c r="B45" s="406" t="s">
        <v>2335</v>
      </c>
      <c r="C45" s="407" t="s">
        <v>551</v>
      </c>
      <c r="D45" s="408" t="s">
        <v>2350</v>
      </c>
      <c r="E45" s="407" t="s">
        <v>434</v>
      </c>
      <c r="F45" s="408" t="s">
        <v>2365</v>
      </c>
      <c r="G45" s="407" t="s">
        <v>435</v>
      </c>
      <c r="H45" s="407" t="s">
        <v>554</v>
      </c>
      <c r="I45" s="407" t="s">
        <v>135</v>
      </c>
      <c r="J45" s="407" t="s">
        <v>555</v>
      </c>
      <c r="K45" s="407" t="s">
        <v>556</v>
      </c>
      <c r="L45" s="409">
        <v>19.747185760148149</v>
      </c>
      <c r="M45" s="409">
        <v>10</v>
      </c>
      <c r="N45" s="410">
        <v>197.47185760148147</v>
      </c>
    </row>
    <row r="46" spans="1:14" ht="14.4" customHeight="1" x14ac:dyDescent="0.3">
      <c r="A46" s="405" t="s">
        <v>529</v>
      </c>
      <c r="B46" s="406" t="s">
        <v>2335</v>
      </c>
      <c r="C46" s="407" t="s">
        <v>551</v>
      </c>
      <c r="D46" s="408" t="s">
        <v>2350</v>
      </c>
      <c r="E46" s="407" t="s">
        <v>434</v>
      </c>
      <c r="F46" s="408" t="s">
        <v>2365</v>
      </c>
      <c r="G46" s="407" t="s">
        <v>435</v>
      </c>
      <c r="H46" s="407" t="s">
        <v>557</v>
      </c>
      <c r="I46" s="407" t="s">
        <v>135</v>
      </c>
      <c r="J46" s="407" t="s">
        <v>558</v>
      </c>
      <c r="K46" s="407" t="s">
        <v>559</v>
      </c>
      <c r="L46" s="409">
        <v>0.12979990640026076</v>
      </c>
      <c r="M46" s="409">
        <v>300</v>
      </c>
      <c r="N46" s="410">
        <v>38.939971920078229</v>
      </c>
    </row>
    <row r="47" spans="1:14" ht="14.4" customHeight="1" x14ac:dyDescent="0.3">
      <c r="A47" s="405" t="s">
        <v>560</v>
      </c>
      <c r="B47" s="406" t="s">
        <v>2336</v>
      </c>
      <c r="C47" s="407" t="s">
        <v>561</v>
      </c>
      <c r="D47" s="408" t="s">
        <v>2351</v>
      </c>
      <c r="E47" s="407" t="s">
        <v>434</v>
      </c>
      <c r="F47" s="408" t="s">
        <v>2365</v>
      </c>
      <c r="G47" s="407"/>
      <c r="H47" s="407" t="s">
        <v>562</v>
      </c>
      <c r="I47" s="407" t="s">
        <v>562</v>
      </c>
      <c r="J47" s="407" t="s">
        <v>563</v>
      </c>
      <c r="K47" s="407" t="s">
        <v>564</v>
      </c>
      <c r="L47" s="409">
        <v>553.99000000000012</v>
      </c>
      <c r="M47" s="409">
        <v>1.2</v>
      </c>
      <c r="N47" s="410">
        <v>664.78800000000012</v>
      </c>
    </row>
    <row r="48" spans="1:14" ht="14.4" customHeight="1" x14ac:dyDescent="0.3">
      <c r="A48" s="405" t="s">
        <v>560</v>
      </c>
      <c r="B48" s="406" t="s">
        <v>2336</v>
      </c>
      <c r="C48" s="407" t="s">
        <v>561</v>
      </c>
      <c r="D48" s="408" t="s">
        <v>2351</v>
      </c>
      <c r="E48" s="407" t="s">
        <v>434</v>
      </c>
      <c r="F48" s="408" t="s">
        <v>2365</v>
      </c>
      <c r="G48" s="407"/>
      <c r="H48" s="407" t="s">
        <v>565</v>
      </c>
      <c r="I48" s="407" t="s">
        <v>565</v>
      </c>
      <c r="J48" s="407" t="s">
        <v>566</v>
      </c>
      <c r="K48" s="407" t="s">
        <v>567</v>
      </c>
      <c r="L48" s="409">
        <v>100.72961693194846</v>
      </c>
      <c r="M48" s="409">
        <v>3</v>
      </c>
      <c r="N48" s="410">
        <v>302.18885079584538</v>
      </c>
    </row>
    <row r="49" spans="1:14" ht="14.4" customHeight="1" x14ac:dyDescent="0.3">
      <c r="A49" s="405" t="s">
        <v>560</v>
      </c>
      <c r="B49" s="406" t="s">
        <v>2336</v>
      </c>
      <c r="C49" s="407" t="s">
        <v>561</v>
      </c>
      <c r="D49" s="408" t="s">
        <v>2351</v>
      </c>
      <c r="E49" s="407" t="s">
        <v>434</v>
      </c>
      <c r="F49" s="408" t="s">
        <v>2365</v>
      </c>
      <c r="G49" s="407" t="s">
        <v>435</v>
      </c>
      <c r="H49" s="407" t="s">
        <v>568</v>
      </c>
      <c r="I49" s="407" t="s">
        <v>568</v>
      </c>
      <c r="J49" s="407" t="s">
        <v>569</v>
      </c>
      <c r="K49" s="407" t="s">
        <v>570</v>
      </c>
      <c r="L49" s="409">
        <v>171.6</v>
      </c>
      <c r="M49" s="409">
        <v>5</v>
      </c>
      <c r="N49" s="410">
        <v>858</v>
      </c>
    </row>
    <row r="50" spans="1:14" ht="14.4" customHeight="1" x14ac:dyDescent="0.3">
      <c r="A50" s="405" t="s">
        <v>560</v>
      </c>
      <c r="B50" s="406" t="s">
        <v>2336</v>
      </c>
      <c r="C50" s="407" t="s">
        <v>561</v>
      </c>
      <c r="D50" s="408" t="s">
        <v>2351</v>
      </c>
      <c r="E50" s="407" t="s">
        <v>434</v>
      </c>
      <c r="F50" s="408" t="s">
        <v>2365</v>
      </c>
      <c r="G50" s="407" t="s">
        <v>435</v>
      </c>
      <c r="H50" s="407" t="s">
        <v>571</v>
      </c>
      <c r="I50" s="407" t="s">
        <v>571</v>
      </c>
      <c r="J50" s="407" t="s">
        <v>572</v>
      </c>
      <c r="K50" s="407" t="s">
        <v>573</v>
      </c>
      <c r="L50" s="409">
        <v>173.69</v>
      </c>
      <c r="M50" s="409">
        <v>1</v>
      </c>
      <c r="N50" s="410">
        <v>173.69</v>
      </c>
    </row>
    <row r="51" spans="1:14" ht="14.4" customHeight="1" x14ac:dyDescent="0.3">
      <c r="A51" s="405" t="s">
        <v>560</v>
      </c>
      <c r="B51" s="406" t="s">
        <v>2336</v>
      </c>
      <c r="C51" s="407" t="s">
        <v>561</v>
      </c>
      <c r="D51" s="408" t="s">
        <v>2351</v>
      </c>
      <c r="E51" s="407" t="s">
        <v>434</v>
      </c>
      <c r="F51" s="408" t="s">
        <v>2365</v>
      </c>
      <c r="G51" s="407" t="s">
        <v>435</v>
      </c>
      <c r="H51" s="407" t="s">
        <v>574</v>
      </c>
      <c r="I51" s="407" t="s">
        <v>574</v>
      </c>
      <c r="J51" s="407" t="s">
        <v>569</v>
      </c>
      <c r="K51" s="407" t="s">
        <v>575</v>
      </c>
      <c r="L51" s="409">
        <v>93.856428571428594</v>
      </c>
      <c r="M51" s="409">
        <v>14</v>
      </c>
      <c r="N51" s="410">
        <v>1313.9900000000002</v>
      </c>
    </row>
    <row r="52" spans="1:14" ht="14.4" customHeight="1" x14ac:dyDescent="0.3">
      <c r="A52" s="405" t="s">
        <v>560</v>
      </c>
      <c r="B52" s="406" t="s">
        <v>2336</v>
      </c>
      <c r="C52" s="407" t="s">
        <v>561</v>
      </c>
      <c r="D52" s="408" t="s">
        <v>2351</v>
      </c>
      <c r="E52" s="407" t="s">
        <v>434</v>
      </c>
      <c r="F52" s="408" t="s">
        <v>2365</v>
      </c>
      <c r="G52" s="407" t="s">
        <v>435</v>
      </c>
      <c r="H52" s="407" t="s">
        <v>576</v>
      </c>
      <c r="I52" s="407" t="s">
        <v>577</v>
      </c>
      <c r="J52" s="407" t="s">
        <v>578</v>
      </c>
      <c r="K52" s="407" t="s">
        <v>579</v>
      </c>
      <c r="L52" s="409">
        <v>40.069999999999986</v>
      </c>
      <c r="M52" s="409">
        <v>2</v>
      </c>
      <c r="N52" s="410">
        <v>80.139999999999972</v>
      </c>
    </row>
    <row r="53" spans="1:14" ht="14.4" customHeight="1" x14ac:dyDescent="0.3">
      <c r="A53" s="405" t="s">
        <v>560</v>
      </c>
      <c r="B53" s="406" t="s">
        <v>2336</v>
      </c>
      <c r="C53" s="407" t="s">
        <v>561</v>
      </c>
      <c r="D53" s="408" t="s">
        <v>2351</v>
      </c>
      <c r="E53" s="407" t="s">
        <v>434</v>
      </c>
      <c r="F53" s="408" t="s">
        <v>2365</v>
      </c>
      <c r="G53" s="407" t="s">
        <v>435</v>
      </c>
      <c r="H53" s="407" t="s">
        <v>580</v>
      </c>
      <c r="I53" s="407" t="s">
        <v>581</v>
      </c>
      <c r="J53" s="407" t="s">
        <v>582</v>
      </c>
      <c r="K53" s="407" t="s">
        <v>583</v>
      </c>
      <c r="L53" s="409">
        <v>53.749999999999986</v>
      </c>
      <c r="M53" s="409">
        <v>1</v>
      </c>
      <c r="N53" s="410">
        <v>53.749999999999986</v>
      </c>
    </row>
    <row r="54" spans="1:14" ht="14.4" customHeight="1" x14ac:dyDescent="0.3">
      <c r="A54" s="405" t="s">
        <v>560</v>
      </c>
      <c r="B54" s="406" t="s">
        <v>2336</v>
      </c>
      <c r="C54" s="407" t="s">
        <v>561</v>
      </c>
      <c r="D54" s="408" t="s">
        <v>2351</v>
      </c>
      <c r="E54" s="407" t="s">
        <v>434</v>
      </c>
      <c r="F54" s="408" t="s">
        <v>2365</v>
      </c>
      <c r="G54" s="407" t="s">
        <v>435</v>
      </c>
      <c r="H54" s="407" t="s">
        <v>454</v>
      </c>
      <c r="I54" s="407" t="s">
        <v>455</v>
      </c>
      <c r="J54" s="407" t="s">
        <v>456</v>
      </c>
      <c r="K54" s="407" t="s">
        <v>457</v>
      </c>
      <c r="L54" s="409">
        <v>87.029999380682938</v>
      </c>
      <c r="M54" s="409">
        <v>2</v>
      </c>
      <c r="N54" s="410">
        <v>174.05999876136588</v>
      </c>
    </row>
    <row r="55" spans="1:14" ht="14.4" customHeight="1" x14ac:dyDescent="0.3">
      <c r="A55" s="405" t="s">
        <v>560</v>
      </c>
      <c r="B55" s="406" t="s">
        <v>2336</v>
      </c>
      <c r="C55" s="407" t="s">
        <v>561</v>
      </c>
      <c r="D55" s="408" t="s">
        <v>2351</v>
      </c>
      <c r="E55" s="407" t="s">
        <v>434</v>
      </c>
      <c r="F55" s="408" t="s">
        <v>2365</v>
      </c>
      <c r="G55" s="407" t="s">
        <v>435</v>
      </c>
      <c r="H55" s="407" t="s">
        <v>584</v>
      </c>
      <c r="I55" s="407" t="s">
        <v>585</v>
      </c>
      <c r="J55" s="407" t="s">
        <v>586</v>
      </c>
      <c r="K55" s="407" t="s">
        <v>587</v>
      </c>
      <c r="L55" s="409">
        <v>102.00897359104239</v>
      </c>
      <c r="M55" s="409">
        <v>22</v>
      </c>
      <c r="N55" s="410">
        <v>2244.1974190029327</v>
      </c>
    </row>
    <row r="56" spans="1:14" ht="14.4" customHeight="1" x14ac:dyDescent="0.3">
      <c r="A56" s="405" t="s">
        <v>560</v>
      </c>
      <c r="B56" s="406" t="s">
        <v>2336</v>
      </c>
      <c r="C56" s="407" t="s">
        <v>561</v>
      </c>
      <c r="D56" s="408" t="s">
        <v>2351</v>
      </c>
      <c r="E56" s="407" t="s">
        <v>434</v>
      </c>
      <c r="F56" s="408" t="s">
        <v>2365</v>
      </c>
      <c r="G56" s="407" t="s">
        <v>435</v>
      </c>
      <c r="H56" s="407" t="s">
        <v>458</v>
      </c>
      <c r="I56" s="407" t="s">
        <v>459</v>
      </c>
      <c r="J56" s="407" t="s">
        <v>460</v>
      </c>
      <c r="K56" s="407" t="s">
        <v>461</v>
      </c>
      <c r="L56" s="409">
        <v>167.60863507345923</v>
      </c>
      <c r="M56" s="409">
        <v>2</v>
      </c>
      <c r="N56" s="410">
        <v>335.21727014691845</v>
      </c>
    </row>
    <row r="57" spans="1:14" ht="14.4" customHeight="1" x14ac:dyDescent="0.3">
      <c r="A57" s="405" t="s">
        <v>560</v>
      </c>
      <c r="B57" s="406" t="s">
        <v>2336</v>
      </c>
      <c r="C57" s="407" t="s">
        <v>561</v>
      </c>
      <c r="D57" s="408" t="s">
        <v>2351</v>
      </c>
      <c r="E57" s="407" t="s">
        <v>434</v>
      </c>
      <c r="F57" s="408" t="s">
        <v>2365</v>
      </c>
      <c r="G57" s="407" t="s">
        <v>435</v>
      </c>
      <c r="H57" s="407" t="s">
        <v>588</v>
      </c>
      <c r="I57" s="407" t="s">
        <v>589</v>
      </c>
      <c r="J57" s="407" t="s">
        <v>590</v>
      </c>
      <c r="K57" s="407" t="s">
        <v>591</v>
      </c>
      <c r="L57" s="409">
        <v>64.564699061717306</v>
      </c>
      <c r="M57" s="409">
        <v>4</v>
      </c>
      <c r="N57" s="410">
        <v>258.25879624686922</v>
      </c>
    </row>
    <row r="58" spans="1:14" ht="14.4" customHeight="1" x14ac:dyDescent="0.3">
      <c r="A58" s="405" t="s">
        <v>560</v>
      </c>
      <c r="B58" s="406" t="s">
        <v>2336</v>
      </c>
      <c r="C58" s="407" t="s">
        <v>561</v>
      </c>
      <c r="D58" s="408" t="s">
        <v>2351</v>
      </c>
      <c r="E58" s="407" t="s">
        <v>434</v>
      </c>
      <c r="F58" s="408" t="s">
        <v>2365</v>
      </c>
      <c r="G58" s="407" t="s">
        <v>435</v>
      </c>
      <c r="H58" s="407" t="s">
        <v>592</v>
      </c>
      <c r="I58" s="407" t="s">
        <v>593</v>
      </c>
      <c r="J58" s="407" t="s">
        <v>594</v>
      </c>
      <c r="K58" s="407" t="s">
        <v>595</v>
      </c>
      <c r="L58" s="409">
        <v>79.369476104443976</v>
      </c>
      <c r="M58" s="409">
        <v>1</v>
      </c>
      <c r="N58" s="410">
        <v>79.369476104443976</v>
      </c>
    </row>
    <row r="59" spans="1:14" ht="14.4" customHeight="1" x14ac:dyDescent="0.3">
      <c r="A59" s="405" t="s">
        <v>560</v>
      </c>
      <c r="B59" s="406" t="s">
        <v>2336</v>
      </c>
      <c r="C59" s="407" t="s">
        <v>561</v>
      </c>
      <c r="D59" s="408" t="s">
        <v>2351</v>
      </c>
      <c r="E59" s="407" t="s">
        <v>434</v>
      </c>
      <c r="F59" s="408" t="s">
        <v>2365</v>
      </c>
      <c r="G59" s="407" t="s">
        <v>435</v>
      </c>
      <c r="H59" s="407" t="s">
        <v>596</v>
      </c>
      <c r="I59" s="407" t="s">
        <v>597</v>
      </c>
      <c r="J59" s="407" t="s">
        <v>598</v>
      </c>
      <c r="K59" s="407" t="s">
        <v>599</v>
      </c>
      <c r="L59" s="409">
        <v>81.199999999999989</v>
      </c>
      <c r="M59" s="409">
        <v>13</v>
      </c>
      <c r="N59" s="410">
        <v>1055.5999999999999</v>
      </c>
    </row>
    <row r="60" spans="1:14" ht="14.4" customHeight="1" x14ac:dyDescent="0.3">
      <c r="A60" s="405" t="s">
        <v>560</v>
      </c>
      <c r="B60" s="406" t="s">
        <v>2336</v>
      </c>
      <c r="C60" s="407" t="s">
        <v>561</v>
      </c>
      <c r="D60" s="408" t="s">
        <v>2351</v>
      </c>
      <c r="E60" s="407" t="s">
        <v>434</v>
      </c>
      <c r="F60" s="408" t="s">
        <v>2365</v>
      </c>
      <c r="G60" s="407" t="s">
        <v>435</v>
      </c>
      <c r="H60" s="407" t="s">
        <v>600</v>
      </c>
      <c r="I60" s="407" t="s">
        <v>601</v>
      </c>
      <c r="J60" s="407" t="s">
        <v>602</v>
      </c>
      <c r="K60" s="407" t="s">
        <v>603</v>
      </c>
      <c r="L60" s="409">
        <v>131.00930643074255</v>
      </c>
      <c r="M60" s="409">
        <v>1</v>
      </c>
      <c r="N60" s="410">
        <v>131.00930643074255</v>
      </c>
    </row>
    <row r="61" spans="1:14" ht="14.4" customHeight="1" x14ac:dyDescent="0.3">
      <c r="A61" s="405" t="s">
        <v>560</v>
      </c>
      <c r="B61" s="406" t="s">
        <v>2336</v>
      </c>
      <c r="C61" s="407" t="s">
        <v>561</v>
      </c>
      <c r="D61" s="408" t="s">
        <v>2351</v>
      </c>
      <c r="E61" s="407" t="s">
        <v>434</v>
      </c>
      <c r="F61" s="408" t="s">
        <v>2365</v>
      </c>
      <c r="G61" s="407" t="s">
        <v>435</v>
      </c>
      <c r="H61" s="407" t="s">
        <v>604</v>
      </c>
      <c r="I61" s="407" t="s">
        <v>605</v>
      </c>
      <c r="J61" s="407" t="s">
        <v>606</v>
      </c>
      <c r="K61" s="407" t="s">
        <v>607</v>
      </c>
      <c r="L61" s="409">
        <v>27.749932690444048</v>
      </c>
      <c r="M61" s="409">
        <v>40</v>
      </c>
      <c r="N61" s="410">
        <v>1109.9973076177619</v>
      </c>
    </row>
    <row r="62" spans="1:14" ht="14.4" customHeight="1" x14ac:dyDescent="0.3">
      <c r="A62" s="405" t="s">
        <v>560</v>
      </c>
      <c r="B62" s="406" t="s">
        <v>2336</v>
      </c>
      <c r="C62" s="407" t="s">
        <v>561</v>
      </c>
      <c r="D62" s="408" t="s">
        <v>2351</v>
      </c>
      <c r="E62" s="407" t="s">
        <v>434</v>
      </c>
      <c r="F62" s="408" t="s">
        <v>2365</v>
      </c>
      <c r="G62" s="407" t="s">
        <v>435</v>
      </c>
      <c r="H62" s="407" t="s">
        <v>608</v>
      </c>
      <c r="I62" s="407" t="s">
        <v>609</v>
      </c>
      <c r="J62" s="407" t="s">
        <v>610</v>
      </c>
      <c r="K62" s="407" t="s">
        <v>611</v>
      </c>
      <c r="L62" s="409">
        <v>77.695336180221275</v>
      </c>
      <c r="M62" s="409">
        <v>7</v>
      </c>
      <c r="N62" s="410">
        <v>543.86735326154894</v>
      </c>
    </row>
    <row r="63" spans="1:14" ht="14.4" customHeight="1" x14ac:dyDescent="0.3">
      <c r="A63" s="405" t="s">
        <v>560</v>
      </c>
      <c r="B63" s="406" t="s">
        <v>2336</v>
      </c>
      <c r="C63" s="407" t="s">
        <v>561</v>
      </c>
      <c r="D63" s="408" t="s">
        <v>2351</v>
      </c>
      <c r="E63" s="407" t="s">
        <v>434</v>
      </c>
      <c r="F63" s="408" t="s">
        <v>2365</v>
      </c>
      <c r="G63" s="407" t="s">
        <v>435</v>
      </c>
      <c r="H63" s="407" t="s">
        <v>612</v>
      </c>
      <c r="I63" s="407" t="s">
        <v>613</v>
      </c>
      <c r="J63" s="407" t="s">
        <v>614</v>
      </c>
      <c r="K63" s="407" t="s">
        <v>615</v>
      </c>
      <c r="L63" s="409">
        <v>59.210000000000029</v>
      </c>
      <c r="M63" s="409">
        <v>1</v>
      </c>
      <c r="N63" s="410">
        <v>59.210000000000029</v>
      </c>
    </row>
    <row r="64" spans="1:14" ht="14.4" customHeight="1" x14ac:dyDescent="0.3">
      <c r="A64" s="405" t="s">
        <v>560</v>
      </c>
      <c r="B64" s="406" t="s">
        <v>2336</v>
      </c>
      <c r="C64" s="407" t="s">
        <v>561</v>
      </c>
      <c r="D64" s="408" t="s">
        <v>2351</v>
      </c>
      <c r="E64" s="407" t="s">
        <v>434</v>
      </c>
      <c r="F64" s="408" t="s">
        <v>2365</v>
      </c>
      <c r="G64" s="407" t="s">
        <v>435</v>
      </c>
      <c r="H64" s="407" t="s">
        <v>616</v>
      </c>
      <c r="I64" s="407" t="s">
        <v>617</v>
      </c>
      <c r="J64" s="407" t="s">
        <v>618</v>
      </c>
      <c r="K64" s="407" t="s">
        <v>619</v>
      </c>
      <c r="L64" s="409">
        <v>176.31</v>
      </c>
      <c r="M64" s="409">
        <v>1</v>
      </c>
      <c r="N64" s="410">
        <v>176.31</v>
      </c>
    </row>
    <row r="65" spans="1:14" ht="14.4" customHeight="1" x14ac:dyDescent="0.3">
      <c r="A65" s="405" t="s">
        <v>560</v>
      </c>
      <c r="B65" s="406" t="s">
        <v>2336</v>
      </c>
      <c r="C65" s="407" t="s">
        <v>561</v>
      </c>
      <c r="D65" s="408" t="s">
        <v>2351</v>
      </c>
      <c r="E65" s="407" t="s">
        <v>434</v>
      </c>
      <c r="F65" s="408" t="s">
        <v>2365</v>
      </c>
      <c r="G65" s="407" t="s">
        <v>435</v>
      </c>
      <c r="H65" s="407" t="s">
        <v>620</v>
      </c>
      <c r="I65" s="407" t="s">
        <v>621</v>
      </c>
      <c r="J65" s="407" t="s">
        <v>622</v>
      </c>
      <c r="K65" s="407" t="s">
        <v>623</v>
      </c>
      <c r="L65" s="409">
        <v>50.594999119656251</v>
      </c>
      <c r="M65" s="409">
        <v>2</v>
      </c>
      <c r="N65" s="410">
        <v>101.1899982393125</v>
      </c>
    </row>
    <row r="66" spans="1:14" ht="14.4" customHeight="1" x14ac:dyDescent="0.3">
      <c r="A66" s="405" t="s">
        <v>560</v>
      </c>
      <c r="B66" s="406" t="s">
        <v>2336</v>
      </c>
      <c r="C66" s="407" t="s">
        <v>561</v>
      </c>
      <c r="D66" s="408" t="s">
        <v>2351</v>
      </c>
      <c r="E66" s="407" t="s">
        <v>434</v>
      </c>
      <c r="F66" s="408" t="s">
        <v>2365</v>
      </c>
      <c r="G66" s="407" t="s">
        <v>435</v>
      </c>
      <c r="H66" s="407" t="s">
        <v>624</v>
      </c>
      <c r="I66" s="407" t="s">
        <v>625</v>
      </c>
      <c r="J66" s="407" t="s">
        <v>626</v>
      </c>
      <c r="K66" s="407" t="s">
        <v>627</v>
      </c>
      <c r="L66" s="409">
        <v>66.150000000000006</v>
      </c>
      <c r="M66" s="409">
        <v>13</v>
      </c>
      <c r="N66" s="410">
        <v>859.95</v>
      </c>
    </row>
    <row r="67" spans="1:14" ht="14.4" customHeight="1" x14ac:dyDescent="0.3">
      <c r="A67" s="405" t="s">
        <v>560</v>
      </c>
      <c r="B67" s="406" t="s">
        <v>2336</v>
      </c>
      <c r="C67" s="407" t="s">
        <v>561</v>
      </c>
      <c r="D67" s="408" t="s">
        <v>2351</v>
      </c>
      <c r="E67" s="407" t="s">
        <v>434</v>
      </c>
      <c r="F67" s="408" t="s">
        <v>2365</v>
      </c>
      <c r="G67" s="407" t="s">
        <v>435</v>
      </c>
      <c r="H67" s="407" t="s">
        <v>628</v>
      </c>
      <c r="I67" s="407" t="s">
        <v>629</v>
      </c>
      <c r="J67" s="407" t="s">
        <v>630</v>
      </c>
      <c r="K67" s="407" t="s">
        <v>631</v>
      </c>
      <c r="L67" s="409">
        <v>58.319558406944168</v>
      </c>
      <c r="M67" s="409">
        <v>4</v>
      </c>
      <c r="N67" s="410">
        <v>233.27823362777667</v>
      </c>
    </row>
    <row r="68" spans="1:14" ht="14.4" customHeight="1" x14ac:dyDescent="0.3">
      <c r="A68" s="405" t="s">
        <v>560</v>
      </c>
      <c r="B68" s="406" t="s">
        <v>2336</v>
      </c>
      <c r="C68" s="407" t="s">
        <v>561</v>
      </c>
      <c r="D68" s="408" t="s">
        <v>2351</v>
      </c>
      <c r="E68" s="407" t="s">
        <v>434</v>
      </c>
      <c r="F68" s="408" t="s">
        <v>2365</v>
      </c>
      <c r="G68" s="407" t="s">
        <v>435</v>
      </c>
      <c r="H68" s="407" t="s">
        <v>632</v>
      </c>
      <c r="I68" s="407" t="s">
        <v>633</v>
      </c>
      <c r="J68" s="407" t="s">
        <v>634</v>
      </c>
      <c r="K68" s="407" t="s">
        <v>635</v>
      </c>
      <c r="L68" s="409">
        <v>360.48799999999994</v>
      </c>
      <c r="M68" s="409">
        <v>10</v>
      </c>
      <c r="N68" s="410">
        <v>3604.8799999999997</v>
      </c>
    </row>
    <row r="69" spans="1:14" ht="14.4" customHeight="1" x14ac:dyDescent="0.3">
      <c r="A69" s="405" t="s">
        <v>560</v>
      </c>
      <c r="B69" s="406" t="s">
        <v>2336</v>
      </c>
      <c r="C69" s="407" t="s">
        <v>561</v>
      </c>
      <c r="D69" s="408" t="s">
        <v>2351</v>
      </c>
      <c r="E69" s="407" t="s">
        <v>434</v>
      </c>
      <c r="F69" s="408" t="s">
        <v>2365</v>
      </c>
      <c r="G69" s="407" t="s">
        <v>435</v>
      </c>
      <c r="H69" s="407" t="s">
        <v>636</v>
      </c>
      <c r="I69" s="407" t="s">
        <v>637</v>
      </c>
      <c r="J69" s="407" t="s">
        <v>638</v>
      </c>
      <c r="K69" s="407" t="s">
        <v>639</v>
      </c>
      <c r="L69" s="409">
        <v>57.72981970144253</v>
      </c>
      <c r="M69" s="409">
        <v>14</v>
      </c>
      <c r="N69" s="410">
        <v>808.21747582019543</v>
      </c>
    </row>
    <row r="70" spans="1:14" ht="14.4" customHeight="1" x14ac:dyDescent="0.3">
      <c r="A70" s="405" t="s">
        <v>560</v>
      </c>
      <c r="B70" s="406" t="s">
        <v>2336</v>
      </c>
      <c r="C70" s="407" t="s">
        <v>561</v>
      </c>
      <c r="D70" s="408" t="s">
        <v>2351</v>
      </c>
      <c r="E70" s="407" t="s">
        <v>434</v>
      </c>
      <c r="F70" s="408" t="s">
        <v>2365</v>
      </c>
      <c r="G70" s="407" t="s">
        <v>435</v>
      </c>
      <c r="H70" s="407" t="s">
        <v>640</v>
      </c>
      <c r="I70" s="407" t="s">
        <v>641</v>
      </c>
      <c r="J70" s="407" t="s">
        <v>642</v>
      </c>
      <c r="K70" s="407" t="s">
        <v>643</v>
      </c>
      <c r="L70" s="409">
        <v>62.193187773674062</v>
      </c>
      <c r="M70" s="409">
        <v>9</v>
      </c>
      <c r="N70" s="410">
        <v>559.73868996306658</v>
      </c>
    </row>
    <row r="71" spans="1:14" ht="14.4" customHeight="1" x14ac:dyDescent="0.3">
      <c r="A71" s="405" t="s">
        <v>560</v>
      </c>
      <c r="B71" s="406" t="s">
        <v>2336</v>
      </c>
      <c r="C71" s="407" t="s">
        <v>561</v>
      </c>
      <c r="D71" s="408" t="s">
        <v>2351</v>
      </c>
      <c r="E71" s="407" t="s">
        <v>434</v>
      </c>
      <c r="F71" s="408" t="s">
        <v>2365</v>
      </c>
      <c r="G71" s="407" t="s">
        <v>435</v>
      </c>
      <c r="H71" s="407" t="s">
        <v>644</v>
      </c>
      <c r="I71" s="407" t="s">
        <v>645</v>
      </c>
      <c r="J71" s="407" t="s">
        <v>646</v>
      </c>
      <c r="K71" s="407" t="s">
        <v>484</v>
      </c>
      <c r="L71" s="409">
        <v>248.70000000000005</v>
      </c>
      <c r="M71" s="409">
        <v>2</v>
      </c>
      <c r="N71" s="410">
        <v>497.40000000000009</v>
      </c>
    </row>
    <row r="72" spans="1:14" ht="14.4" customHeight="1" x14ac:dyDescent="0.3">
      <c r="A72" s="405" t="s">
        <v>560</v>
      </c>
      <c r="B72" s="406" t="s">
        <v>2336</v>
      </c>
      <c r="C72" s="407" t="s">
        <v>561</v>
      </c>
      <c r="D72" s="408" t="s">
        <v>2351</v>
      </c>
      <c r="E72" s="407" t="s">
        <v>434</v>
      </c>
      <c r="F72" s="408" t="s">
        <v>2365</v>
      </c>
      <c r="G72" s="407" t="s">
        <v>435</v>
      </c>
      <c r="H72" s="407" t="s">
        <v>647</v>
      </c>
      <c r="I72" s="407" t="s">
        <v>648</v>
      </c>
      <c r="J72" s="407" t="s">
        <v>649</v>
      </c>
      <c r="K72" s="407" t="s">
        <v>650</v>
      </c>
      <c r="L72" s="409">
        <v>43.19</v>
      </c>
      <c r="M72" s="409">
        <v>2</v>
      </c>
      <c r="N72" s="410">
        <v>86.38</v>
      </c>
    </row>
    <row r="73" spans="1:14" ht="14.4" customHeight="1" x14ac:dyDescent="0.3">
      <c r="A73" s="405" t="s">
        <v>560</v>
      </c>
      <c r="B73" s="406" t="s">
        <v>2336</v>
      </c>
      <c r="C73" s="407" t="s">
        <v>561</v>
      </c>
      <c r="D73" s="408" t="s">
        <v>2351</v>
      </c>
      <c r="E73" s="407" t="s">
        <v>434</v>
      </c>
      <c r="F73" s="408" t="s">
        <v>2365</v>
      </c>
      <c r="G73" s="407" t="s">
        <v>435</v>
      </c>
      <c r="H73" s="407" t="s">
        <v>651</v>
      </c>
      <c r="I73" s="407" t="s">
        <v>651</v>
      </c>
      <c r="J73" s="407" t="s">
        <v>652</v>
      </c>
      <c r="K73" s="407" t="s">
        <v>653</v>
      </c>
      <c r="L73" s="409">
        <v>36.552857142857142</v>
      </c>
      <c r="M73" s="409">
        <v>14</v>
      </c>
      <c r="N73" s="410">
        <v>511.74</v>
      </c>
    </row>
    <row r="74" spans="1:14" ht="14.4" customHeight="1" x14ac:dyDescent="0.3">
      <c r="A74" s="405" t="s">
        <v>560</v>
      </c>
      <c r="B74" s="406" t="s">
        <v>2336</v>
      </c>
      <c r="C74" s="407" t="s">
        <v>561</v>
      </c>
      <c r="D74" s="408" t="s">
        <v>2351</v>
      </c>
      <c r="E74" s="407" t="s">
        <v>434</v>
      </c>
      <c r="F74" s="408" t="s">
        <v>2365</v>
      </c>
      <c r="G74" s="407" t="s">
        <v>435</v>
      </c>
      <c r="H74" s="407" t="s">
        <v>654</v>
      </c>
      <c r="I74" s="407" t="s">
        <v>655</v>
      </c>
      <c r="J74" s="407" t="s">
        <v>656</v>
      </c>
      <c r="K74" s="407" t="s">
        <v>657</v>
      </c>
      <c r="L74" s="409">
        <v>227.78283280416599</v>
      </c>
      <c r="M74" s="409">
        <v>3</v>
      </c>
      <c r="N74" s="410">
        <v>683.34849841249797</v>
      </c>
    </row>
    <row r="75" spans="1:14" ht="14.4" customHeight="1" x14ac:dyDescent="0.3">
      <c r="A75" s="405" t="s">
        <v>560</v>
      </c>
      <c r="B75" s="406" t="s">
        <v>2336</v>
      </c>
      <c r="C75" s="407" t="s">
        <v>561</v>
      </c>
      <c r="D75" s="408" t="s">
        <v>2351</v>
      </c>
      <c r="E75" s="407" t="s">
        <v>434</v>
      </c>
      <c r="F75" s="408" t="s">
        <v>2365</v>
      </c>
      <c r="G75" s="407" t="s">
        <v>435</v>
      </c>
      <c r="H75" s="407" t="s">
        <v>658</v>
      </c>
      <c r="I75" s="407" t="s">
        <v>659</v>
      </c>
      <c r="J75" s="407" t="s">
        <v>660</v>
      </c>
      <c r="K75" s="407" t="s">
        <v>661</v>
      </c>
      <c r="L75" s="409">
        <v>181.91333333333333</v>
      </c>
      <c r="M75" s="409">
        <v>3</v>
      </c>
      <c r="N75" s="410">
        <v>545.74</v>
      </c>
    </row>
    <row r="76" spans="1:14" ht="14.4" customHeight="1" x14ac:dyDescent="0.3">
      <c r="A76" s="405" t="s">
        <v>560</v>
      </c>
      <c r="B76" s="406" t="s">
        <v>2336</v>
      </c>
      <c r="C76" s="407" t="s">
        <v>561</v>
      </c>
      <c r="D76" s="408" t="s">
        <v>2351</v>
      </c>
      <c r="E76" s="407" t="s">
        <v>434</v>
      </c>
      <c r="F76" s="408" t="s">
        <v>2365</v>
      </c>
      <c r="G76" s="407" t="s">
        <v>435</v>
      </c>
      <c r="H76" s="407" t="s">
        <v>662</v>
      </c>
      <c r="I76" s="407" t="s">
        <v>663</v>
      </c>
      <c r="J76" s="407" t="s">
        <v>664</v>
      </c>
      <c r="K76" s="407" t="s">
        <v>665</v>
      </c>
      <c r="L76" s="409">
        <v>158.02000000000001</v>
      </c>
      <c r="M76" s="409">
        <v>2</v>
      </c>
      <c r="N76" s="410">
        <v>316.04000000000002</v>
      </c>
    </row>
    <row r="77" spans="1:14" ht="14.4" customHeight="1" x14ac:dyDescent="0.3">
      <c r="A77" s="405" t="s">
        <v>560</v>
      </c>
      <c r="B77" s="406" t="s">
        <v>2336</v>
      </c>
      <c r="C77" s="407" t="s">
        <v>561</v>
      </c>
      <c r="D77" s="408" t="s">
        <v>2351</v>
      </c>
      <c r="E77" s="407" t="s">
        <v>434</v>
      </c>
      <c r="F77" s="408" t="s">
        <v>2365</v>
      </c>
      <c r="G77" s="407" t="s">
        <v>435</v>
      </c>
      <c r="H77" s="407" t="s">
        <v>666</v>
      </c>
      <c r="I77" s="407" t="s">
        <v>667</v>
      </c>
      <c r="J77" s="407" t="s">
        <v>668</v>
      </c>
      <c r="K77" s="407" t="s">
        <v>669</v>
      </c>
      <c r="L77" s="409">
        <v>117.7000000000001</v>
      </c>
      <c r="M77" s="409">
        <v>1</v>
      </c>
      <c r="N77" s="410">
        <v>117.7000000000001</v>
      </c>
    </row>
    <row r="78" spans="1:14" ht="14.4" customHeight="1" x14ac:dyDescent="0.3">
      <c r="A78" s="405" t="s">
        <v>560</v>
      </c>
      <c r="B78" s="406" t="s">
        <v>2336</v>
      </c>
      <c r="C78" s="407" t="s">
        <v>561</v>
      </c>
      <c r="D78" s="408" t="s">
        <v>2351</v>
      </c>
      <c r="E78" s="407" t="s">
        <v>434</v>
      </c>
      <c r="F78" s="408" t="s">
        <v>2365</v>
      </c>
      <c r="G78" s="407" t="s">
        <v>435</v>
      </c>
      <c r="H78" s="407" t="s">
        <v>670</v>
      </c>
      <c r="I78" s="407" t="s">
        <v>670</v>
      </c>
      <c r="J78" s="407" t="s">
        <v>671</v>
      </c>
      <c r="K78" s="407" t="s">
        <v>672</v>
      </c>
      <c r="L78" s="409">
        <v>67.117894070465397</v>
      </c>
      <c r="M78" s="409">
        <v>5</v>
      </c>
      <c r="N78" s="410">
        <v>335.589470352327</v>
      </c>
    </row>
    <row r="79" spans="1:14" ht="14.4" customHeight="1" x14ac:dyDescent="0.3">
      <c r="A79" s="405" t="s">
        <v>560</v>
      </c>
      <c r="B79" s="406" t="s">
        <v>2336</v>
      </c>
      <c r="C79" s="407" t="s">
        <v>561</v>
      </c>
      <c r="D79" s="408" t="s">
        <v>2351</v>
      </c>
      <c r="E79" s="407" t="s">
        <v>434</v>
      </c>
      <c r="F79" s="408" t="s">
        <v>2365</v>
      </c>
      <c r="G79" s="407" t="s">
        <v>435</v>
      </c>
      <c r="H79" s="407" t="s">
        <v>673</v>
      </c>
      <c r="I79" s="407" t="s">
        <v>674</v>
      </c>
      <c r="J79" s="407" t="s">
        <v>675</v>
      </c>
      <c r="K79" s="407" t="s">
        <v>676</v>
      </c>
      <c r="L79" s="409">
        <v>329.98547001820884</v>
      </c>
      <c r="M79" s="409">
        <v>6</v>
      </c>
      <c r="N79" s="410">
        <v>1979.9128201092531</v>
      </c>
    </row>
    <row r="80" spans="1:14" ht="14.4" customHeight="1" x14ac:dyDescent="0.3">
      <c r="A80" s="405" t="s">
        <v>560</v>
      </c>
      <c r="B80" s="406" t="s">
        <v>2336</v>
      </c>
      <c r="C80" s="407" t="s">
        <v>561</v>
      </c>
      <c r="D80" s="408" t="s">
        <v>2351</v>
      </c>
      <c r="E80" s="407" t="s">
        <v>434</v>
      </c>
      <c r="F80" s="408" t="s">
        <v>2365</v>
      </c>
      <c r="G80" s="407" t="s">
        <v>435</v>
      </c>
      <c r="H80" s="407" t="s">
        <v>677</v>
      </c>
      <c r="I80" s="407" t="s">
        <v>678</v>
      </c>
      <c r="J80" s="407" t="s">
        <v>679</v>
      </c>
      <c r="K80" s="407" t="s">
        <v>676</v>
      </c>
      <c r="L80" s="409">
        <v>343.59577171313612</v>
      </c>
      <c r="M80" s="409">
        <v>5</v>
      </c>
      <c r="N80" s="410">
        <v>1717.9788585656806</v>
      </c>
    </row>
    <row r="81" spans="1:14" ht="14.4" customHeight="1" x14ac:dyDescent="0.3">
      <c r="A81" s="405" t="s">
        <v>560</v>
      </c>
      <c r="B81" s="406" t="s">
        <v>2336</v>
      </c>
      <c r="C81" s="407" t="s">
        <v>561</v>
      </c>
      <c r="D81" s="408" t="s">
        <v>2351</v>
      </c>
      <c r="E81" s="407" t="s">
        <v>434</v>
      </c>
      <c r="F81" s="408" t="s">
        <v>2365</v>
      </c>
      <c r="G81" s="407" t="s">
        <v>435</v>
      </c>
      <c r="H81" s="407" t="s">
        <v>680</v>
      </c>
      <c r="I81" s="407" t="s">
        <v>681</v>
      </c>
      <c r="J81" s="407" t="s">
        <v>682</v>
      </c>
      <c r="K81" s="407" t="s">
        <v>683</v>
      </c>
      <c r="L81" s="409">
        <v>51.099503541317496</v>
      </c>
      <c r="M81" s="409">
        <v>1</v>
      </c>
      <c r="N81" s="410">
        <v>51.099503541317496</v>
      </c>
    </row>
    <row r="82" spans="1:14" ht="14.4" customHeight="1" x14ac:dyDescent="0.3">
      <c r="A82" s="405" t="s">
        <v>560</v>
      </c>
      <c r="B82" s="406" t="s">
        <v>2336</v>
      </c>
      <c r="C82" s="407" t="s">
        <v>561</v>
      </c>
      <c r="D82" s="408" t="s">
        <v>2351</v>
      </c>
      <c r="E82" s="407" t="s">
        <v>434</v>
      </c>
      <c r="F82" s="408" t="s">
        <v>2365</v>
      </c>
      <c r="G82" s="407" t="s">
        <v>435</v>
      </c>
      <c r="H82" s="407" t="s">
        <v>684</v>
      </c>
      <c r="I82" s="407" t="s">
        <v>685</v>
      </c>
      <c r="J82" s="407" t="s">
        <v>686</v>
      </c>
      <c r="K82" s="407" t="s">
        <v>687</v>
      </c>
      <c r="L82" s="409">
        <v>331.02648108362655</v>
      </c>
      <c r="M82" s="409">
        <v>2</v>
      </c>
      <c r="N82" s="410">
        <v>662.0529621672531</v>
      </c>
    </row>
    <row r="83" spans="1:14" ht="14.4" customHeight="1" x14ac:dyDescent="0.3">
      <c r="A83" s="405" t="s">
        <v>560</v>
      </c>
      <c r="B83" s="406" t="s">
        <v>2336</v>
      </c>
      <c r="C83" s="407" t="s">
        <v>561</v>
      </c>
      <c r="D83" s="408" t="s">
        <v>2351</v>
      </c>
      <c r="E83" s="407" t="s">
        <v>434</v>
      </c>
      <c r="F83" s="408" t="s">
        <v>2365</v>
      </c>
      <c r="G83" s="407" t="s">
        <v>435</v>
      </c>
      <c r="H83" s="407" t="s">
        <v>688</v>
      </c>
      <c r="I83" s="407" t="s">
        <v>689</v>
      </c>
      <c r="J83" s="407" t="s">
        <v>690</v>
      </c>
      <c r="K83" s="407" t="s">
        <v>691</v>
      </c>
      <c r="L83" s="409">
        <v>87.059999999999931</v>
      </c>
      <c r="M83" s="409">
        <v>2</v>
      </c>
      <c r="N83" s="410">
        <v>174.11999999999986</v>
      </c>
    </row>
    <row r="84" spans="1:14" ht="14.4" customHeight="1" x14ac:dyDescent="0.3">
      <c r="A84" s="405" t="s">
        <v>560</v>
      </c>
      <c r="B84" s="406" t="s">
        <v>2336</v>
      </c>
      <c r="C84" s="407" t="s">
        <v>561</v>
      </c>
      <c r="D84" s="408" t="s">
        <v>2351</v>
      </c>
      <c r="E84" s="407" t="s">
        <v>434</v>
      </c>
      <c r="F84" s="408" t="s">
        <v>2365</v>
      </c>
      <c r="G84" s="407" t="s">
        <v>435</v>
      </c>
      <c r="H84" s="407" t="s">
        <v>692</v>
      </c>
      <c r="I84" s="407" t="s">
        <v>693</v>
      </c>
      <c r="J84" s="407" t="s">
        <v>638</v>
      </c>
      <c r="K84" s="407" t="s">
        <v>694</v>
      </c>
      <c r="L84" s="409">
        <v>21.51</v>
      </c>
      <c r="M84" s="409">
        <v>3</v>
      </c>
      <c r="N84" s="410">
        <v>64.53</v>
      </c>
    </row>
    <row r="85" spans="1:14" ht="14.4" customHeight="1" x14ac:dyDescent="0.3">
      <c r="A85" s="405" t="s">
        <v>560</v>
      </c>
      <c r="B85" s="406" t="s">
        <v>2336</v>
      </c>
      <c r="C85" s="407" t="s">
        <v>561</v>
      </c>
      <c r="D85" s="408" t="s">
        <v>2351</v>
      </c>
      <c r="E85" s="407" t="s">
        <v>434</v>
      </c>
      <c r="F85" s="408" t="s">
        <v>2365</v>
      </c>
      <c r="G85" s="407" t="s">
        <v>435</v>
      </c>
      <c r="H85" s="407" t="s">
        <v>695</v>
      </c>
      <c r="I85" s="407" t="s">
        <v>696</v>
      </c>
      <c r="J85" s="407" t="s">
        <v>697</v>
      </c>
      <c r="K85" s="407" t="s">
        <v>698</v>
      </c>
      <c r="L85" s="409">
        <v>73.701944969149196</v>
      </c>
      <c r="M85" s="409">
        <v>10</v>
      </c>
      <c r="N85" s="410">
        <v>737.0194496914919</v>
      </c>
    </row>
    <row r="86" spans="1:14" ht="14.4" customHeight="1" x14ac:dyDescent="0.3">
      <c r="A86" s="405" t="s">
        <v>560</v>
      </c>
      <c r="B86" s="406" t="s">
        <v>2336</v>
      </c>
      <c r="C86" s="407" t="s">
        <v>561</v>
      </c>
      <c r="D86" s="408" t="s">
        <v>2351</v>
      </c>
      <c r="E86" s="407" t="s">
        <v>434</v>
      </c>
      <c r="F86" s="408" t="s">
        <v>2365</v>
      </c>
      <c r="G86" s="407" t="s">
        <v>435</v>
      </c>
      <c r="H86" s="407" t="s">
        <v>699</v>
      </c>
      <c r="I86" s="407" t="s">
        <v>700</v>
      </c>
      <c r="J86" s="407" t="s">
        <v>701</v>
      </c>
      <c r="K86" s="407" t="s">
        <v>702</v>
      </c>
      <c r="L86" s="409">
        <v>150.47969364276318</v>
      </c>
      <c r="M86" s="409">
        <v>12</v>
      </c>
      <c r="N86" s="410">
        <v>1805.7563237131581</v>
      </c>
    </row>
    <row r="87" spans="1:14" ht="14.4" customHeight="1" x14ac:dyDescent="0.3">
      <c r="A87" s="405" t="s">
        <v>560</v>
      </c>
      <c r="B87" s="406" t="s">
        <v>2336</v>
      </c>
      <c r="C87" s="407" t="s">
        <v>561</v>
      </c>
      <c r="D87" s="408" t="s">
        <v>2351</v>
      </c>
      <c r="E87" s="407" t="s">
        <v>434</v>
      </c>
      <c r="F87" s="408" t="s">
        <v>2365</v>
      </c>
      <c r="G87" s="407" t="s">
        <v>435</v>
      </c>
      <c r="H87" s="407" t="s">
        <v>703</v>
      </c>
      <c r="I87" s="407" t="s">
        <v>704</v>
      </c>
      <c r="J87" s="407" t="s">
        <v>705</v>
      </c>
      <c r="K87" s="407" t="s">
        <v>706</v>
      </c>
      <c r="L87" s="409">
        <v>100.11999999999992</v>
      </c>
      <c r="M87" s="409">
        <v>1</v>
      </c>
      <c r="N87" s="410">
        <v>100.11999999999992</v>
      </c>
    </row>
    <row r="88" spans="1:14" ht="14.4" customHeight="1" x14ac:dyDescent="0.3">
      <c r="A88" s="405" t="s">
        <v>560</v>
      </c>
      <c r="B88" s="406" t="s">
        <v>2336</v>
      </c>
      <c r="C88" s="407" t="s">
        <v>561</v>
      </c>
      <c r="D88" s="408" t="s">
        <v>2351</v>
      </c>
      <c r="E88" s="407" t="s">
        <v>434</v>
      </c>
      <c r="F88" s="408" t="s">
        <v>2365</v>
      </c>
      <c r="G88" s="407" t="s">
        <v>435</v>
      </c>
      <c r="H88" s="407" t="s">
        <v>707</v>
      </c>
      <c r="I88" s="407" t="s">
        <v>708</v>
      </c>
      <c r="J88" s="407" t="s">
        <v>709</v>
      </c>
      <c r="K88" s="407" t="s">
        <v>710</v>
      </c>
      <c r="L88" s="409">
        <v>115.46938869977744</v>
      </c>
      <c r="M88" s="409">
        <v>1</v>
      </c>
      <c r="N88" s="410">
        <v>115.46938869977744</v>
      </c>
    </row>
    <row r="89" spans="1:14" ht="14.4" customHeight="1" x14ac:dyDescent="0.3">
      <c r="A89" s="405" t="s">
        <v>560</v>
      </c>
      <c r="B89" s="406" t="s">
        <v>2336</v>
      </c>
      <c r="C89" s="407" t="s">
        <v>561</v>
      </c>
      <c r="D89" s="408" t="s">
        <v>2351</v>
      </c>
      <c r="E89" s="407" t="s">
        <v>434</v>
      </c>
      <c r="F89" s="408" t="s">
        <v>2365</v>
      </c>
      <c r="G89" s="407" t="s">
        <v>435</v>
      </c>
      <c r="H89" s="407" t="s">
        <v>711</v>
      </c>
      <c r="I89" s="407" t="s">
        <v>712</v>
      </c>
      <c r="J89" s="407" t="s">
        <v>713</v>
      </c>
      <c r="K89" s="407" t="s">
        <v>714</v>
      </c>
      <c r="L89" s="409">
        <v>124.20003673331405</v>
      </c>
      <c r="M89" s="409">
        <v>3</v>
      </c>
      <c r="N89" s="410">
        <v>372.60011019994215</v>
      </c>
    </row>
    <row r="90" spans="1:14" ht="14.4" customHeight="1" x14ac:dyDescent="0.3">
      <c r="A90" s="405" t="s">
        <v>560</v>
      </c>
      <c r="B90" s="406" t="s">
        <v>2336</v>
      </c>
      <c r="C90" s="407" t="s">
        <v>561</v>
      </c>
      <c r="D90" s="408" t="s">
        <v>2351</v>
      </c>
      <c r="E90" s="407" t="s">
        <v>434</v>
      </c>
      <c r="F90" s="408" t="s">
        <v>2365</v>
      </c>
      <c r="G90" s="407" t="s">
        <v>435</v>
      </c>
      <c r="H90" s="407" t="s">
        <v>715</v>
      </c>
      <c r="I90" s="407" t="s">
        <v>716</v>
      </c>
      <c r="J90" s="407" t="s">
        <v>717</v>
      </c>
      <c r="K90" s="407" t="s">
        <v>718</v>
      </c>
      <c r="L90" s="409">
        <v>137.78499999999997</v>
      </c>
      <c r="M90" s="409">
        <v>12</v>
      </c>
      <c r="N90" s="410">
        <v>1653.4199999999996</v>
      </c>
    </row>
    <row r="91" spans="1:14" ht="14.4" customHeight="1" x14ac:dyDescent="0.3">
      <c r="A91" s="405" t="s">
        <v>560</v>
      </c>
      <c r="B91" s="406" t="s">
        <v>2336</v>
      </c>
      <c r="C91" s="407" t="s">
        <v>561</v>
      </c>
      <c r="D91" s="408" t="s">
        <v>2351</v>
      </c>
      <c r="E91" s="407" t="s">
        <v>434</v>
      </c>
      <c r="F91" s="408" t="s">
        <v>2365</v>
      </c>
      <c r="G91" s="407" t="s">
        <v>435</v>
      </c>
      <c r="H91" s="407" t="s">
        <v>719</v>
      </c>
      <c r="I91" s="407" t="s">
        <v>720</v>
      </c>
      <c r="J91" s="407" t="s">
        <v>721</v>
      </c>
      <c r="K91" s="407" t="s">
        <v>722</v>
      </c>
      <c r="L91" s="409">
        <v>81.07975263655743</v>
      </c>
      <c r="M91" s="409">
        <v>1</v>
      </c>
      <c r="N91" s="410">
        <v>81.07975263655743</v>
      </c>
    </row>
    <row r="92" spans="1:14" ht="14.4" customHeight="1" x14ac:dyDescent="0.3">
      <c r="A92" s="405" t="s">
        <v>560</v>
      </c>
      <c r="B92" s="406" t="s">
        <v>2336</v>
      </c>
      <c r="C92" s="407" t="s">
        <v>561</v>
      </c>
      <c r="D92" s="408" t="s">
        <v>2351</v>
      </c>
      <c r="E92" s="407" t="s">
        <v>434</v>
      </c>
      <c r="F92" s="408" t="s">
        <v>2365</v>
      </c>
      <c r="G92" s="407" t="s">
        <v>435</v>
      </c>
      <c r="H92" s="407" t="s">
        <v>723</v>
      </c>
      <c r="I92" s="407" t="s">
        <v>724</v>
      </c>
      <c r="J92" s="407" t="s">
        <v>725</v>
      </c>
      <c r="K92" s="407" t="s">
        <v>726</v>
      </c>
      <c r="L92" s="409">
        <v>127.94806235145765</v>
      </c>
      <c r="M92" s="409">
        <v>1</v>
      </c>
      <c r="N92" s="410">
        <v>127.94806235145765</v>
      </c>
    </row>
    <row r="93" spans="1:14" ht="14.4" customHeight="1" x14ac:dyDescent="0.3">
      <c r="A93" s="405" t="s">
        <v>560</v>
      </c>
      <c r="B93" s="406" t="s">
        <v>2336</v>
      </c>
      <c r="C93" s="407" t="s">
        <v>561</v>
      </c>
      <c r="D93" s="408" t="s">
        <v>2351</v>
      </c>
      <c r="E93" s="407" t="s">
        <v>434</v>
      </c>
      <c r="F93" s="408" t="s">
        <v>2365</v>
      </c>
      <c r="G93" s="407" t="s">
        <v>435</v>
      </c>
      <c r="H93" s="407" t="s">
        <v>727</v>
      </c>
      <c r="I93" s="407" t="s">
        <v>728</v>
      </c>
      <c r="J93" s="407" t="s">
        <v>729</v>
      </c>
      <c r="K93" s="407" t="s">
        <v>730</v>
      </c>
      <c r="L93" s="409">
        <v>88.460149231012181</v>
      </c>
      <c r="M93" s="409">
        <v>3</v>
      </c>
      <c r="N93" s="410">
        <v>265.38044769303656</v>
      </c>
    </row>
    <row r="94" spans="1:14" ht="14.4" customHeight="1" x14ac:dyDescent="0.3">
      <c r="A94" s="405" t="s">
        <v>560</v>
      </c>
      <c r="B94" s="406" t="s">
        <v>2336</v>
      </c>
      <c r="C94" s="407" t="s">
        <v>561</v>
      </c>
      <c r="D94" s="408" t="s">
        <v>2351</v>
      </c>
      <c r="E94" s="407" t="s">
        <v>434</v>
      </c>
      <c r="F94" s="408" t="s">
        <v>2365</v>
      </c>
      <c r="G94" s="407" t="s">
        <v>435</v>
      </c>
      <c r="H94" s="407" t="s">
        <v>731</v>
      </c>
      <c r="I94" s="407" t="s">
        <v>732</v>
      </c>
      <c r="J94" s="407" t="s">
        <v>733</v>
      </c>
      <c r="K94" s="407" t="s">
        <v>734</v>
      </c>
      <c r="L94" s="409">
        <v>292.46999999999974</v>
      </c>
      <c r="M94" s="409">
        <v>1</v>
      </c>
      <c r="N94" s="410">
        <v>292.46999999999974</v>
      </c>
    </row>
    <row r="95" spans="1:14" ht="14.4" customHeight="1" x14ac:dyDescent="0.3">
      <c r="A95" s="405" t="s">
        <v>560</v>
      </c>
      <c r="B95" s="406" t="s">
        <v>2336</v>
      </c>
      <c r="C95" s="407" t="s">
        <v>561</v>
      </c>
      <c r="D95" s="408" t="s">
        <v>2351</v>
      </c>
      <c r="E95" s="407" t="s">
        <v>434</v>
      </c>
      <c r="F95" s="408" t="s">
        <v>2365</v>
      </c>
      <c r="G95" s="407" t="s">
        <v>435</v>
      </c>
      <c r="H95" s="407" t="s">
        <v>735</v>
      </c>
      <c r="I95" s="407" t="s">
        <v>736</v>
      </c>
      <c r="J95" s="407" t="s">
        <v>737</v>
      </c>
      <c r="K95" s="407" t="s">
        <v>738</v>
      </c>
      <c r="L95" s="409">
        <v>375.80000139567932</v>
      </c>
      <c r="M95" s="409">
        <v>10</v>
      </c>
      <c r="N95" s="410">
        <v>3758.0000139567933</v>
      </c>
    </row>
    <row r="96" spans="1:14" ht="14.4" customHeight="1" x14ac:dyDescent="0.3">
      <c r="A96" s="405" t="s">
        <v>560</v>
      </c>
      <c r="B96" s="406" t="s">
        <v>2336</v>
      </c>
      <c r="C96" s="407" t="s">
        <v>561</v>
      </c>
      <c r="D96" s="408" t="s">
        <v>2351</v>
      </c>
      <c r="E96" s="407" t="s">
        <v>434</v>
      </c>
      <c r="F96" s="408" t="s">
        <v>2365</v>
      </c>
      <c r="G96" s="407" t="s">
        <v>435</v>
      </c>
      <c r="H96" s="407" t="s">
        <v>739</v>
      </c>
      <c r="I96" s="407" t="s">
        <v>740</v>
      </c>
      <c r="J96" s="407" t="s">
        <v>741</v>
      </c>
      <c r="K96" s="407" t="s">
        <v>742</v>
      </c>
      <c r="L96" s="409">
        <v>163.595</v>
      </c>
      <c r="M96" s="409">
        <v>4</v>
      </c>
      <c r="N96" s="410">
        <v>654.38</v>
      </c>
    </row>
    <row r="97" spans="1:14" ht="14.4" customHeight="1" x14ac:dyDescent="0.3">
      <c r="A97" s="405" t="s">
        <v>560</v>
      </c>
      <c r="B97" s="406" t="s">
        <v>2336</v>
      </c>
      <c r="C97" s="407" t="s">
        <v>561</v>
      </c>
      <c r="D97" s="408" t="s">
        <v>2351</v>
      </c>
      <c r="E97" s="407" t="s">
        <v>434</v>
      </c>
      <c r="F97" s="408" t="s">
        <v>2365</v>
      </c>
      <c r="G97" s="407" t="s">
        <v>435</v>
      </c>
      <c r="H97" s="407" t="s">
        <v>743</v>
      </c>
      <c r="I97" s="407" t="s">
        <v>744</v>
      </c>
      <c r="J97" s="407" t="s">
        <v>745</v>
      </c>
      <c r="K97" s="407" t="s">
        <v>746</v>
      </c>
      <c r="L97" s="409">
        <v>34.929999999999993</v>
      </c>
      <c r="M97" s="409">
        <v>7</v>
      </c>
      <c r="N97" s="410">
        <v>244.50999999999996</v>
      </c>
    </row>
    <row r="98" spans="1:14" ht="14.4" customHeight="1" x14ac:dyDescent="0.3">
      <c r="A98" s="405" t="s">
        <v>560</v>
      </c>
      <c r="B98" s="406" t="s">
        <v>2336</v>
      </c>
      <c r="C98" s="407" t="s">
        <v>561</v>
      </c>
      <c r="D98" s="408" t="s">
        <v>2351</v>
      </c>
      <c r="E98" s="407" t="s">
        <v>434</v>
      </c>
      <c r="F98" s="408" t="s">
        <v>2365</v>
      </c>
      <c r="G98" s="407" t="s">
        <v>435</v>
      </c>
      <c r="H98" s="407" t="s">
        <v>747</v>
      </c>
      <c r="I98" s="407" t="s">
        <v>748</v>
      </c>
      <c r="J98" s="407" t="s">
        <v>749</v>
      </c>
      <c r="K98" s="407" t="s">
        <v>750</v>
      </c>
      <c r="L98" s="409">
        <v>26.487222222222229</v>
      </c>
      <c r="M98" s="409">
        <v>18</v>
      </c>
      <c r="N98" s="410">
        <v>476.7700000000001</v>
      </c>
    </row>
    <row r="99" spans="1:14" ht="14.4" customHeight="1" x14ac:dyDescent="0.3">
      <c r="A99" s="405" t="s">
        <v>560</v>
      </c>
      <c r="B99" s="406" t="s">
        <v>2336</v>
      </c>
      <c r="C99" s="407" t="s">
        <v>561</v>
      </c>
      <c r="D99" s="408" t="s">
        <v>2351</v>
      </c>
      <c r="E99" s="407" t="s">
        <v>434</v>
      </c>
      <c r="F99" s="408" t="s">
        <v>2365</v>
      </c>
      <c r="G99" s="407" t="s">
        <v>435</v>
      </c>
      <c r="H99" s="407" t="s">
        <v>751</v>
      </c>
      <c r="I99" s="407" t="s">
        <v>752</v>
      </c>
      <c r="J99" s="407" t="s">
        <v>753</v>
      </c>
      <c r="K99" s="407" t="s">
        <v>754</v>
      </c>
      <c r="L99" s="409">
        <v>149.24776839672307</v>
      </c>
      <c r="M99" s="409">
        <v>1</v>
      </c>
      <c r="N99" s="410">
        <v>149.24776839672307</v>
      </c>
    </row>
    <row r="100" spans="1:14" ht="14.4" customHeight="1" x14ac:dyDescent="0.3">
      <c r="A100" s="405" t="s">
        <v>560</v>
      </c>
      <c r="B100" s="406" t="s">
        <v>2336</v>
      </c>
      <c r="C100" s="407" t="s">
        <v>561</v>
      </c>
      <c r="D100" s="408" t="s">
        <v>2351</v>
      </c>
      <c r="E100" s="407" t="s">
        <v>434</v>
      </c>
      <c r="F100" s="408" t="s">
        <v>2365</v>
      </c>
      <c r="G100" s="407" t="s">
        <v>435</v>
      </c>
      <c r="H100" s="407" t="s">
        <v>436</v>
      </c>
      <c r="I100" s="407" t="s">
        <v>135</v>
      </c>
      <c r="J100" s="407" t="s">
        <v>437</v>
      </c>
      <c r="K100" s="407"/>
      <c r="L100" s="409">
        <v>97.320409308244322</v>
      </c>
      <c r="M100" s="409">
        <v>20</v>
      </c>
      <c r="N100" s="410">
        <v>1946.4081861648865</v>
      </c>
    </row>
    <row r="101" spans="1:14" ht="14.4" customHeight="1" x14ac:dyDescent="0.3">
      <c r="A101" s="405" t="s">
        <v>560</v>
      </c>
      <c r="B101" s="406" t="s">
        <v>2336</v>
      </c>
      <c r="C101" s="407" t="s">
        <v>561</v>
      </c>
      <c r="D101" s="408" t="s">
        <v>2351</v>
      </c>
      <c r="E101" s="407" t="s">
        <v>434</v>
      </c>
      <c r="F101" s="408" t="s">
        <v>2365</v>
      </c>
      <c r="G101" s="407" t="s">
        <v>435</v>
      </c>
      <c r="H101" s="407" t="s">
        <v>755</v>
      </c>
      <c r="I101" s="407" t="s">
        <v>135</v>
      </c>
      <c r="J101" s="407" t="s">
        <v>756</v>
      </c>
      <c r="K101" s="407"/>
      <c r="L101" s="409">
        <v>217.16834781198926</v>
      </c>
      <c r="M101" s="409">
        <v>2</v>
      </c>
      <c r="N101" s="410">
        <v>434.33669562397853</v>
      </c>
    </row>
    <row r="102" spans="1:14" ht="14.4" customHeight="1" x14ac:dyDescent="0.3">
      <c r="A102" s="405" t="s">
        <v>560</v>
      </c>
      <c r="B102" s="406" t="s">
        <v>2336</v>
      </c>
      <c r="C102" s="407" t="s">
        <v>561</v>
      </c>
      <c r="D102" s="408" t="s">
        <v>2351</v>
      </c>
      <c r="E102" s="407" t="s">
        <v>434</v>
      </c>
      <c r="F102" s="408" t="s">
        <v>2365</v>
      </c>
      <c r="G102" s="407" t="s">
        <v>435</v>
      </c>
      <c r="H102" s="407" t="s">
        <v>757</v>
      </c>
      <c r="I102" s="407" t="s">
        <v>135</v>
      </c>
      <c r="J102" s="407" t="s">
        <v>758</v>
      </c>
      <c r="K102" s="407"/>
      <c r="L102" s="409">
        <v>31.74</v>
      </c>
      <c r="M102" s="409">
        <v>3</v>
      </c>
      <c r="N102" s="410">
        <v>95.22</v>
      </c>
    </row>
    <row r="103" spans="1:14" ht="14.4" customHeight="1" x14ac:dyDescent="0.3">
      <c r="A103" s="405" t="s">
        <v>560</v>
      </c>
      <c r="B103" s="406" t="s">
        <v>2336</v>
      </c>
      <c r="C103" s="407" t="s">
        <v>561</v>
      </c>
      <c r="D103" s="408" t="s">
        <v>2351</v>
      </c>
      <c r="E103" s="407" t="s">
        <v>434</v>
      </c>
      <c r="F103" s="408" t="s">
        <v>2365</v>
      </c>
      <c r="G103" s="407" t="s">
        <v>435</v>
      </c>
      <c r="H103" s="407" t="s">
        <v>759</v>
      </c>
      <c r="I103" s="407" t="s">
        <v>135</v>
      </c>
      <c r="J103" s="407" t="s">
        <v>760</v>
      </c>
      <c r="K103" s="407"/>
      <c r="L103" s="409">
        <v>143.19</v>
      </c>
      <c r="M103" s="409">
        <v>3</v>
      </c>
      <c r="N103" s="410">
        <v>429.57</v>
      </c>
    </row>
    <row r="104" spans="1:14" ht="14.4" customHeight="1" x14ac:dyDescent="0.3">
      <c r="A104" s="405" t="s">
        <v>560</v>
      </c>
      <c r="B104" s="406" t="s">
        <v>2336</v>
      </c>
      <c r="C104" s="407" t="s">
        <v>561</v>
      </c>
      <c r="D104" s="408" t="s">
        <v>2351</v>
      </c>
      <c r="E104" s="407" t="s">
        <v>434</v>
      </c>
      <c r="F104" s="408" t="s">
        <v>2365</v>
      </c>
      <c r="G104" s="407" t="s">
        <v>435</v>
      </c>
      <c r="H104" s="407" t="s">
        <v>761</v>
      </c>
      <c r="I104" s="407" t="s">
        <v>135</v>
      </c>
      <c r="J104" s="407" t="s">
        <v>762</v>
      </c>
      <c r="K104" s="407"/>
      <c r="L104" s="409">
        <v>99.738508675974259</v>
      </c>
      <c r="M104" s="409">
        <v>4</v>
      </c>
      <c r="N104" s="410">
        <v>398.95403470389704</v>
      </c>
    </row>
    <row r="105" spans="1:14" ht="14.4" customHeight="1" x14ac:dyDescent="0.3">
      <c r="A105" s="405" t="s">
        <v>560</v>
      </c>
      <c r="B105" s="406" t="s">
        <v>2336</v>
      </c>
      <c r="C105" s="407" t="s">
        <v>561</v>
      </c>
      <c r="D105" s="408" t="s">
        <v>2351</v>
      </c>
      <c r="E105" s="407" t="s">
        <v>434</v>
      </c>
      <c r="F105" s="408" t="s">
        <v>2365</v>
      </c>
      <c r="G105" s="407" t="s">
        <v>435</v>
      </c>
      <c r="H105" s="407" t="s">
        <v>763</v>
      </c>
      <c r="I105" s="407" t="s">
        <v>764</v>
      </c>
      <c r="J105" s="407" t="s">
        <v>765</v>
      </c>
      <c r="K105" s="407" t="s">
        <v>766</v>
      </c>
      <c r="L105" s="409">
        <v>27.11999999999999</v>
      </c>
      <c r="M105" s="409">
        <v>4</v>
      </c>
      <c r="N105" s="410">
        <v>108.47999999999996</v>
      </c>
    </row>
    <row r="106" spans="1:14" ht="14.4" customHeight="1" x14ac:dyDescent="0.3">
      <c r="A106" s="405" t="s">
        <v>560</v>
      </c>
      <c r="B106" s="406" t="s">
        <v>2336</v>
      </c>
      <c r="C106" s="407" t="s">
        <v>561</v>
      </c>
      <c r="D106" s="408" t="s">
        <v>2351</v>
      </c>
      <c r="E106" s="407" t="s">
        <v>434</v>
      </c>
      <c r="F106" s="408" t="s">
        <v>2365</v>
      </c>
      <c r="G106" s="407" t="s">
        <v>435</v>
      </c>
      <c r="H106" s="407" t="s">
        <v>767</v>
      </c>
      <c r="I106" s="407" t="s">
        <v>768</v>
      </c>
      <c r="J106" s="407" t="s">
        <v>769</v>
      </c>
      <c r="K106" s="407" t="s">
        <v>770</v>
      </c>
      <c r="L106" s="409">
        <v>64.25</v>
      </c>
      <c r="M106" s="409">
        <v>1</v>
      </c>
      <c r="N106" s="410">
        <v>64.25</v>
      </c>
    </row>
    <row r="107" spans="1:14" ht="14.4" customHeight="1" x14ac:dyDescent="0.3">
      <c r="A107" s="405" t="s">
        <v>560</v>
      </c>
      <c r="B107" s="406" t="s">
        <v>2336</v>
      </c>
      <c r="C107" s="407" t="s">
        <v>561</v>
      </c>
      <c r="D107" s="408" t="s">
        <v>2351</v>
      </c>
      <c r="E107" s="407" t="s">
        <v>434</v>
      </c>
      <c r="F107" s="408" t="s">
        <v>2365</v>
      </c>
      <c r="G107" s="407" t="s">
        <v>435</v>
      </c>
      <c r="H107" s="407" t="s">
        <v>771</v>
      </c>
      <c r="I107" s="407" t="s">
        <v>772</v>
      </c>
      <c r="J107" s="407" t="s">
        <v>773</v>
      </c>
      <c r="K107" s="407" t="s">
        <v>774</v>
      </c>
      <c r="L107" s="409">
        <v>31.427760975350036</v>
      </c>
      <c r="M107" s="409">
        <v>10</v>
      </c>
      <c r="N107" s="410">
        <v>314.27760975350037</v>
      </c>
    </row>
    <row r="108" spans="1:14" ht="14.4" customHeight="1" x14ac:dyDescent="0.3">
      <c r="A108" s="405" t="s">
        <v>560</v>
      </c>
      <c r="B108" s="406" t="s">
        <v>2336</v>
      </c>
      <c r="C108" s="407" t="s">
        <v>561</v>
      </c>
      <c r="D108" s="408" t="s">
        <v>2351</v>
      </c>
      <c r="E108" s="407" t="s">
        <v>434</v>
      </c>
      <c r="F108" s="408" t="s">
        <v>2365</v>
      </c>
      <c r="G108" s="407" t="s">
        <v>435</v>
      </c>
      <c r="H108" s="407" t="s">
        <v>775</v>
      </c>
      <c r="I108" s="407" t="s">
        <v>776</v>
      </c>
      <c r="J108" s="407" t="s">
        <v>777</v>
      </c>
      <c r="K108" s="407" t="s">
        <v>778</v>
      </c>
      <c r="L108" s="409">
        <v>116.62923016330225</v>
      </c>
      <c r="M108" s="409">
        <v>1</v>
      </c>
      <c r="N108" s="410">
        <v>116.62923016330225</v>
      </c>
    </row>
    <row r="109" spans="1:14" ht="14.4" customHeight="1" x14ac:dyDescent="0.3">
      <c r="A109" s="405" t="s">
        <v>560</v>
      </c>
      <c r="B109" s="406" t="s">
        <v>2336</v>
      </c>
      <c r="C109" s="407" t="s">
        <v>561</v>
      </c>
      <c r="D109" s="408" t="s">
        <v>2351</v>
      </c>
      <c r="E109" s="407" t="s">
        <v>434</v>
      </c>
      <c r="F109" s="408" t="s">
        <v>2365</v>
      </c>
      <c r="G109" s="407" t="s">
        <v>435</v>
      </c>
      <c r="H109" s="407" t="s">
        <v>779</v>
      </c>
      <c r="I109" s="407" t="s">
        <v>780</v>
      </c>
      <c r="J109" s="407" t="s">
        <v>781</v>
      </c>
      <c r="K109" s="407" t="s">
        <v>782</v>
      </c>
      <c r="L109" s="409">
        <v>68.54954752374492</v>
      </c>
      <c r="M109" s="409">
        <v>1</v>
      </c>
      <c r="N109" s="410">
        <v>68.54954752374492</v>
      </c>
    </row>
    <row r="110" spans="1:14" ht="14.4" customHeight="1" x14ac:dyDescent="0.3">
      <c r="A110" s="405" t="s">
        <v>560</v>
      </c>
      <c r="B110" s="406" t="s">
        <v>2336</v>
      </c>
      <c r="C110" s="407" t="s">
        <v>561</v>
      </c>
      <c r="D110" s="408" t="s">
        <v>2351</v>
      </c>
      <c r="E110" s="407" t="s">
        <v>434</v>
      </c>
      <c r="F110" s="408" t="s">
        <v>2365</v>
      </c>
      <c r="G110" s="407" t="s">
        <v>435</v>
      </c>
      <c r="H110" s="407" t="s">
        <v>783</v>
      </c>
      <c r="I110" s="407" t="s">
        <v>784</v>
      </c>
      <c r="J110" s="407" t="s">
        <v>785</v>
      </c>
      <c r="K110" s="407" t="s">
        <v>786</v>
      </c>
      <c r="L110" s="409">
        <v>93.109849313282524</v>
      </c>
      <c r="M110" s="409">
        <v>5</v>
      </c>
      <c r="N110" s="410">
        <v>465.54924656641265</v>
      </c>
    </row>
    <row r="111" spans="1:14" ht="14.4" customHeight="1" x14ac:dyDescent="0.3">
      <c r="A111" s="405" t="s">
        <v>560</v>
      </c>
      <c r="B111" s="406" t="s">
        <v>2336</v>
      </c>
      <c r="C111" s="407" t="s">
        <v>561</v>
      </c>
      <c r="D111" s="408" t="s">
        <v>2351</v>
      </c>
      <c r="E111" s="407" t="s">
        <v>434</v>
      </c>
      <c r="F111" s="408" t="s">
        <v>2365</v>
      </c>
      <c r="G111" s="407" t="s">
        <v>435</v>
      </c>
      <c r="H111" s="407" t="s">
        <v>787</v>
      </c>
      <c r="I111" s="407" t="s">
        <v>788</v>
      </c>
      <c r="J111" s="407" t="s">
        <v>789</v>
      </c>
      <c r="K111" s="407" t="s">
        <v>790</v>
      </c>
      <c r="L111" s="409">
        <v>115.20500413148423</v>
      </c>
      <c r="M111" s="409">
        <v>2</v>
      </c>
      <c r="N111" s="410">
        <v>230.41000826296846</v>
      </c>
    </row>
    <row r="112" spans="1:14" ht="14.4" customHeight="1" x14ac:dyDescent="0.3">
      <c r="A112" s="405" t="s">
        <v>560</v>
      </c>
      <c r="B112" s="406" t="s">
        <v>2336</v>
      </c>
      <c r="C112" s="407" t="s">
        <v>561</v>
      </c>
      <c r="D112" s="408" t="s">
        <v>2351</v>
      </c>
      <c r="E112" s="407" t="s">
        <v>434</v>
      </c>
      <c r="F112" s="408" t="s">
        <v>2365</v>
      </c>
      <c r="G112" s="407" t="s">
        <v>435</v>
      </c>
      <c r="H112" s="407" t="s">
        <v>791</v>
      </c>
      <c r="I112" s="407" t="s">
        <v>792</v>
      </c>
      <c r="J112" s="407" t="s">
        <v>793</v>
      </c>
      <c r="K112" s="407" t="s">
        <v>794</v>
      </c>
      <c r="L112" s="409">
        <v>58.71</v>
      </c>
      <c r="M112" s="409">
        <v>28</v>
      </c>
      <c r="N112" s="410">
        <v>1643.88</v>
      </c>
    </row>
    <row r="113" spans="1:14" ht="14.4" customHeight="1" x14ac:dyDescent="0.3">
      <c r="A113" s="405" t="s">
        <v>560</v>
      </c>
      <c r="B113" s="406" t="s">
        <v>2336</v>
      </c>
      <c r="C113" s="407" t="s">
        <v>561</v>
      </c>
      <c r="D113" s="408" t="s">
        <v>2351</v>
      </c>
      <c r="E113" s="407" t="s">
        <v>434</v>
      </c>
      <c r="F113" s="408" t="s">
        <v>2365</v>
      </c>
      <c r="G113" s="407" t="s">
        <v>435</v>
      </c>
      <c r="H113" s="407" t="s">
        <v>795</v>
      </c>
      <c r="I113" s="407" t="s">
        <v>796</v>
      </c>
      <c r="J113" s="407" t="s">
        <v>797</v>
      </c>
      <c r="K113" s="407" t="s">
        <v>798</v>
      </c>
      <c r="L113" s="409">
        <v>179.97500000000002</v>
      </c>
      <c r="M113" s="409">
        <v>2</v>
      </c>
      <c r="N113" s="410">
        <v>359.95000000000005</v>
      </c>
    </row>
    <row r="114" spans="1:14" ht="14.4" customHeight="1" x14ac:dyDescent="0.3">
      <c r="A114" s="405" t="s">
        <v>560</v>
      </c>
      <c r="B114" s="406" t="s">
        <v>2336</v>
      </c>
      <c r="C114" s="407" t="s">
        <v>561</v>
      </c>
      <c r="D114" s="408" t="s">
        <v>2351</v>
      </c>
      <c r="E114" s="407" t="s">
        <v>434</v>
      </c>
      <c r="F114" s="408" t="s">
        <v>2365</v>
      </c>
      <c r="G114" s="407" t="s">
        <v>435</v>
      </c>
      <c r="H114" s="407" t="s">
        <v>799</v>
      </c>
      <c r="I114" s="407" t="s">
        <v>800</v>
      </c>
      <c r="J114" s="407" t="s">
        <v>801</v>
      </c>
      <c r="K114" s="407" t="s">
        <v>802</v>
      </c>
      <c r="L114" s="409">
        <v>26.769910028276513</v>
      </c>
      <c r="M114" s="409">
        <v>2</v>
      </c>
      <c r="N114" s="410">
        <v>53.539820056553026</v>
      </c>
    </row>
    <row r="115" spans="1:14" ht="14.4" customHeight="1" x14ac:dyDescent="0.3">
      <c r="A115" s="405" t="s">
        <v>560</v>
      </c>
      <c r="B115" s="406" t="s">
        <v>2336</v>
      </c>
      <c r="C115" s="407" t="s">
        <v>561</v>
      </c>
      <c r="D115" s="408" t="s">
        <v>2351</v>
      </c>
      <c r="E115" s="407" t="s">
        <v>434</v>
      </c>
      <c r="F115" s="408" t="s">
        <v>2365</v>
      </c>
      <c r="G115" s="407" t="s">
        <v>435</v>
      </c>
      <c r="H115" s="407" t="s">
        <v>803</v>
      </c>
      <c r="I115" s="407" t="s">
        <v>804</v>
      </c>
      <c r="J115" s="407" t="s">
        <v>805</v>
      </c>
      <c r="K115" s="407" t="s">
        <v>806</v>
      </c>
      <c r="L115" s="409">
        <v>19.040000000000003</v>
      </c>
      <c r="M115" s="409">
        <v>2</v>
      </c>
      <c r="N115" s="410">
        <v>38.080000000000005</v>
      </c>
    </row>
    <row r="116" spans="1:14" ht="14.4" customHeight="1" x14ac:dyDescent="0.3">
      <c r="A116" s="405" t="s">
        <v>560</v>
      </c>
      <c r="B116" s="406" t="s">
        <v>2336</v>
      </c>
      <c r="C116" s="407" t="s">
        <v>561</v>
      </c>
      <c r="D116" s="408" t="s">
        <v>2351</v>
      </c>
      <c r="E116" s="407" t="s">
        <v>434</v>
      </c>
      <c r="F116" s="408" t="s">
        <v>2365</v>
      </c>
      <c r="G116" s="407" t="s">
        <v>435</v>
      </c>
      <c r="H116" s="407" t="s">
        <v>807</v>
      </c>
      <c r="I116" s="407" t="s">
        <v>808</v>
      </c>
      <c r="J116" s="407" t="s">
        <v>809</v>
      </c>
      <c r="K116" s="407" t="s">
        <v>810</v>
      </c>
      <c r="L116" s="409">
        <v>34.670000000000009</v>
      </c>
      <c r="M116" s="409">
        <v>3</v>
      </c>
      <c r="N116" s="410">
        <v>104.01000000000002</v>
      </c>
    </row>
    <row r="117" spans="1:14" ht="14.4" customHeight="1" x14ac:dyDescent="0.3">
      <c r="A117" s="405" t="s">
        <v>560</v>
      </c>
      <c r="B117" s="406" t="s">
        <v>2336</v>
      </c>
      <c r="C117" s="407" t="s">
        <v>561</v>
      </c>
      <c r="D117" s="408" t="s">
        <v>2351</v>
      </c>
      <c r="E117" s="407" t="s">
        <v>434</v>
      </c>
      <c r="F117" s="408" t="s">
        <v>2365</v>
      </c>
      <c r="G117" s="407" t="s">
        <v>435</v>
      </c>
      <c r="H117" s="407" t="s">
        <v>811</v>
      </c>
      <c r="I117" s="407" t="s">
        <v>812</v>
      </c>
      <c r="J117" s="407" t="s">
        <v>805</v>
      </c>
      <c r="K117" s="407" t="s">
        <v>813</v>
      </c>
      <c r="L117" s="409">
        <v>26.873882339029034</v>
      </c>
      <c r="M117" s="409">
        <v>5</v>
      </c>
      <c r="N117" s="410">
        <v>134.36941169514517</v>
      </c>
    </row>
    <row r="118" spans="1:14" ht="14.4" customHeight="1" x14ac:dyDescent="0.3">
      <c r="A118" s="405" t="s">
        <v>560</v>
      </c>
      <c r="B118" s="406" t="s">
        <v>2336</v>
      </c>
      <c r="C118" s="407" t="s">
        <v>561</v>
      </c>
      <c r="D118" s="408" t="s">
        <v>2351</v>
      </c>
      <c r="E118" s="407" t="s">
        <v>434</v>
      </c>
      <c r="F118" s="408" t="s">
        <v>2365</v>
      </c>
      <c r="G118" s="407" t="s">
        <v>435</v>
      </c>
      <c r="H118" s="407" t="s">
        <v>814</v>
      </c>
      <c r="I118" s="407" t="s">
        <v>135</v>
      </c>
      <c r="J118" s="407" t="s">
        <v>815</v>
      </c>
      <c r="K118" s="407"/>
      <c r="L118" s="409">
        <v>191.12999762273762</v>
      </c>
      <c r="M118" s="409">
        <v>5</v>
      </c>
      <c r="N118" s="410">
        <v>955.6499881136881</v>
      </c>
    </row>
    <row r="119" spans="1:14" ht="14.4" customHeight="1" x14ac:dyDescent="0.3">
      <c r="A119" s="405" t="s">
        <v>560</v>
      </c>
      <c r="B119" s="406" t="s">
        <v>2336</v>
      </c>
      <c r="C119" s="407" t="s">
        <v>561</v>
      </c>
      <c r="D119" s="408" t="s">
        <v>2351</v>
      </c>
      <c r="E119" s="407" t="s">
        <v>434</v>
      </c>
      <c r="F119" s="408" t="s">
        <v>2365</v>
      </c>
      <c r="G119" s="407" t="s">
        <v>435</v>
      </c>
      <c r="H119" s="407" t="s">
        <v>816</v>
      </c>
      <c r="I119" s="407" t="s">
        <v>816</v>
      </c>
      <c r="J119" s="407" t="s">
        <v>817</v>
      </c>
      <c r="K119" s="407" t="s">
        <v>818</v>
      </c>
      <c r="L119" s="409">
        <v>94.24979262880116</v>
      </c>
      <c r="M119" s="409">
        <v>3</v>
      </c>
      <c r="N119" s="410">
        <v>282.74937788640347</v>
      </c>
    </row>
    <row r="120" spans="1:14" ht="14.4" customHeight="1" x14ac:dyDescent="0.3">
      <c r="A120" s="405" t="s">
        <v>560</v>
      </c>
      <c r="B120" s="406" t="s">
        <v>2336</v>
      </c>
      <c r="C120" s="407" t="s">
        <v>561</v>
      </c>
      <c r="D120" s="408" t="s">
        <v>2351</v>
      </c>
      <c r="E120" s="407" t="s">
        <v>434</v>
      </c>
      <c r="F120" s="408" t="s">
        <v>2365</v>
      </c>
      <c r="G120" s="407" t="s">
        <v>435</v>
      </c>
      <c r="H120" s="407" t="s">
        <v>819</v>
      </c>
      <c r="I120" s="407" t="s">
        <v>820</v>
      </c>
      <c r="J120" s="407" t="s">
        <v>594</v>
      </c>
      <c r="K120" s="407" t="s">
        <v>821</v>
      </c>
      <c r="L120" s="409">
        <v>42.240000000000009</v>
      </c>
      <c r="M120" s="409">
        <v>1</v>
      </c>
      <c r="N120" s="410">
        <v>42.240000000000009</v>
      </c>
    </row>
    <row r="121" spans="1:14" ht="14.4" customHeight="1" x14ac:dyDescent="0.3">
      <c r="A121" s="405" t="s">
        <v>560</v>
      </c>
      <c r="B121" s="406" t="s">
        <v>2336</v>
      </c>
      <c r="C121" s="407" t="s">
        <v>561</v>
      </c>
      <c r="D121" s="408" t="s">
        <v>2351</v>
      </c>
      <c r="E121" s="407" t="s">
        <v>434</v>
      </c>
      <c r="F121" s="408" t="s">
        <v>2365</v>
      </c>
      <c r="G121" s="407" t="s">
        <v>435</v>
      </c>
      <c r="H121" s="407" t="s">
        <v>822</v>
      </c>
      <c r="I121" s="407" t="s">
        <v>823</v>
      </c>
      <c r="J121" s="407" t="s">
        <v>824</v>
      </c>
      <c r="K121" s="407" t="s">
        <v>457</v>
      </c>
      <c r="L121" s="409">
        <v>123.70000114852007</v>
      </c>
      <c r="M121" s="409">
        <v>20</v>
      </c>
      <c r="N121" s="410">
        <v>2474.0000229704015</v>
      </c>
    </row>
    <row r="122" spans="1:14" ht="14.4" customHeight="1" x14ac:dyDescent="0.3">
      <c r="A122" s="405" t="s">
        <v>560</v>
      </c>
      <c r="B122" s="406" t="s">
        <v>2336</v>
      </c>
      <c r="C122" s="407" t="s">
        <v>561</v>
      </c>
      <c r="D122" s="408" t="s">
        <v>2351</v>
      </c>
      <c r="E122" s="407" t="s">
        <v>434</v>
      </c>
      <c r="F122" s="408" t="s">
        <v>2365</v>
      </c>
      <c r="G122" s="407" t="s">
        <v>435</v>
      </c>
      <c r="H122" s="407" t="s">
        <v>825</v>
      </c>
      <c r="I122" s="407" t="s">
        <v>826</v>
      </c>
      <c r="J122" s="407" t="s">
        <v>827</v>
      </c>
      <c r="K122" s="407" t="s">
        <v>828</v>
      </c>
      <c r="L122" s="409">
        <v>676.2600000000001</v>
      </c>
      <c r="M122" s="409">
        <v>2</v>
      </c>
      <c r="N122" s="410">
        <v>1352.5200000000002</v>
      </c>
    </row>
    <row r="123" spans="1:14" ht="14.4" customHeight="1" x14ac:dyDescent="0.3">
      <c r="A123" s="405" t="s">
        <v>560</v>
      </c>
      <c r="B123" s="406" t="s">
        <v>2336</v>
      </c>
      <c r="C123" s="407" t="s">
        <v>561</v>
      </c>
      <c r="D123" s="408" t="s">
        <v>2351</v>
      </c>
      <c r="E123" s="407" t="s">
        <v>434</v>
      </c>
      <c r="F123" s="408" t="s">
        <v>2365</v>
      </c>
      <c r="G123" s="407" t="s">
        <v>435</v>
      </c>
      <c r="H123" s="407" t="s">
        <v>829</v>
      </c>
      <c r="I123" s="407" t="s">
        <v>830</v>
      </c>
      <c r="J123" s="407" t="s">
        <v>831</v>
      </c>
      <c r="K123" s="407" t="s">
        <v>832</v>
      </c>
      <c r="L123" s="409">
        <v>1592.8</v>
      </c>
      <c r="M123" s="409">
        <v>1</v>
      </c>
      <c r="N123" s="410">
        <v>1592.8</v>
      </c>
    </row>
    <row r="124" spans="1:14" ht="14.4" customHeight="1" x14ac:dyDescent="0.3">
      <c r="A124" s="405" t="s">
        <v>560</v>
      </c>
      <c r="B124" s="406" t="s">
        <v>2336</v>
      </c>
      <c r="C124" s="407" t="s">
        <v>561</v>
      </c>
      <c r="D124" s="408" t="s">
        <v>2351</v>
      </c>
      <c r="E124" s="407" t="s">
        <v>434</v>
      </c>
      <c r="F124" s="408" t="s">
        <v>2365</v>
      </c>
      <c r="G124" s="407" t="s">
        <v>435</v>
      </c>
      <c r="H124" s="407" t="s">
        <v>833</v>
      </c>
      <c r="I124" s="407" t="s">
        <v>834</v>
      </c>
      <c r="J124" s="407" t="s">
        <v>835</v>
      </c>
      <c r="K124" s="407" t="s">
        <v>836</v>
      </c>
      <c r="L124" s="409">
        <v>249.95555555555555</v>
      </c>
      <c r="M124" s="409">
        <v>9</v>
      </c>
      <c r="N124" s="410">
        <v>2249.6</v>
      </c>
    </row>
    <row r="125" spans="1:14" ht="14.4" customHeight="1" x14ac:dyDescent="0.3">
      <c r="A125" s="405" t="s">
        <v>560</v>
      </c>
      <c r="B125" s="406" t="s">
        <v>2336</v>
      </c>
      <c r="C125" s="407" t="s">
        <v>561</v>
      </c>
      <c r="D125" s="408" t="s">
        <v>2351</v>
      </c>
      <c r="E125" s="407" t="s">
        <v>434</v>
      </c>
      <c r="F125" s="408" t="s">
        <v>2365</v>
      </c>
      <c r="G125" s="407" t="s">
        <v>435</v>
      </c>
      <c r="H125" s="407" t="s">
        <v>837</v>
      </c>
      <c r="I125" s="407" t="s">
        <v>838</v>
      </c>
      <c r="J125" s="407" t="s">
        <v>638</v>
      </c>
      <c r="K125" s="407" t="s">
        <v>839</v>
      </c>
      <c r="L125" s="409">
        <v>57.729595977558915</v>
      </c>
      <c r="M125" s="409">
        <v>6</v>
      </c>
      <c r="N125" s="410">
        <v>346.37757586535349</v>
      </c>
    </row>
    <row r="126" spans="1:14" ht="14.4" customHeight="1" x14ac:dyDescent="0.3">
      <c r="A126" s="405" t="s">
        <v>560</v>
      </c>
      <c r="B126" s="406" t="s">
        <v>2336</v>
      </c>
      <c r="C126" s="407" t="s">
        <v>561</v>
      </c>
      <c r="D126" s="408" t="s">
        <v>2351</v>
      </c>
      <c r="E126" s="407" t="s">
        <v>434</v>
      </c>
      <c r="F126" s="408" t="s">
        <v>2365</v>
      </c>
      <c r="G126" s="407" t="s">
        <v>435</v>
      </c>
      <c r="H126" s="407" t="s">
        <v>840</v>
      </c>
      <c r="I126" s="407" t="s">
        <v>841</v>
      </c>
      <c r="J126" s="407" t="s">
        <v>842</v>
      </c>
      <c r="K126" s="407" t="s">
        <v>843</v>
      </c>
      <c r="L126" s="409">
        <v>63.319627107824253</v>
      </c>
      <c r="M126" s="409">
        <v>1</v>
      </c>
      <c r="N126" s="410">
        <v>63.319627107824253</v>
      </c>
    </row>
    <row r="127" spans="1:14" ht="14.4" customHeight="1" x14ac:dyDescent="0.3">
      <c r="A127" s="405" t="s">
        <v>560</v>
      </c>
      <c r="B127" s="406" t="s">
        <v>2336</v>
      </c>
      <c r="C127" s="407" t="s">
        <v>561</v>
      </c>
      <c r="D127" s="408" t="s">
        <v>2351</v>
      </c>
      <c r="E127" s="407" t="s">
        <v>434</v>
      </c>
      <c r="F127" s="408" t="s">
        <v>2365</v>
      </c>
      <c r="G127" s="407" t="s">
        <v>435</v>
      </c>
      <c r="H127" s="407" t="s">
        <v>844</v>
      </c>
      <c r="I127" s="407" t="s">
        <v>845</v>
      </c>
      <c r="J127" s="407" t="s">
        <v>846</v>
      </c>
      <c r="K127" s="407" t="s">
        <v>847</v>
      </c>
      <c r="L127" s="409">
        <v>592.20000000000005</v>
      </c>
      <c r="M127" s="409">
        <v>1</v>
      </c>
      <c r="N127" s="410">
        <v>592.20000000000005</v>
      </c>
    </row>
    <row r="128" spans="1:14" ht="14.4" customHeight="1" x14ac:dyDescent="0.3">
      <c r="A128" s="405" t="s">
        <v>560</v>
      </c>
      <c r="B128" s="406" t="s">
        <v>2336</v>
      </c>
      <c r="C128" s="407" t="s">
        <v>561</v>
      </c>
      <c r="D128" s="408" t="s">
        <v>2351</v>
      </c>
      <c r="E128" s="407" t="s">
        <v>434</v>
      </c>
      <c r="F128" s="408" t="s">
        <v>2365</v>
      </c>
      <c r="G128" s="407" t="s">
        <v>435</v>
      </c>
      <c r="H128" s="407" t="s">
        <v>848</v>
      </c>
      <c r="I128" s="407" t="s">
        <v>849</v>
      </c>
      <c r="J128" s="407" t="s">
        <v>850</v>
      </c>
      <c r="K128" s="407" t="s">
        <v>851</v>
      </c>
      <c r="L128" s="409">
        <v>20.94</v>
      </c>
      <c r="M128" s="409">
        <v>80</v>
      </c>
      <c r="N128" s="410">
        <v>1675.2</v>
      </c>
    </row>
    <row r="129" spans="1:14" ht="14.4" customHeight="1" x14ac:dyDescent="0.3">
      <c r="A129" s="405" t="s">
        <v>560</v>
      </c>
      <c r="B129" s="406" t="s">
        <v>2336</v>
      </c>
      <c r="C129" s="407" t="s">
        <v>561</v>
      </c>
      <c r="D129" s="408" t="s">
        <v>2351</v>
      </c>
      <c r="E129" s="407" t="s">
        <v>434</v>
      </c>
      <c r="F129" s="408" t="s">
        <v>2365</v>
      </c>
      <c r="G129" s="407" t="s">
        <v>435</v>
      </c>
      <c r="H129" s="407" t="s">
        <v>852</v>
      </c>
      <c r="I129" s="407" t="s">
        <v>853</v>
      </c>
      <c r="J129" s="407" t="s">
        <v>854</v>
      </c>
      <c r="K129" s="407" t="s">
        <v>855</v>
      </c>
      <c r="L129" s="409">
        <v>73.959817585129386</v>
      </c>
      <c r="M129" s="409">
        <v>12</v>
      </c>
      <c r="N129" s="410">
        <v>887.51781102155269</v>
      </c>
    </row>
    <row r="130" spans="1:14" ht="14.4" customHeight="1" x14ac:dyDescent="0.3">
      <c r="A130" s="405" t="s">
        <v>560</v>
      </c>
      <c r="B130" s="406" t="s">
        <v>2336</v>
      </c>
      <c r="C130" s="407" t="s">
        <v>561</v>
      </c>
      <c r="D130" s="408" t="s">
        <v>2351</v>
      </c>
      <c r="E130" s="407" t="s">
        <v>434</v>
      </c>
      <c r="F130" s="408" t="s">
        <v>2365</v>
      </c>
      <c r="G130" s="407" t="s">
        <v>435</v>
      </c>
      <c r="H130" s="407" t="s">
        <v>856</v>
      </c>
      <c r="I130" s="407" t="s">
        <v>857</v>
      </c>
      <c r="J130" s="407" t="s">
        <v>858</v>
      </c>
      <c r="K130" s="407" t="s">
        <v>859</v>
      </c>
      <c r="L130" s="409">
        <v>36.104999999999997</v>
      </c>
      <c r="M130" s="409">
        <v>4</v>
      </c>
      <c r="N130" s="410">
        <v>144.41999999999999</v>
      </c>
    </row>
    <row r="131" spans="1:14" ht="14.4" customHeight="1" x14ac:dyDescent="0.3">
      <c r="A131" s="405" t="s">
        <v>560</v>
      </c>
      <c r="B131" s="406" t="s">
        <v>2336</v>
      </c>
      <c r="C131" s="407" t="s">
        <v>561</v>
      </c>
      <c r="D131" s="408" t="s">
        <v>2351</v>
      </c>
      <c r="E131" s="407" t="s">
        <v>434</v>
      </c>
      <c r="F131" s="408" t="s">
        <v>2365</v>
      </c>
      <c r="G131" s="407" t="s">
        <v>435</v>
      </c>
      <c r="H131" s="407" t="s">
        <v>860</v>
      </c>
      <c r="I131" s="407" t="s">
        <v>135</v>
      </c>
      <c r="J131" s="407" t="s">
        <v>861</v>
      </c>
      <c r="K131" s="407"/>
      <c r="L131" s="409">
        <v>30.59</v>
      </c>
      <c r="M131" s="409">
        <v>1</v>
      </c>
      <c r="N131" s="410">
        <v>30.59</v>
      </c>
    </row>
    <row r="132" spans="1:14" ht="14.4" customHeight="1" x14ac:dyDescent="0.3">
      <c r="A132" s="405" t="s">
        <v>560</v>
      </c>
      <c r="B132" s="406" t="s">
        <v>2336</v>
      </c>
      <c r="C132" s="407" t="s">
        <v>561</v>
      </c>
      <c r="D132" s="408" t="s">
        <v>2351</v>
      </c>
      <c r="E132" s="407" t="s">
        <v>434</v>
      </c>
      <c r="F132" s="408" t="s">
        <v>2365</v>
      </c>
      <c r="G132" s="407" t="s">
        <v>435</v>
      </c>
      <c r="H132" s="407" t="s">
        <v>862</v>
      </c>
      <c r="I132" s="407" t="s">
        <v>135</v>
      </c>
      <c r="J132" s="407" t="s">
        <v>863</v>
      </c>
      <c r="K132" s="407"/>
      <c r="L132" s="409">
        <v>116.07960986486131</v>
      </c>
      <c r="M132" s="409">
        <v>2</v>
      </c>
      <c r="N132" s="410">
        <v>232.15921972972262</v>
      </c>
    </row>
    <row r="133" spans="1:14" ht="14.4" customHeight="1" x14ac:dyDescent="0.3">
      <c r="A133" s="405" t="s">
        <v>560</v>
      </c>
      <c r="B133" s="406" t="s">
        <v>2336</v>
      </c>
      <c r="C133" s="407" t="s">
        <v>561</v>
      </c>
      <c r="D133" s="408" t="s">
        <v>2351</v>
      </c>
      <c r="E133" s="407" t="s">
        <v>434</v>
      </c>
      <c r="F133" s="408" t="s">
        <v>2365</v>
      </c>
      <c r="G133" s="407" t="s">
        <v>435</v>
      </c>
      <c r="H133" s="407" t="s">
        <v>864</v>
      </c>
      <c r="I133" s="407" t="s">
        <v>865</v>
      </c>
      <c r="J133" s="407" t="s">
        <v>866</v>
      </c>
      <c r="K133" s="407" t="s">
        <v>867</v>
      </c>
      <c r="L133" s="409">
        <v>103.91992706121698</v>
      </c>
      <c r="M133" s="409">
        <v>5</v>
      </c>
      <c r="N133" s="410">
        <v>519.59963530608491</v>
      </c>
    </row>
    <row r="134" spans="1:14" ht="14.4" customHeight="1" x14ac:dyDescent="0.3">
      <c r="A134" s="405" t="s">
        <v>560</v>
      </c>
      <c r="B134" s="406" t="s">
        <v>2336</v>
      </c>
      <c r="C134" s="407" t="s">
        <v>561</v>
      </c>
      <c r="D134" s="408" t="s">
        <v>2351</v>
      </c>
      <c r="E134" s="407" t="s">
        <v>434</v>
      </c>
      <c r="F134" s="408" t="s">
        <v>2365</v>
      </c>
      <c r="G134" s="407" t="s">
        <v>435</v>
      </c>
      <c r="H134" s="407" t="s">
        <v>868</v>
      </c>
      <c r="I134" s="407" t="s">
        <v>869</v>
      </c>
      <c r="J134" s="407" t="s">
        <v>866</v>
      </c>
      <c r="K134" s="407" t="s">
        <v>870</v>
      </c>
      <c r="L134" s="409">
        <v>68.570000000000022</v>
      </c>
      <c r="M134" s="409">
        <v>2</v>
      </c>
      <c r="N134" s="410">
        <v>137.14000000000004</v>
      </c>
    </row>
    <row r="135" spans="1:14" ht="14.4" customHeight="1" x14ac:dyDescent="0.3">
      <c r="A135" s="405" t="s">
        <v>560</v>
      </c>
      <c r="B135" s="406" t="s">
        <v>2336</v>
      </c>
      <c r="C135" s="407" t="s">
        <v>561</v>
      </c>
      <c r="D135" s="408" t="s">
        <v>2351</v>
      </c>
      <c r="E135" s="407" t="s">
        <v>434</v>
      </c>
      <c r="F135" s="408" t="s">
        <v>2365</v>
      </c>
      <c r="G135" s="407" t="s">
        <v>435</v>
      </c>
      <c r="H135" s="407" t="s">
        <v>871</v>
      </c>
      <c r="I135" s="407" t="s">
        <v>872</v>
      </c>
      <c r="J135" s="407" t="s">
        <v>873</v>
      </c>
      <c r="K135" s="407" t="s">
        <v>874</v>
      </c>
      <c r="L135" s="409">
        <v>47.61</v>
      </c>
      <c r="M135" s="409">
        <v>2</v>
      </c>
      <c r="N135" s="410">
        <v>95.22</v>
      </c>
    </row>
    <row r="136" spans="1:14" ht="14.4" customHeight="1" x14ac:dyDescent="0.3">
      <c r="A136" s="405" t="s">
        <v>560</v>
      </c>
      <c r="B136" s="406" t="s">
        <v>2336</v>
      </c>
      <c r="C136" s="407" t="s">
        <v>561</v>
      </c>
      <c r="D136" s="408" t="s">
        <v>2351</v>
      </c>
      <c r="E136" s="407" t="s">
        <v>434</v>
      </c>
      <c r="F136" s="408" t="s">
        <v>2365</v>
      </c>
      <c r="G136" s="407" t="s">
        <v>435</v>
      </c>
      <c r="H136" s="407" t="s">
        <v>875</v>
      </c>
      <c r="I136" s="407" t="s">
        <v>876</v>
      </c>
      <c r="J136" s="407" t="s">
        <v>460</v>
      </c>
      <c r="K136" s="407" t="s">
        <v>877</v>
      </c>
      <c r="L136" s="409">
        <v>49.389252047975724</v>
      </c>
      <c r="M136" s="409">
        <v>6</v>
      </c>
      <c r="N136" s="410">
        <v>296.33551228785433</v>
      </c>
    </row>
    <row r="137" spans="1:14" ht="14.4" customHeight="1" x14ac:dyDescent="0.3">
      <c r="A137" s="405" t="s">
        <v>560</v>
      </c>
      <c r="B137" s="406" t="s">
        <v>2336</v>
      </c>
      <c r="C137" s="407" t="s">
        <v>561</v>
      </c>
      <c r="D137" s="408" t="s">
        <v>2351</v>
      </c>
      <c r="E137" s="407" t="s">
        <v>434</v>
      </c>
      <c r="F137" s="408" t="s">
        <v>2365</v>
      </c>
      <c r="G137" s="407" t="s">
        <v>435</v>
      </c>
      <c r="H137" s="407" t="s">
        <v>878</v>
      </c>
      <c r="I137" s="407" t="s">
        <v>879</v>
      </c>
      <c r="J137" s="407" t="s">
        <v>880</v>
      </c>
      <c r="K137" s="407" t="s">
        <v>881</v>
      </c>
      <c r="L137" s="409">
        <v>294.18</v>
      </c>
      <c r="M137" s="409">
        <v>2</v>
      </c>
      <c r="N137" s="410">
        <v>588.36</v>
      </c>
    </row>
    <row r="138" spans="1:14" ht="14.4" customHeight="1" x14ac:dyDescent="0.3">
      <c r="A138" s="405" t="s">
        <v>560</v>
      </c>
      <c r="B138" s="406" t="s">
        <v>2336</v>
      </c>
      <c r="C138" s="407" t="s">
        <v>561</v>
      </c>
      <c r="D138" s="408" t="s">
        <v>2351</v>
      </c>
      <c r="E138" s="407" t="s">
        <v>434</v>
      </c>
      <c r="F138" s="408" t="s">
        <v>2365</v>
      </c>
      <c r="G138" s="407" t="s">
        <v>435</v>
      </c>
      <c r="H138" s="407" t="s">
        <v>882</v>
      </c>
      <c r="I138" s="407" t="s">
        <v>883</v>
      </c>
      <c r="J138" s="407" t="s">
        <v>884</v>
      </c>
      <c r="K138" s="407" t="s">
        <v>885</v>
      </c>
      <c r="L138" s="409">
        <v>71.009999999999991</v>
      </c>
      <c r="M138" s="409">
        <v>4</v>
      </c>
      <c r="N138" s="410">
        <v>284.03999999999996</v>
      </c>
    </row>
    <row r="139" spans="1:14" ht="14.4" customHeight="1" x14ac:dyDescent="0.3">
      <c r="A139" s="405" t="s">
        <v>560</v>
      </c>
      <c r="B139" s="406" t="s">
        <v>2336</v>
      </c>
      <c r="C139" s="407" t="s">
        <v>561</v>
      </c>
      <c r="D139" s="408" t="s">
        <v>2351</v>
      </c>
      <c r="E139" s="407" t="s">
        <v>434</v>
      </c>
      <c r="F139" s="408" t="s">
        <v>2365</v>
      </c>
      <c r="G139" s="407" t="s">
        <v>435</v>
      </c>
      <c r="H139" s="407" t="s">
        <v>886</v>
      </c>
      <c r="I139" s="407" t="s">
        <v>887</v>
      </c>
      <c r="J139" s="407" t="s">
        <v>888</v>
      </c>
      <c r="K139" s="407" t="s">
        <v>889</v>
      </c>
      <c r="L139" s="409">
        <v>1100.7339557217056</v>
      </c>
      <c r="M139" s="409">
        <v>2</v>
      </c>
      <c r="N139" s="410">
        <v>2201.4679114434111</v>
      </c>
    </row>
    <row r="140" spans="1:14" ht="14.4" customHeight="1" x14ac:dyDescent="0.3">
      <c r="A140" s="405" t="s">
        <v>560</v>
      </c>
      <c r="B140" s="406" t="s">
        <v>2336</v>
      </c>
      <c r="C140" s="407" t="s">
        <v>561</v>
      </c>
      <c r="D140" s="408" t="s">
        <v>2351</v>
      </c>
      <c r="E140" s="407" t="s">
        <v>434</v>
      </c>
      <c r="F140" s="408" t="s">
        <v>2365</v>
      </c>
      <c r="G140" s="407" t="s">
        <v>435</v>
      </c>
      <c r="H140" s="407" t="s">
        <v>890</v>
      </c>
      <c r="I140" s="407" t="s">
        <v>135</v>
      </c>
      <c r="J140" s="407" t="s">
        <v>891</v>
      </c>
      <c r="K140" s="407"/>
      <c r="L140" s="409">
        <v>64.650001200514524</v>
      </c>
      <c r="M140" s="409">
        <v>2</v>
      </c>
      <c r="N140" s="410">
        <v>129.30000240102905</v>
      </c>
    </row>
    <row r="141" spans="1:14" ht="14.4" customHeight="1" x14ac:dyDescent="0.3">
      <c r="A141" s="405" t="s">
        <v>560</v>
      </c>
      <c r="B141" s="406" t="s">
        <v>2336</v>
      </c>
      <c r="C141" s="407" t="s">
        <v>561</v>
      </c>
      <c r="D141" s="408" t="s">
        <v>2351</v>
      </c>
      <c r="E141" s="407" t="s">
        <v>434</v>
      </c>
      <c r="F141" s="408" t="s">
        <v>2365</v>
      </c>
      <c r="G141" s="407" t="s">
        <v>435</v>
      </c>
      <c r="H141" s="407" t="s">
        <v>892</v>
      </c>
      <c r="I141" s="407" t="s">
        <v>893</v>
      </c>
      <c r="J141" s="407" t="s">
        <v>894</v>
      </c>
      <c r="K141" s="407" t="s">
        <v>895</v>
      </c>
      <c r="L141" s="409">
        <v>52.99</v>
      </c>
      <c r="M141" s="409">
        <v>1</v>
      </c>
      <c r="N141" s="410">
        <v>52.99</v>
      </c>
    </row>
    <row r="142" spans="1:14" ht="14.4" customHeight="1" x14ac:dyDescent="0.3">
      <c r="A142" s="405" t="s">
        <v>560</v>
      </c>
      <c r="B142" s="406" t="s">
        <v>2336</v>
      </c>
      <c r="C142" s="407" t="s">
        <v>561</v>
      </c>
      <c r="D142" s="408" t="s">
        <v>2351</v>
      </c>
      <c r="E142" s="407" t="s">
        <v>434</v>
      </c>
      <c r="F142" s="408" t="s">
        <v>2365</v>
      </c>
      <c r="G142" s="407" t="s">
        <v>435</v>
      </c>
      <c r="H142" s="407" t="s">
        <v>896</v>
      </c>
      <c r="I142" s="407" t="s">
        <v>897</v>
      </c>
      <c r="J142" s="407" t="s">
        <v>898</v>
      </c>
      <c r="K142" s="407" t="s">
        <v>899</v>
      </c>
      <c r="L142" s="409">
        <v>96.919999999999973</v>
      </c>
      <c r="M142" s="409">
        <v>1</v>
      </c>
      <c r="N142" s="410">
        <v>96.919999999999973</v>
      </c>
    </row>
    <row r="143" spans="1:14" ht="14.4" customHeight="1" x14ac:dyDescent="0.3">
      <c r="A143" s="405" t="s">
        <v>560</v>
      </c>
      <c r="B143" s="406" t="s">
        <v>2336</v>
      </c>
      <c r="C143" s="407" t="s">
        <v>561</v>
      </c>
      <c r="D143" s="408" t="s">
        <v>2351</v>
      </c>
      <c r="E143" s="407" t="s">
        <v>434</v>
      </c>
      <c r="F143" s="408" t="s">
        <v>2365</v>
      </c>
      <c r="G143" s="407" t="s">
        <v>435</v>
      </c>
      <c r="H143" s="407" t="s">
        <v>900</v>
      </c>
      <c r="I143" s="407" t="s">
        <v>135</v>
      </c>
      <c r="J143" s="407" t="s">
        <v>901</v>
      </c>
      <c r="K143" s="407"/>
      <c r="L143" s="409">
        <v>50.820000000000014</v>
      </c>
      <c r="M143" s="409">
        <v>2</v>
      </c>
      <c r="N143" s="410">
        <v>101.64000000000003</v>
      </c>
    </row>
    <row r="144" spans="1:14" ht="14.4" customHeight="1" x14ac:dyDescent="0.3">
      <c r="A144" s="405" t="s">
        <v>560</v>
      </c>
      <c r="B144" s="406" t="s">
        <v>2336</v>
      </c>
      <c r="C144" s="407" t="s">
        <v>561</v>
      </c>
      <c r="D144" s="408" t="s">
        <v>2351</v>
      </c>
      <c r="E144" s="407" t="s">
        <v>434</v>
      </c>
      <c r="F144" s="408" t="s">
        <v>2365</v>
      </c>
      <c r="G144" s="407" t="s">
        <v>435</v>
      </c>
      <c r="H144" s="407" t="s">
        <v>902</v>
      </c>
      <c r="I144" s="407" t="s">
        <v>135</v>
      </c>
      <c r="J144" s="407" t="s">
        <v>903</v>
      </c>
      <c r="K144" s="407"/>
      <c r="L144" s="409">
        <v>78.389481944724025</v>
      </c>
      <c r="M144" s="409">
        <v>4</v>
      </c>
      <c r="N144" s="410">
        <v>313.5579277788961</v>
      </c>
    </row>
    <row r="145" spans="1:14" ht="14.4" customHeight="1" x14ac:dyDescent="0.3">
      <c r="A145" s="405" t="s">
        <v>560</v>
      </c>
      <c r="B145" s="406" t="s">
        <v>2336</v>
      </c>
      <c r="C145" s="407" t="s">
        <v>561</v>
      </c>
      <c r="D145" s="408" t="s">
        <v>2351</v>
      </c>
      <c r="E145" s="407" t="s">
        <v>434</v>
      </c>
      <c r="F145" s="408" t="s">
        <v>2365</v>
      </c>
      <c r="G145" s="407" t="s">
        <v>435</v>
      </c>
      <c r="H145" s="407" t="s">
        <v>904</v>
      </c>
      <c r="I145" s="407" t="s">
        <v>135</v>
      </c>
      <c r="J145" s="407" t="s">
        <v>905</v>
      </c>
      <c r="K145" s="407"/>
      <c r="L145" s="409">
        <v>71.229999999999976</v>
      </c>
      <c r="M145" s="409">
        <v>1</v>
      </c>
      <c r="N145" s="410">
        <v>71.229999999999976</v>
      </c>
    </row>
    <row r="146" spans="1:14" ht="14.4" customHeight="1" x14ac:dyDescent="0.3">
      <c r="A146" s="405" t="s">
        <v>560</v>
      </c>
      <c r="B146" s="406" t="s">
        <v>2336</v>
      </c>
      <c r="C146" s="407" t="s">
        <v>561</v>
      </c>
      <c r="D146" s="408" t="s">
        <v>2351</v>
      </c>
      <c r="E146" s="407" t="s">
        <v>434</v>
      </c>
      <c r="F146" s="408" t="s">
        <v>2365</v>
      </c>
      <c r="G146" s="407" t="s">
        <v>435</v>
      </c>
      <c r="H146" s="407" t="s">
        <v>906</v>
      </c>
      <c r="I146" s="407" t="s">
        <v>907</v>
      </c>
      <c r="J146" s="407" t="s">
        <v>908</v>
      </c>
      <c r="K146" s="407" t="s">
        <v>909</v>
      </c>
      <c r="L146" s="409">
        <v>112.62</v>
      </c>
      <c r="M146" s="409">
        <v>6</v>
      </c>
      <c r="N146" s="410">
        <v>675.72</v>
      </c>
    </row>
    <row r="147" spans="1:14" ht="14.4" customHeight="1" x14ac:dyDescent="0.3">
      <c r="A147" s="405" t="s">
        <v>560</v>
      </c>
      <c r="B147" s="406" t="s">
        <v>2336</v>
      </c>
      <c r="C147" s="407" t="s">
        <v>561</v>
      </c>
      <c r="D147" s="408" t="s">
        <v>2351</v>
      </c>
      <c r="E147" s="407" t="s">
        <v>434</v>
      </c>
      <c r="F147" s="408" t="s">
        <v>2365</v>
      </c>
      <c r="G147" s="407" t="s">
        <v>435</v>
      </c>
      <c r="H147" s="407" t="s">
        <v>910</v>
      </c>
      <c r="I147" s="407" t="s">
        <v>911</v>
      </c>
      <c r="J147" s="407" t="s">
        <v>912</v>
      </c>
      <c r="K147" s="407" t="s">
        <v>913</v>
      </c>
      <c r="L147" s="409">
        <v>22.130000000000003</v>
      </c>
      <c r="M147" s="409">
        <v>2</v>
      </c>
      <c r="N147" s="410">
        <v>44.260000000000005</v>
      </c>
    </row>
    <row r="148" spans="1:14" ht="14.4" customHeight="1" x14ac:dyDescent="0.3">
      <c r="A148" s="405" t="s">
        <v>560</v>
      </c>
      <c r="B148" s="406" t="s">
        <v>2336</v>
      </c>
      <c r="C148" s="407" t="s">
        <v>561</v>
      </c>
      <c r="D148" s="408" t="s">
        <v>2351</v>
      </c>
      <c r="E148" s="407" t="s">
        <v>434</v>
      </c>
      <c r="F148" s="408" t="s">
        <v>2365</v>
      </c>
      <c r="G148" s="407" t="s">
        <v>435</v>
      </c>
      <c r="H148" s="407" t="s">
        <v>914</v>
      </c>
      <c r="I148" s="407" t="s">
        <v>915</v>
      </c>
      <c r="J148" s="407" t="s">
        <v>916</v>
      </c>
      <c r="K148" s="407" t="s">
        <v>917</v>
      </c>
      <c r="L148" s="409">
        <v>390.79499999999996</v>
      </c>
      <c r="M148" s="409">
        <v>4</v>
      </c>
      <c r="N148" s="410">
        <v>1563.1799999999998</v>
      </c>
    </row>
    <row r="149" spans="1:14" ht="14.4" customHeight="1" x14ac:dyDescent="0.3">
      <c r="A149" s="405" t="s">
        <v>560</v>
      </c>
      <c r="B149" s="406" t="s">
        <v>2336</v>
      </c>
      <c r="C149" s="407" t="s">
        <v>561</v>
      </c>
      <c r="D149" s="408" t="s">
        <v>2351</v>
      </c>
      <c r="E149" s="407" t="s">
        <v>434</v>
      </c>
      <c r="F149" s="408" t="s">
        <v>2365</v>
      </c>
      <c r="G149" s="407" t="s">
        <v>435</v>
      </c>
      <c r="H149" s="407" t="s">
        <v>918</v>
      </c>
      <c r="I149" s="407" t="s">
        <v>919</v>
      </c>
      <c r="J149" s="407" t="s">
        <v>920</v>
      </c>
      <c r="K149" s="407" t="s">
        <v>921</v>
      </c>
      <c r="L149" s="409">
        <v>130.16999999999996</v>
      </c>
      <c r="M149" s="409">
        <v>1</v>
      </c>
      <c r="N149" s="410">
        <v>130.16999999999996</v>
      </c>
    </row>
    <row r="150" spans="1:14" ht="14.4" customHeight="1" x14ac:dyDescent="0.3">
      <c r="A150" s="405" t="s">
        <v>560</v>
      </c>
      <c r="B150" s="406" t="s">
        <v>2336</v>
      </c>
      <c r="C150" s="407" t="s">
        <v>561</v>
      </c>
      <c r="D150" s="408" t="s">
        <v>2351</v>
      </c>
      <c r="E150" s="407" t="s">
        <v>434</v>
      </c>
      <c r="F150" s="408" t="s">
        <v>2365</v>
      </c>
      <c r="G150" s="407" t="s">
        <v>435</v>
      </c>
      <c r="H150" s="407" t="s">
        <v>922</v>
      </c>
      <c r="I150" s="407" t="s">
        <v>923</v>
      </c>
      <c r="J150" s="407" t="s">
        <v>924</v>
      </c>
      <c r="K150" s="407" t="s">
        <v>925</v>
      </c>
      <c r="L150" s="409">
        <v>286.06</v>
      </c>
      <c r="M150" s="409">
        <v>1</v>
      </c>
      <c r="N150" s="410">
        <v>286.06</v>
      </c>
    </row>
    <row r="151" spans="1:14" ht="14.4" customHeight="1" x14ac:dyDescent="0.3">
      <c r="A151" s="405" t="s">
        <v>560</v>
      </c>
      <c r="B151" s="406" t="s">
        <v>2336</v>
      </c>
      <c r="C151" s="407" t="s">
        <v>561</v>
      </c>
      <c r="D151" s="408" t="s">
        <v>2351</v>
      </c>
      <c r="E151" s="407" t="s">
        <v>434</v>
      </c>
      <c r="F151" s="408" t="s">
        <v>2365</v>
      </c>
      <c r="G151" s="407" t="s">
        <v>435</v>
      </c>
      <c r="H151" s="407" t="s">
        <v>926</v>
      </c>
      <c r="I151" s="407" t="s">
        <v>135</v>
      </c>
      <c r="J151" s="407" t="s">
        <v>927</v>
      </c>
      <c r="K151" s="407"/>
      <c r="L151" s="409">
        <v>439.79500000000002</v>
      </c>
      <c r="M151" s="409">
        <v>3</v>
      </c>
      <c r="N151" s="410">
        <v>1319.385</v>
      </c>
    </row>
    <row r="152" spans="1:14" ht="14.4" customHeight="1" x14ac:dyDescent="0.3">
      <c r="A152" s="405" t="s">
        <v>560</v>
      </c>
      <c r="B152" s="406" t="s">
        <v>2336</v>
      </c>
      <c r="C152" s="407" t="s">
        <v>561</v>
      </c>
      <c r="D152" s="408" t="s">
        <v>2351</v>
      </c>
      <c r="E152" s="407" t="s">
        <v>434</v>
      </c>
      <c r="F152" s="408" t="s">
        <v>2365</v>
      </c>
      <c r="G152" s="407" t="s">
        <v>435</v>
      </c>
      <c r="H152" s="407" t="s">
        <v>928</v>
      </c>
      <c r="I152" s="407" t="s">
        <v>135</v>
      </c>
      <c r="J152" s="407" t="s">
        <v>929</v>
      </c>
      <c r="K152" s="407"/>
      <c r="L152" s="409">
        <v>182.55129193664288</v>
      </c>
      <c r="M152" s="409">
        <v>5</v>
      </c>
      <c r="N152" s="410">
        <v>912.75645968321442</v>
      </c>
    </row>
    <row r="153" spans="1:14" ht="14.4" customHeight="1" x14ac:dyDescent="0.3">
      <c r="A153" s="405" t="s">
        <v>560</v>
      </c>
      <c r="B153" s="406" t="s">
        <v>2336</v>
      </c>
      <c r="C153" s="407" t="s">
        <v>561</v>
      </c>
      <c r="D153" s="408" t="s">
        <v>2351</v>
      </c>
      <c r="E153" s="407" t="s">
        <v>434</v>
      </c>
      <c r="F153" s="408" t="s">
        <v>2365</v>
      </c>
      <c r="G153" s="407" t="s">
        <v>435</v>
      </c>
      <c r="H153" s="407" t="s">
        <v>930</v>
      </c>
      <c r="I153" s="407" t="s">
        <v>931</v>
      </c>
      <c r="J153" s="407" t="s">
        <v>932</v>
      </c>
      <c r="K153" s="407" t="s">
        <v>933</v>
      </c>
      <c r="L153" s="409">
        <v>85.576000469211749</v>
      </c>
      <c r="M153" s="409">
        <v>20</v>
      </c>
      <c r="N153" s="410">
        <v>1711.520009384235</v>
      </c>
    </row>
    <row r="154" spans="1:14" ht="14.4" customHeight="1" x14ac:dyDescent="0.3">
      <c r="A154" s="405" t="s">
        <v>560</v>
      </c>
      <c r="B154" s="406" t="s">
        <v>2336</v>
      </c>
      <c r="C154" s="407" t="s">
        <v>561</v>
      </c>
      <c r="D154" s="408" t="s">
        <v>2351</v>
      </c>
      <c r="E154" s="407" t="s">
        <v>434</v>
      </c>
      <c r="F154" s="408" t="s">
        <v>2365</v>
      </c>
      <c r="G154" s="407" t="s">
        <v>435</v>
      </c>
      <c r="H154" s="407" t="s">
        <v>934</v>
      </c>
      <c r="I154" s="407" t="s">
        <v>135</v>
      </c>
      <c r="J154" s="407" t="s">
        <v>935</v>
      </c>
      <c r="K154" s="407"/>
      <c r="L154" s="409">
        <v>86.441881454753045</v>
      </c>
      <c r="M154" s="409">
        <v>3</v>
      </c>
      <c r="N154" s="410">
        <v>259.32564436425912</v>
      </c>
    </row>
    <row r="155" spans="1:14" ht="14.4" customHeight="1" x14ac:dyDescent="0.3">
      <c r="A155" s="405" t="s">
        <v>560</v>
      </c>
      <c r="B155" s="406" t="s">
        <v>2336</v>
      </c>
      <c r="C155" s="407" t="s">
        <v>561</v>
      </c>
      <c r="D155" s="408" t="s">
        <v>2351</v>
      </c>
      <c r="E155" s="407" t="s">
        <v>434</v>
      </c>
      <c r="F155" s="408" t="s">
        <v>2365</v>
      </c>
      <c r="G155" s="407" t="s">
        <v>435</v>
      </c>
      <c r="H155" s="407" t="s">
        <v>485</v>
      </c>
      <c r="I155" s="407" t="s">
        <v>486</v>
      </c>
      <c r="J155" s="407" t="s">
        <v>487</v>
      </c>
      <c r="K155" s="407"/>
      <c r="L155" s="409">
        <v>258.7274731903936</v>
      </c>
      <c r="M155" s="409">
        <v>4</v>
      </c>
      <c r="N155" s="410">
        <v>1034.9098927615744</v>
      </c>
    </row>
    <row r="156" spans="1:14" ht="14.4" customHeight="1" x14ac:dyDescent="0.3">
      <c r="A156" s="405" t="s">
        <v>560</v>
      </c>
      <c r="B156" s="406" t="s">
        <v>2336</v>
      </c>
      <c r="C156" s="407" t="s">
        <v>561</v>
      </c>
      <c r="D156" s="408" t="s">
        <v>2351</v>
      </c>
      <c r="E156" s="407" t="s">
        <v>434</v>
      </c>
      <c r="F156" s="408" t="s">
        <v>2365</v>
      </c>
      <c r="G156" s="407" t="s">
        <v>435</v>
      </c>
      <c r="H156" s="407" t="s">
        <v>936</v>
      </c>
      <c r="I156" s="407" t="s">
        <v>135</v>
      </c>
      <c r="J156" s="407" t="s">
        <v>937</v>
      </c>
      <c r="K156" s="407"/>
      <c r="L156" s="409">
        <v>58.95000000000001</v>
      </c>
      <c r="M156" s="409">
        <v>3</v>
      </c>
      <c r="N156" s="410">
        <v>176.85000000000002</v>
      </c>
    </row>
    <row r="157" spans="1:14" ht="14.4" customHeight="1" x14ac:dyDescent="0.3">
      <c r="A157" s="405" t="s">
        <v>560</v>
      </c>
      <c r="B157" s="406" t="s">
        <v>2336</v>
      </c>
      <c r="C157" s="407" t="s">
        <v>561</v>
      </c>
      <c r="D157" s="408" t="s">
        <v>2351</v>
      </c>
      <c r="E157" s="407" t="s">
        <v>434</v>
      </c>
      <c r="F157" s="408" t="s">
        <v>2365</v>
      </c>
      <c r="G157" s="407" t="s">
        <v>435</v>
      </c>
      <c r="H157" s="407" t="s">
        <v>938</v>
      </c>
      <c r="I157" s="407" t="s">
        <v>135</v>
      </c>
      <c r="J157" s="407" t="s">
        <v>939</v>
      </c>
      <c r="K157" s="407"/>
      <c r="L157" s="409">
        <v>101.71841210102825</v>
      </c>
      <c r="M157" s="409">
        <v>22</v>
      </c>
      <c r="N157" s="410">
        <v>2237.8050662226215</v>
      </c>
    </row>
    <row r="158" spans="1:14" ht="14.4" customHeight="1" x14ac:dyDescent="0.3">
      <c r="A158" s="405" t="s">
        <v>560</v>
      </c>
      <c r="B158" s="406" t="s">
        <v>2336</v>
      </c>
      <c r="C158" s="407" t="s">
        <v>561</v>
      </c>
      <c r="D158" s="408" t="s">
        <v>2351</v>
      </c>
      <c r="E158" s="407" t="s">
        <v>434</v>
      </c>
      <c r="F158" s="408" t="s">
        <v>2365</v>
      </c>
      <c r="G158" s="407" t="s">
        <v>435</v>
      </c>
      <c r="H158" s="407" t="s">
        <v>940</v>
      </c>
      <c r="I158" s="407" t="s">
        <v>941</v>
      </c>
      <c r="J158" s="407" t="s">
        <v>942</v>
      </c>
      <c r="K158" s="407"/>
      <c r="L158" s="409">
        <v>90.055000000000007</v>
      </c>
      <c r="M158" s="409">
        <v>1</v>
      </c>
      <c r="N158" s="410">
        <v>90.055000000000007</v>
      </c>
    </row>
    <row r="159" spans="1:14" ht="14.4" customHeight="1" x14ac:dyDescent="0.3">
      <c r="A159" s="405" t="s">
        <v>560</v>
      </c>
      <c r="B159" s="406" t="s">
        <v>2336</v>
      </c>
      <c r="C159" s="407" t="s">
        <v>561</v>
      </c>
      <c r="D159" s="408" t="s">
        <v>2351</v>
      </c>
      <c r="E159" s="407" t="s">
        <v>434</v>
      </c>
      <c r="F159" s="408" t="s">
        <v>2365</v>
      </c>
      <c r="G159" s="407" t="s">
        <v>435</v>
      </c>
      <c r="H159" s="407" t="s">
        <v>943</v>
      </c>
      <c r="I159" s="407" t="s">
        <v>943</v>
      </c>
      <c r="J159" s="407" t="s">
        <v>944</v>
      </c>
      <c r="K159" s="407" t="s">
        <v>945</v>
      </c>
      <c r="L159" s="409">
        <v>1539.656230233511</v>
      </c>
      <c r="M159" s="409">
        <v>1</v>
      </c>
      <c r="N159" s="410">
        <v>1539.656230233511</v>
      </c>
    </row>
    <row r="160" spans="1:14" ht="14.4" customHeight="1" x14ac:dyDescent="0.3">
      <c r="A160" s="405" t="s">
        <v>560</v>
      </c>
      <c r="B160" s="406" t="s">
        <v>2336</v>
      </c>
      <c r="C160" s="407" t="s">
        <v>561</v>
      </c>
      <c r="D160" s="408" t="s">
        <v>2351</v>
      </c>
      <c r="E160" s="407" t="s">
        <v>434</v>
      </c>
      <c r="F160" s="408" t="s">
        <v>2365</v>
      </c>
      <c r="G160" s="407" t="s">
        <v>435</v>
      </c>
      <c r="H160" s="407" t="s">
        <v>946</v>
      </c>
      <c r="I160" s="407" t="s">
        <v>947</v>
      </c>
      <c r="J160" s="407" t="s">
        <v>948</v>
      </c>
      <c r="K160" s="407" t="s">
        <v>949</v>
      </c>
      <c r="L160" s="409">
        <v>41.640000000000008</v>
      </c>
      <c r="M160" s="409">
        <v>1</v>
      </c>
      <c r="N160" s="410">
        <v>41.640000000000008</v>
      </c>
    </row>
    <row r="161" spans="1:14" ht="14.4" customHeight="1" x14ac:dyDescent="0.3">
      <c r="A161" s="405" t="s">
        <v>560</v>
      </c>
      <c r="B161" s="406" t="s">
        <v>2336</v>
      </c>
      <c r="C161" s="407" t="s">
        <v>561</v>
      </c>
      <c r="D161" s="408" t="s">
        <v>2351</v>
      </c>
      <c r="E161" s="407" t="s">
        <v>434</v>
      </c>
      <c r="F161" s="408" t="s">
        <v>2365</v>
      </c>
      <c r="G161" s="407" t="s">
        <v>435</v>
      </c>
      <c r="H161" s="407" t="s">
        <v>950</v>
      </c>
      <c r="I161" s="407" t="s">
        <v>135</v>
      </c>
      <c r="J161" s="407" t="s">
        <v>951</v>
      </c>
      <c r="K161" s="407"/>
      <c r="L161" s="409">
        <v>92.134809481653306</v>
      </c>
      <c r="M161" s="409">
        <v>1</v>
      </c>
      <c r="N161" s="410">
        <v>92.134809481653306</v>
      </c>
    </row>
    <row r="162" spans="1:14" ht="14.4" customHeight="1" x14ac:dyDescent="0.3">
      <c r="A162" s="405" t="s">
        <v>560</v>
      </c>
      <c r="B162" s="406" t="s">
        <v>2336</v>
      </c>
      <c r="C162" s="407" t="s">
        <v>561</v>
      </c>
      <c r="D162" s="408" t="s">
        <v>2351</v>
      </c>
      <c r="E162" s="407" t="s">
        <v>434</v>
      </c>
      <c r="F162" s="408" t="s">
        <v>2365</v>
      </c>
      <c r="G162" s="407" t="s">
        <v>435</v>
      </c>
      <c r="H162" s="407" t="s">
        <v>952</v>
      </c>
      <c r="I162" s="407" t="s">
        <v>952</v>
      </c>
      <c r="J162" s="407" t="s">
        <v>953</v>
      </c>
      <c r="K162" s="407" t="s">
        <v>954</v>
      </c>
      <c r="L162" s="409">
        <v>96.098676126188167</v>
      </c>
      <c r="M162" s="409">
        <v>1</v>
      </c>
      <c r="N162" s="410">
        <v>96.098676126188167</v>
      </c>
    </row>
    <row r="163" spans="1:14" ht="14.4" customHeight="1" x14ac:dyDescent="0.3">
      <c r="A163" s="405" t="s">
        <v>560</v>
      </c>
      <c r="B163" s="406" t="s">
        <v>2336</v>
      </c>
      <c r="C163" s="407" t="s">
        <v>561</v>
      </c>
      <c r="D163" s="408" t="s">
        <v>2351</v>
      </c>
      <c r="E163" s="407" t="s">
        <v>434</v>
      </c>
      <c r="F163" s="408" t="s">
        <v>2365</v>
      </c>
      <c r="G163" s="407" t="s">
        <v>435</v>
      </c>
      <c r="H163" s="407" t="s">
        <v>510</v>
      </c>
      <c r="I163" s="407" t="s">
        <v>510</v>
      </c>
      <c r="J163" s="407" t="s">
        <v>511</v>
      </c>
      <c r="K163" s="407" t="s">
        <v>512</v>
      </c>
      <c r="L163" s="409">
        <v>57.02</v>
      </c>
      <c r="M163" s="409">
        <v>2</v>
      </c>
      <c r="N163" s="410">
        <v>114.04</v>
      </c>
    </row>
    <row r="164" spans="1:14" ht="14.4" customHeight="1" x14ac:dyDescent="0.3">
      <c r="A164" s="405" t="s">
        <v>560</v>
      </c>
      <c r="B164" s="406" t="s">
        <v>2336</v>
      </c>
      <c r="C164" s="407" t="s">
        <v>561</v>
      </c>
      <c r="D164" s="408" t="s">
        <v>2351</v>
      </c>
      <c r="E164" s="407" t="s">
        <v>434</v>
      </c>
      <c r="F164" s="408" t="s">
        <v>2365</v>
      </c>
      <c r="G164" s="407" t="s">
        <v>435</v>
      </c>
      <c r="H164" s="407" t="s">
        <v>955</v>
      </c>
      <c r="I164" s="407" t="s">
        <v>135</v>
      </c>
      <c r="J164" s="407" t="s">
        <v>956</v>
      </c>
      <c r="K164" s="407"/>
      <c r="L164" s="409">
        <v>37.512221882369516</v>
      </c>
      <c r="M164" s="409">
        <v>9</v>
      </c>
      <c r="N164" s="410">
        <v>337.60999694132568</v>
      </c>
    </row>
    <row r="165" spans="1:14" ht="14.4" customHeight="1" x14ac:dyDescent="0.3">
      <c r="A165" s="405" t="s">
        <v>560</v>
      </c>
      <c r="B165" s="406" t="s">
        <v>2336</v>
      </c>
      <c r="C165" s="407" t="s">
        <v>561</v>
      </c>
      <c r="D165" s="408" t="s">
        <v>2351</v>
      </c>
      <c r="E165" s="407" t="s">
        <v>434</v>
      </c>
      <c r="F165" s="408" t="s">
        <v>2365</v>
      </c>
      <c r="G165" s="407" t="s">
        <v>435</v>
      </c>
      <c r="H165" s="407" t="s">
        <v>957</v>
      </c>
      <c r="I165" s="407" t="s">
        <v>135</v>
      </c>
      <c r="J165" s="407" t="s">
        <v>958</v>
      </c>
      <c r="K165" s="407" t="s">
        <v>959</v>
      </c>
      <c r="L165" s="409">
        <v>12.948507273968486</v>
      </c>
      <c r="M165" s="409">
        <v>1890</v>
      </c>
      <c r="N165" s="410">
        <v>24472.678747800441</v>
      </c>
    </row>
    <row r="166" spans="1:14" ht="14.4" customHeight="1" x14ac:dyDescent="0.3">
      <c r="A166" s="405" t="s">
        <v>560</v>
      </c>
      <c r="B166" s="406" t="s">
        <v>2336</v>
      </c>
      <c r="C166" s="407" t="s">
        <v>561</v>
      </c>
      <c r="D166" s="408" t="s">
        <v>2351</v>
      </c>
      <c r="E166" s="407" t="s">
        <v>434</v>
      </c>
      <c r="F166" s="408" t="s">
        <v>2365</v>
      </c>
      <c r="G166" s="407" t="s">
        <v>435</v>
      </c>
      <c r="H166" s="407" t="s">
        <v>960</v>
      </c>
      <c r="I166" s="407" t="s">
        <v>960</v>
      </c>
      <c r="J166" s="407" t="s">
        <v>961</v>
      </c>
      <c r="K166" s="407" t="s">
        <v>962</v>
      </c>
      <c r="L166" s="409">
        <v>110</v>
      </c>
      <c r="M166" s="409">
        <v>1</v>
      </c>
      <c r="N166" s="410">
        <v>110</v>
      </c>
    </row>
    <row r="167" spans="1:14" ht="14.4" customHeight="1" x14ac:dyDescent="0.3">
      <c r="A167" s="405" t="s">
        <v>560</v>
      </c>
      <c r="B167" s="406" t="s">
        <v>2336</v>
      </c>
      <c r="C167" s="407" t="s">
        <v>561</v>
      </c>
      <c r="D167" s="408" t="s">
        <v>2351</v>
      </c>
      <c r="E167" s="407" t="s">
        <v>434</v>
      </c>
      <c r="F167" s="408" t="s">
        <v>2365</v>
      </c>
      <c r="G167" s="407" t="s">
        <v>524</v>
      </c>
      <c r="H167" s="407" t="s">
        <v>963</v>
      </c>
      <c r="I167" s="407" t="s">
        <v>963</v>
      </c>
      <c r="J167" s="407" t="s">
        <v>964</v>
      </c>
      <c r="K167" s="407" t="s">
        <v>965</v>
      </c>
      <c r="L167" s="409">
        <v>122.59388888888888</v>
      </c>
      <c r="M167" s="409">
        <v>3</v>
      </c>
      <c r="N167" s="410">
        <v>367.78166666666664</v>
      </c>
    </row>
    <row r="168" spans="1:14" ht="14.4" customHeight="1" x14ac:dyDescent="0.3">
      <c r="A168" s="405" t="s">
        <v>560</v>
      </c>
      <c r="B168" s="406" t="s">
        <v>2336</v>
      </c>
      <c r="C168" s="407" t="s">
        <v>561</v>
      </c>
      <c r="D168" s="408" t="s">
        <v>2351</v>
      </c>
      <c r="E168" s="407" t="s">
        <v>434</v>
      </c>
      <c r="F168" s="408" t="s">
        <v>2365</v>
      </c>
      <c r="G168" s="407" t="s">
        <v>524</v>
      </c>
      <c r="H168" s="407" t="s">
        <v>966</v>
      </c>
      <c r="I168" s="407" t="s">
        <v>966</v>
      </c>
      <c r="J168" s="407" t="s">
        <v>967</v>
      </c>
      <c r="K168" s="407" t="s">
        <v>968</v>
      </c>
      <c r="L168" s="409">
        <v>7.974968240477839</v>
      </c>
      <c r="M168" s="409">
        <v>4</v>
      </c>
      <c r="N168" s="410">
        <v>31.899872961911356</v>
      </c>
    </row>
    <row r="169" spans="1:14" ht="14.4" customHeight="1" x14ac:dyDescent="0.3">
      <c r="A169" s="405" t="s">
        <v>560</v>
      </c>
      <c r="B169" s="406" t="s">
        <v>2336</v>
      </c>
      <c r="C169" s="407" t="s">
        <v>561</v>
      </c>
      <c r="D169" s="408" t="s">
        <v>2351</v>
      </c>
      <c r="E169" s="407" t="s">
        <v>434</v>
      </c>
      <c r="F169" s="408" t="s">
        <v>2365</v>
      </c>
      <c r="G169" s="407" t="s">
        <v>524</v>
      </c>
      <c r="H169" s="407" t="s">
        <v>969</v>
      </c>
      <c r="I169" s="407" t="s">
        <v>969</v>
      </c>
      <c r="J169" s="407" t="s">
        <v>970</v>
      </c>
      <c r="K169" s="407" t="s">
        <v>971</v>
      </c>
      <c r="L169" s="409">
        <v>12.079967450524725</v>
      </c>
      <c r="M169" s="409">
        <v>3</v>
      </c>
      <c r="N169" s="410">
        <v>36.239902351574173</v>
      </c>
    </row>
    <row r="170" spans="1:14" ht="14.4" customHeight="1" x14ac:dyDescent="0.3">
      <c r="A170" s="405" t="s">
        <v>560</v>
      </c>
      <c r="B170" s="406" t="s">
        <v>2336</v>
      </c>
      <c r="C170" s="407" t="s">
        <v>561</v>
      </c>
      <c r="D170" s="408" t="s">
        <v>2351</v>
      </c>
      <c r="E170" s="407" t="s">
        <v>434</v>
      </c>
      <c r="F170" s="408" t="s">
        <v>2365</v>
      </c>
      <c r="G170" s="407" t="s">
        <v>524</v>
      </c>
      <c r="H170" s="407" t="s">
        <v>972</v>
      </c>
      <c r="I170" s="407" t="s">
        <v>973</v>
      </c>
      <c r="J170" s="407" t="s">
        <v>974</v>
      </c>
      <c r="K170" s="407" t="s">
        <v>975</v>
      </c>
      <c r="L170" s="409">
        <v>198.89009276265651</v>
      </c>
      <c r="M170" s="409">
        <v>1</v>
      </c>
      <c r="N170" s="410">
        <v>198.89009276265651</v>
      </c>
    </row>
    <row r="171" spans="1:14" ht="14.4" customHeight="1" x14ac:dyDescent="0.3">
      <c r="A171" s="405" t="s">
        <v>560</v>
      </c>
      <c r="B171" s="406" t="s">
        <v>2336</v>
      </c>
      <c r="C171" s="407" t="s">
        <v>561</v>
      </c>
      <c r="D171" s="408" t="s">
        <v>2351</v>
      </c>
      <c r="E171" s="407" t="s">
        <v>434</v>
      </c>
      <c r="F171" s="408" t="s">
        <v>2365</v>
      </c>
      <c r="G171" s="407" t="s">
        <v>524</v>
      </c>
      <c r="H171" s="407" t="s">
        <v>976</v>
      </c>
      <c r="I171" s="407" t="s">
        <v>977</v>
      </c>
      <c r="J171" s="407" t="s">
        <v>978</v>
      </c>
      <c r="K171" s="407" t="s">
        <v>979</v>
      </c>
      <c r="L171" s="409">
        <v>45.204930067392247</v>
      </c>
      <c r="M171" s="409">
        <v>6</v>
      </c>
      <c r="N171" s="410">
        <v>271.2295804043535</v>
      </c>
    </row>
    <row r="172" spans="1:14" ht="14.4" customHeight="1" x14ac:dyDescent="0.3">
      <c r="A172" s="405" t="s">
        <v>560</v>
      </c>
      <c r="B172" s="406" t="s">
        <v>2336</v>
      </c>
      <c r="C172" s="407" t="s">
        <v>561</v>
      </c>
      <c r="D172" s="408" t="s">
        <v>2351</v>
      </c>
      <c r="E172" s="407" t="s">
        <v>434</v>
      </c>
      <c r="F172" s="408" t="s">
        <v>2365</v>
      </c>
      <c r="G172" s="407" t="s">
        <v>524</v>
      </c>
      <c r="H172" s="407" t="s">
        <v>980</v>
      </c>
      <c r="I172" s="407" t="s">
        <v>981</v>
      </c>
      <c r="J172" s="407" t="s">
        <v>982</v>
      </c>
      <c r="K172" s="407" t="s">
        <v>983</v>
      </c>
      <c r="L172" s="409">
        <v>117.85333406187453</v>
      </c>
      <c r="M172" s="409">
        <v>3</v>
      </c>
      <c r="N172" s="410">
        <v>353.5600021856236</v>
      </c>
    </row>
    <row r="173" spans="1:14" ht="14.4" customHeight="1" x14ac:dyDescent="0.3">
      <c r="A173" s="405" t="s">
        <v>560</v>
      </c>
      <c r="B173" s="406" t="s">
        <v>2336</v>
      </c>
      <c r="C173" s="407" t="s">
        <v>561</v>
      </c>
      <c r="D173" s="408" t="s">
        <v>2351</v>
      </c>
      <c r="E173" s="407" t="s">
        <v>434</v>
      </c>
      <c r="F173" s="408" t="s">
        <v>2365</v>
      </c>
      <c r="G173" s="407" t="s">
        <v>524</v>
      </c>
      <c r="H173" s="407" t="s">
        <v>984</v>
      </c>
      <c r="I173" s="407" t="s">
        <v>985</v>
      </c>
      <c r="J173" s="407" t="s">
        <v>986</v>
      </c>
      <c r="K173" s="407" t="s">
        <v>987</v>
      </c>
      <c r="L173" s="409">
        <v>72.46471030265144</v>
      </c>
      <c r="M173" s="409">
        <v>4</v>
      </c>
      <c r="N173" s="410">
        <v>289.85884121060576</v>
      </c>
    </row>
    <row r="174" spans="1:14" ht="14.4" customHeight="1" x14ac:dyDescent="0.3">
      <c r="A174" s="405" t="s">
        <v>560</v>
      </c>
      <c r="B174" s="406" t="s">
        <v>2336</v>
      </c>
      <c r="C174" s="407" t="s">
        <v>561</v>
      </c>
      <c r="D174" s="408" t="s">
        <v>2351</v>
      </c>
      <c r="E174" s="407" t="s">
        <v>434</v>
      </c>
      <c r="F174" s="408" t="s">
        <v>2365</v>
      </c>
      <c r="G174" s="407" t="s">
        <v>524</v>
      </c>
      <c r="H174" s="407" t="s">
        <v>988</v>
      </c>
      <c r="I174" s="407" t="s">
        <v>989</v>
      </c>
      <c r="J174" s="407" t="s">
        <v>990</v>
      </c>
      <c r="K174" s="407" t="s">
        <v>991</v>
      </c>
      <c r="L174" s="409">
        <v>99.12</v>
      </c>
      <c r="M174" s="409">
        <v>2</v>
      </c>
      <c r="N174" s="410">
        <v>198.24</v>
      </c>
    </row>
    <row r="175" spans="1:14" ht="14.4" customHeight="1" x14ac:dyDescent="0.3">
      <c r="A175" s="405" t="s">
        <v>560</v>
      </c>
      <c r="B175" s="406" t="s">
        <v>2336</v>
      </c>
      <c r="C175" s="407" t="s">
        <v>561</v>
      </c>
      <c r="D175" s="408" t="s">
        <v>2351</v>
      </c>
      <c r="E175" s="407" t="s">
        <v>434</v>
      </c>
      <c r="F175" s="408" t="s">
        <v>2365</v>
      </c>
      <c r="G175" s="407" t="s">
        <v>524</v>
      </c>
      <c r="H175" s="407" t="s">
        <v>992</v>
      </c>
      <c r="I175" s="407" t="s">
        <v>993</v>
      </c>
      <c r="J175" s="407" t="s">
        <v>994</v>
      </c>
      <c r="K175" s="407" t="s">
        <v>995</v>
      </c>
      <c r="L175" s="409">
        <v>140.13386748450216</v>
      </c>
      <c r="M175" s="409">
        <v>10</v>
      </c>
      <c r="N175" s="410">
        <v>1401.3386748450216</v>
      </c>
    </row>
    <row r="176" spans="1:14" ht="14.4" customHeight="1" x14ac:dyDescent="0.3">
      <c r="A176" s="405" t="s">
        <v>560</v>
      </c>
      <c r="B176" s="406" t="s">
        <v>2336</v>
      </c>
      <c r="C176" s="407" t="s">
        <v>561</v>
      </c>
      <c r="D176" s="408" t="s">
        <v>2351</v>
      </c>
      <c r="E176" s="407" t="s">
        <v>434</v>
      </c>
      <c r="F176" s="408" t="s">
        <v>2365</v>
      </c>
      <c r="G176" s="407" t="s">
        <v>524</v>
      </c>
      <c r="H176" s="407" t="s">
        <v>996</v>
      </c>
      <c r="I176" s="407" t="s">
        <v>997</v>
      </c>
      <c r="J176" s="407" t="s">
        <v>998</v>
      </c>
      <c r="K176" s="407" t="s">
        <v>999</v>
      </c>
      <c r="L176" s="409">
        <v>1188.3030020293529</v>
      </c>
      <c r="M176" s="409">
        <v>1</v>
      </c>
      <c r="N176" s="410">
        <v>1188.3030020293529</v>
      </c>
    </row>
    <row r="177" spans="1:14" ht="14.4" customHeight="1" x14ac:dyDescent="0.3">
      <c r="A177" s="405" t="s">
        <v>560</v>
      </c>
      <c r="B177" s="406" t="s">
        <v>2336</v>
      </c>
      <c r="C177" s="407" t="s">
        <v>561</v>
      </c>
      <c r="D177" s="408" t="s">
        <v>2351</v>
      </c>
      <c r="E177" s="407" t="s">
        <v>434</v>
      </c>
      <c r="F177" s="408" t="s">
        <v>2365</v>
      </c>
      <c r="G177" s="407" t="s">
        <v>524</v>
      </c>
      <c r="H177" s="407" t="s">
        <v>1000</v>
      </c>
      <c r="I177" s="407" t="s">
        <v>1001</v>
      </c>
      <c r="J177" s="407" t="s">
        <v>1002</v>
      </c>
      <c r="K177" s="407" t="s">
        <v>1003</v>
      </c>
      <c r="L177" s="409">
        <v>637.82862499999987</v>
      </c>
      <c r="M177" s="409">
        <v>8</v>
      </c>
      <c r="N177" s="410">
        <v>5102.628999999999</v>
      </c>
    </row>
    <row r="178" spans="1:14" ht="14.4" customHeight="1" x14ac:dyDescent="0.3">
      <c r="A178" s="405" t="s">
        <v>560</v>
      </c>
      <c r="B178" s="406" t="s">
        <v>2336</v>
      </c>
      <c r="C178" s="407" t="s">
        <v>561</v>
      </c>
      <c r="D178" s="408" t="s">
        <v>2351</v>
      </c>
      <c r="E178" s="407" t="s">
        <v>434</v>
      </c>
      <c r="F178" s="408" t="s">
        <v>2365</v>
      </c>
      <c r="G178" s="407" t="s">
        <v>524</v>
      </c>
      <c r="H178" s="407" t="s">
        <v>1004</v>
      </c>
      <c r="I178" s="407" t="s">
        <v>1005</v>
      </c>
      <c r="J178" s="407" t="s">
        <v>1002</v>
      </c>
      <c r="K178" s="407" t="s">
        <v>1006</v>
      </c>
      <c r="L178" s="409">
        <v>721.2</v>
      </c>
      <c r="M178" s="409">
        <v>5</v>
      </c>
      <c r="N178" s="410">
        <v>3606</v>
      </c>
    </row>
    <row r="179" spans="1:14" ht="14.4" customHeight="1" x14ac:dyDescent="0.3">
      <c r="A179" s="405" t="s">
        <v>560</v>
      </c>
      <c r="B179" s="406" t="s">
        <v>2336</v>
      </c>
      <c r="C179" s="407" t="s">
        <v>561</v>
      </c>
      <c r="D179" s="408" t="s">
        <v>2351</v>
      </c>
      <c r="E179" s="407" t="s">
        <v>434</v>
      </c>
      <c r="F179" s="408" t="s">
        <v>2365</v>
      </c>
      <c r="G179" s="407" t="s">
        <v>524</v>
      </c>
      <c r="H179" s="407" t="s">
        <v>1007</v>
      </c>
      <c r="I179" s="407" t="s">
        <v>1008</v>
      </c>
      <c r="J179" s="407" t="s">
        <v>1002</v>
      </c>
      <c r="K179" s="407" t="s">
        <v>1009</v>
      </c>
      <c r="L179" s="409">
        <v>913.65</v>
      </c>
      <c r="M179" s="409">
        <v>1</v>
      </c>
      <c r="N179" s="410">
        <v>913.65</v>
      </c>
    </row>
    <row r="180" spans="1:14" ht="14.4" customHeight="1" x14ac:dyDescent="0.3">
      <c r="A180" s="405" t="s">
        <v>560</v>
      </c>
      <c r="B180" s="406" t="s">
        <v>2336</v>
      </c>
      <c r="C180" s="407" t="s">
        <v>561</v>
      </c>
      <c r="D180" s="408" t="s">
        <v>2351</v>
      </c>
      <c r="E180" s="407" t="s">
        <v>434</v>
      </c>
      <c r="F180" s="408" t="s">
        <v>2365</v>
      </c>
      <c r="G180" s="407" t="s">
        <v>524</v>
      </c>
      <c r="H180" s="407" t="s">
        <v>1010</v>
      </c>
      <c r="I180" s="407" t="s">
        <v>1011</v>
      </c>
      <c r="J180" s="407" t="s">
        <v>1012</v>
      </c>
      <c r="K180" s="407" t="s">
        <v>1013</v>
      </c>
      <c r="L180" s="409">
        <v>46.899999999999991</v>
      </c>
      <c r="M180" s="409">
        <v>1</v>
      </c>
      <c r="N180" s="410">
        <v>46.899999999999991</v>
      </c>
    </row>
    <row r="181" spans="1:14" ht="14.4" customHeight="1" x14ac:dyDescent="0.3">
      <c r="A181" s="405" t="s">
        <v>560</v>
      </c>
      <c r="B181" s="406" t="s">
        <v>2336</v>
      </c>
      <c r="C181" s="407" t="s">
        <v>561</v>
      </c>
      <c r="D181" s="408" t="s">
        <v>2351</v>
      </c>
      <c r="E181" s="407" t="s">
        <v>434</v>
      </c>
      <c r="F181" s="408" t="s">
        <v>2365</v>
      </c>
      <c r="G181" s="407" t="s">
        <v>524</v>
      </c>
      <c r="H181" s="407" t="s">
        <v>1014</v>
      </c>
      <c r="I181" s="407" t="s">
        <v>1015</v>
      </c>
      <c r="J181" s="407" t="s">
        <v>1016</v>
      </c>
      <c r="K181" s="407" t="s">
        <v>1017</v>
      </c>
      <c r="L181" s="409">
        <v>43.650448568839899</v>
      </c>
      <c r="M181" s="409">
        <v>19</v>
      </c>
      <c r="N181" s="410">
        <v>829.35852280795802</v>
      </c>
    </row>
    <row r="182" spans="1:14" ht="14.4" customHeight="1" x14ac:dyDescent="0.3">
      <c r="A182" s="405" t="s">
        <v>560</v>
      </c>
      <c r="B182" s="406" t="s">
        <v>2336</v>
      </c>
      <c r="C182" s="407" t="s">
        <v>561</v>
      </c>
      <c r="D182" s="408" t="s">
        <v>2351</v>
      </c>
      <c r="E182" s="407" t="s">
        <v>434</v>
      </c>
      <c r="F182" s="408" t="s">
        <v>2365</v>
      </c>
      <c r="G182" s="407" t="s">
        <v>524</v>
      </c>
      <c r="H182" s="407" t="s">
        <v>1018</v>
      </c>
      <c r="I182" s="407" t="s">
        <v>1019</v>
      </c>
      <c r="J182" s="407" t="s">
        <v>1020</v>
      </c>
      <c r="K182" s="407" t="s">
        <v>1021</v>
      </c>
      <c r="L182" s="409">
        <v>52.75</v>
      </c>
      <c r="M182" s="409">
        <v>2</v>
      </c>
      <c r="N182" s="410">
        <v>105.5</v>
      </c>
    </row>
    <row r="183" spans="1:14" ht="14.4" customHeight="1" x14ac:dyDescent="0.3">
      <c r="A183" s="405" t="s">
        <v>560</v>
      </c>
      <c r="B183" s="406" t="s">
        <v>2336</v>
      </c>
      <c r="C183" s="407" t="s">
        <v>561</v>
      </c>
      <c r="D183" s="408" t="s">
        <v>2351</v>
      </c>
      <c r="E183" s="407" t="s">
        <v>434</v>
      </c>
      <c r="F183" s="408" t="s">
        <v>2365</v>
      </c>
      <c r="G183" s="407" t="s">
        <v>524</v>
      </c>
      <c r="H183" s="407" t="s">
        <v>1022</v>
      </c>
      <c r="I183" s="407" t="s">
        <v>1023</v>
      </c>
      <c r="J183" s="407" t="s">
        <v>1024</v>
      </c>
      <c r="K183" s="407" t="s">
        <v>1025</v>
      </c>
      <c r="L183" s="409">
        <v>70.336542698419123</v>
      </c>
      <c r="M183" s="409">
        <v>9</v>
      </c>
      <c r="N183" s="410">
        <v>633.02888428577216</v>
      </c>
    </row>
    <row r="184" spans="1:14" ht="14.4" customHeight="1" x14ac:dyDescent="0.3">
      <c r="A184" s="405" t="s">
        <v>560</v>
      </c>
      <c r="B184" s="406" t="s">
        <v>2336</v>
      </c>
      <c r="C184" s="407" t="s">
        <v>561</v>
      </c>
      <c r="D184" s="408" t="s">
        <v>2351</v>
      </c>
      <c r="E184" s="407" t="s">
        <v>434</v>
      </c>
      <c r="F184" s="408" t="s">
        <v>2365</v>
      </c>
      <c r="G184" s="407" t="s">
        <v>524</v>
      </c>
      <c r="H184" s="407" t="s">
        <v>1026</v>
      </c>
      <c r="I184" s="407" t="s">
        <v>1027</v>
      </c>
      <c r="J184" s="407" t="s">
        <v>1028</v>
      </c>
      <c r="K184" s="407" t="s">
        <v>945</v>
      </c>
      <c r="L184" s="409">
        <v>76.36</v>
      </c>
      <c r="M184" s="409">
        <v>4</v>
      </c>
      <c r="N184" s="410">
        <v>305.44</v>
      </c>
    </row>
    <row r="185" spans="1:14" ht="14.4" customHeight="1" x14ac:dyDescent="0.3">
      <c r="A185" s="405" t="s">
        <v>560</v>
      </c>
      <c r="B185" s="406" t="s">
        <v>2336</v>
      </c>
      <c r="C185" s="407" t="s">
        <v>561</v>
      </c>
      <c r="D185" s="408" t="s">
        <v>2351</v>
      </c>
      <c r="E185" s="407" t="s">
        <v>434</v>
      </c>
      <c r="F185" s="408" t="s">
        <v>2365</v>
      </c>
      <c r="G185" s="407" t="s">
        <v>524</v>
      </c>
      <c r="H185" s="407" t="s">
        <v>1029</v>
      </c>
      <c r="I185" s="407" t="s">
        <v>1030</v>
      </c>
      <c r="J185" s="407" t="s">
        <v>1031</v>
      </c>
      <c r="K185" s="407" t="s">
        <v>1032</v>
      </c>
      <c r="L185" s="409">
        <v>36.259778353083789</v>
      </c>
      <c r="M185" s="409">
        <v>7</v>
      </c>
      <c r="N185" s="410">
        <v>253.81844847158652</v>
      </c>
    </row>
    <row r="186" spans="1:14" ht="14.4" customHeight="1" x14ac:dyDescent="0.3">
      <c r="A186" s="405" t="s">
        <v>560</v>
      </c>
      <c r="B186" s="406" t="s">
        <v>2336</v>
      </c>
      <c r="C186" s="407" t="s">
        <v>561</v>
      </c>
      <c r="D186" s="408" t="s">
        <v>2351</v>
      </c>
      <c r="E186" s="407" t="s">
        <v>434</v>
      </c>
      <c r="F186" s="408" t="s">
        <v>2365</v>
      </c>
      <c r="G186" s="407" t="s">
        <v>524</v>
      </c>
      <c r="H186" s="407" t="s">
        <v>1033</v>
      </c>
      <c r="I186" s="407" t="s">
        <v>1034</v>
      </c>
      <c r="J186" s="407" t="s">
        <v>1035</v>
      </c>
      <c r="K186" s="407" t="s">
        <v>1036</v>
      </c>
      <c r="L186" s="409">
        <v>80.61</v>
      </c>
      <c r="M186" s="409">
        <v>8</v>
      </c>
      <c r="N186" s="410">
        <v>644.88</v>
      </c>
    </row>
    <row r="187" spans="1:14" ht="14.4" customHeight="1" x14ac:dyDescent="0.3">
      <c r="A187" s="405" t="s">
        <v>560</v>
      </c>
      <c r="B187" s="406" t="s">
        <v>2336</v>
      </c>
      <c r="C187" s="407" t="s">
        <v>561</v>
      </c>
      <c r="D187" s="408" t="s">
        <v>2351</v>
      </c>
      <c r="E187" s="407" t="s">
        <v>434</v>
      </c>
      <c r="F187" s="408" t="s">
        <v>2365</v>
      </c>
      <c r="G187" s="407" t="s">
        <v>524</v>
      </c>
      <c r="H187" s="407" t="s">
        <v>1037</v>
      </c>
      <c r="I187" s="407" t="s">
        <v>1038</v>
      </c>
      <c r="J187" s="407" t="s">
        <v>1039</v>
      </c>
      <c r="K187" s="407" t="s">
        <v>1040</v>
      </c>
      <c r="L187" s="409">
        <v>1146.4111016219281</v>
      </c>
      <c r="M187" s="409">
        <v>8</v>
      </c>
      <c r="N187" s="410">
        <v>9171.2888129754247</v>
      </c>
    </row>
    <row r="188" spans="1:14" ht="14.4" customHeight="1" x14ac:dyDescent="0.3">
      <c r="A188" s="405" t="s">
        <v>560</v>
      </c>
      <c r="B188" s="406" t="s">
        <v>2336</v>
      </c>
      <c r="C188" s="407" t="s">
        <v>561</v>
      </c>
      <c r="D188" s="408" t="s">
        <v>2351</v>
      </c>
      <c r="E188" s="407" t="s">
        <v>434</v>
      </c>
      <c r="F188" s="408" t="s">
        <v>2365</v>
      </c>
      <c r="G188" s="407" t="s">
        <v>524</v>
      </c>
      <c r="H188" s="407" t="s">
        <v>1041</v>
      </c>
      <c r="I188" s="407" t="s">
        <v>1042</v>
      </c>
      <c r="J188" s="407" t="s">
        <v>1039</v>
      </c>
      <c r="K188" s="407" t="s">
        <v>1043</v>
      </c>
      <c r="L188" s="409">
        <v>1541.5399999999995</v>
      </c>
      <c r="M188" s="409">
        <v>5</v>
      </c>
      <c r="N188" s="410">
        <v>7707.699999999998</v>
      </c>
    </row>
    <row r="189" spans="1:14" ht="14.4" customHeight="1" x14ac:dyDescent="0.3">
      <c r="A189" s="405" t="s">
        <v>560</v>
      </c>
      <c r="B189" s="406" t="s">
        <v>2336</v>
      </c>
      <c r="C189" s="407" t="s">
        <v>561</v>
      </c>
      <c r="D189" s="408" t="s">
        <v>2351</v>
      </c>
      <c r="E189" s="407" t="s">
        <v>434</v>
      </c>
      <c r="F189" s="408" t="s">
        <v>2365</v>
      </c>
      <c r="G189" s="407" t="s">
        <v>524</v>
      </c>
      <c r="H189" s="407" t="s">
        <v>1044</v>
      </c>
      <c r="I189" s="407" t="s">
        <v>1044</v>
      </c>
      <c r="J189" s="407" t="s">
        <v>1045</v>
      </c>
      <c r="K189" s="407" t="s">
        <v>1046</v>
      </c>
      <c r="L189" s="409">
        <v>63.399729331722106</v>
      </c>
      <c r="M189" s="409">
        <v>1</v>
      </c>
      <c r="N189" s="410">
        <v>63.399729331722106</v>
      </c>
    </row>
    <row r="190" spans="1:14" ht="14.4" customHeight="1" x14ac:dyDescent="0.3">
      <c r="A190" s="405" t="s">
        <v>560</v>
      </c>
      <c r="B190" s="406" t="s">
        <v>2336</v>
      </c>
      <c r="C190" s="407" t="s">
        <v>561</v>
      </c>
      <c r="D190" s="408" t="s">
        <v>2351</v>
      </c>
      <c r="E190" s="407" t="s">
        <v>434</v>
      </c>
      <c r="F190" s="408" t="s">
        <v>2365</v>
      </c>
      <c r="G190" s="407" t="s">
        <v>524</v>
      </c>
      <c r="H190" s="407" t="s">
        <v>1047</v>
      </c>
      <c r="I190" s="407" t="s">
        <v>1048</v>
      </c>
      <c r="J190" s="407" t="s">
        <v>1049</v>
      </c>
      <c r="K190" s="407" t="s">
        <v>1050</v>
      </c>
      <c r="L190" s="409">
        <v>47.089973544752731</v>
      </c>
      <c r="M190" s="409">
        <v>4</v>
      </c>
      <c r="N190" s="410">
        <v>188.35989417901092</v>
      </c>
    </row>
    <row r="191" spans="1:14" ht="14.4" customHeight="1" x14ac:dyDescent="0.3">
      <c r="A191" s="405" t="s">
        <v>560</v>
      </c>
      <c r="B191" s="406" t="s">
        <v>2336</v>
      </c>
      <c r="C191" s="407" t="s">
        <v>561</v>
      </c>
      <c r="D191" s="408" t="s">
        <v>2351</v>
      </c>
      <c r="E191" s="407" t="s">
        <v>434</v>
      </c>
      <c r="F191" s="408" t="s">
        <v>2365</v>
      </c>
      <c r="G191" s="407" t="s">
        <v>524</v>
      </c>
      <c r="H191" s="407" t="s">
        <v>1051</v>
      </c>
      <c r="I191" s="407" t="s">
        <v>1052</v>
      </c>
      <c r="J191" s="407" t="s">
        <v>1053</v>
      </c>
      <c r="K191" s="407" t="s">
        <v>1054</v>
      </c>
      <c r="L191" s="409">
        <v>93.74979399294061</v>
      </c>
      <c r="M191" s="409">
        <v>6</v>
      </c>
      <c r="N191" s="410">
        <v>562.49876395764363</v>
      </c>
    </row>
    <row r="192" spans="1:14" ht="14.4" customHeight="1" x14ac:dyDescent="0.3">
      <c r="A192" s="405" t="s">
        <v>560</v>
      </c>
      <c r="B192" s="406" t="s">
        <v>2336</v>
      </c>
      <c r="C192" s="407" t="s">
        <v>561</v>
      </c>
      <c r="D192" s="408" t="s">
        <v>2351</v>
      </c>
      <c r="E192" s="407" t="s">
        <v>434</v>
      </c>
      <c r="F192" s="408" t="s">
        <v>2365</v>
      </c>
      <c r="G192" s="407" t="s">
        <v>524</v>
      </c>
      <c r="H192" s="407" t="s">
        <v>1055</v>
      </c>
      <c r="I192" s="407" t="s">
        <v>1056</v>
      </c>
      <c r="J192" s="407" t="s">
        <v>1057</v>
      </c>
      <c r="K192" s="407" t="s">
        <v>1058</v>
      </c>
      <c r="L192" s="409">
        <v>138.77000000000001</v>
      </c>
      <c r="M192" s="409">
        <v>3</v>
      </c>
      <c r="N192" s="410">
        <v>416.31000000000006</v>
      </c>
    </row>
    <row r="193" spans="1:14" ht="14.4" customHeight="1" x14ac:dyDescent="0.3">
      <c r="A193" s="405" t="s">
        <v>560</v>
      </c>
      <c r="B193" s="406" t="s">
        <v>2336</v>
      </c>
      <c r="C193" s="407" t="s">
        <v>561</v>
      </c>
      <c r="D193" s="408" t="s">
        <v>2351</v>
      </c>
      <c r="E193" s="407" t="s">
        <v>434</v>
      </c>
      <c r="F193" s="408" t="s">
        <v>2365</v>
      </c>
      <c r="G193" s="407" t="s">
        <v>524</v>
      </c>
      <c r="H193" s="407" t="s">
        <v>1059</v>
      </c>
      <c r="I193" s="407" t="s">
        <v>1060</v>
      </c>
      <c r="J193" s="407" t="s">
        <v>1061</v>
      </c>
      <c r="K193" s="407" t="s">
        <v>1062</v>
      </c>
      <c r="L193" s="409">
        <v>222.21</v>
      </c>
      <c r="M193" s="409">
        <v>2</v>
      </c>
      <c r="N193" s="410">
        <v>444.42</v>
      </c>
    </row>
    <row r="194" spans="1:14" ht="14.4" customHeight="1" x14ac:dyDescent="0.3">
      <c r="A194" s="405" t="s">
        <v>560</v>
      </c>
      <c r="B194" s="406" t="s">
        <v>2336</v>
      </c>
      <c r="C194" s="407" t="s">
        <v>561</v>
      </c>
      <c r="D194" s="408" t="s">
        <v>2351</v>
      </c>
      <c r="E194" s="407" t="s">
        <v>434</v>
      </c>
      <c r="F194" s="408" t="s">
        <v>2365</v>
      </c>
      <c r="G194" s="407" t="s">
        <v>524</v>
      </c>
      <c r="H194" s="407" t="s">
        <v>1063</v>
      </c>
      <c r="I194" s="407" t="s">
        <v>1064</v>
      </c>
      <c r="J194" s="407" t="s">
        <v>978</v>
      </c>
      <c r="K194" s="407" t="s">
        <v>1065</v>
      </c>
      <c r="L194" s="409">
        <v>131.29246309255001</v>
      </c>
      <c r="M194" s="409">
        <v>32</v>
      </c>
      <c r="N194" s="410">
        <v>4201.3588189616003</v>
      </c>
    </row>
    <row r="195" spans="1:14" ht="14.4" customHeight="1" x14ac:dyDescent="0.3">
      <c r="A195" s="405" t="s">
        <v>560</v>
      </c>
      <c r="B195" s="406" t="s">
        <v>2336</v>
      </c>
      <c r="C195" s="407" t="s">
        <v>561</v>
      </c>
      <c r="D195" s="408" t="s">
        <v>2351</v>
      </c>
      <c r="E195" s="407" t="s">
        <v>434</v>
      </c>
      <c r="F195" s="408" t="s">
        <v>2365</v>
      </c>
      <c r="G195" s="407" t="s">
        <v>524</v>
      </c>
      <c r="H195" s="407" t="s">
        <v>1066</v>
      </c>
      <c r="I195" s="407" t="s">
        <v>1067</v>
      </c>
      <c r="J195" s="407" t="s">
        <v>1068</v>
      </c>
      <c r="K195" s="407" t="s">
        <v>1069</v>
      </c>
      <c r="L195" s="409">
        <v>23.425000000000001</v>
      </c>
      <c r="M195" s="409">
        <v>2</v>
      </c>
      <c r="N195" s="410">
        <v>46.85</v>
      </c>
    </row>
    <row r="196" spans="1:14" ht="14.4" customHeight="1" x14ac:dyDescent="0.3">
      <c r="A196" s="405" t="s">
        <v>560</v>
      </c>
      <c r="B196" s="406" t="s">
        <v>2336</v>
      </c>
      <c r="C196" s="407" t="s">
        <v>561</v>
      </c>
      <c r="D196" s="408" t="s">
        <v>2351</v>
      </c>
      <c r="E196" s="407" t="s">
        <v>434</v>
      </c>
      <c r="F196" s="408" t="s">
        <v>2365</v>
      </c>
      <c r="G196" s="407" t="s">
        <v>524</v>
      </c>
      <c r="H196" s="407" t="s">
        <v>1070</v>
      </c>
      <c r="I196" s="407" t="s">
        <v>1071</v>
      </c>
      <c r="J196" s="407" t="s">
        <v>1072</v>
      </c>
      <c r="K196" s="407" t="s">
        <v>1073</v>
      </c>
      <c r="L196" s="409">
        <v>24.970000000000006</v>
      </c>
      <c r="M196" s="409">
        <v>2</v>
      </c>
      <c r="N196" s="410">
        <v>49.940000000000012</v>
      </c>
    </row>
    <row r="197" spans="1:14" ht="14.4" customHeight="1" x14ac:dyDescent="0.3">
      <c r="A197" s="405" t="s">
        <v>560</v>
      </c>
      <c r="B197" s="406" t="s">
        <v>2336</v>
      </c>
      <c r="C197" s="407" t="s">
        <v>561</v>
      </c>
      <c r="D197" s="408" t="s">
        <v>2351</v>
      </c>
      <c r="E197" s="407" t="s">
        <v>434</v>
      </c>
      <c r="F197" s="408" t="s">
        <v>2365</v>
      </c>
      <c r="G197" s="407" t="s">
        <v>524</v>
      </c>
      <c r="H197" s="407" t="s">
        <v>1074</v>
      </c>
      <c r="I197" s="407" t="s">
        <v>1075</v>
      </c>
      <c r="J197" s="407" t="s">
        <v>1076</v>
      </c>
      <c r="K197" s="407" t="s">
        <v>1077</v>
      </c>
      <c r="L197" s="409">
        <v>49.559715106921132</v>
      </c>
      <c r="M197" s="409">
        <v>4</v>
      </c>
      <c r="N197" s="410">
        <v>198.23886042768453</v>
      </c>
    </row>
    <row r="198" spans="1:14" ht="14.4" customHeight="1" x14ac:dyDescent="0.3">
      <c r="A198" s="405" t="s">
        <v>560</v>
      </c>
      <c r="B198" s="406" t="s">
        <v>2336</v>
      </c>
      <c r="C198" s="407" t="s">
        <v>561</v>
      </c>
      <c r="D198" s="408" t="s">
        <v>2351</v>
      </c>
      <c r="E198" s="407" t="s">
        <v>434</v>
      </c>
      <c r="F198" s="408" t="s">
        <v>2365</v>
      </c>
      <c r="G198" s="407" t="s">
        <v>524</v>
      </c>
      <c r="H198" s="407" t="s">
        <v>1078</v>
      </c>
      <c r="I198" s="407" t="s">
        <v>1079</v>
      </c>
      <c r="J198" s="407" t="s">
        <v>1080</v>
      </c>
      <c r="K198" s="407" t="s">
        <v>1081</v>
      </c>
      <c r="L198" s="409">
        <v>471.15451248089784</v>
      </c>
      <c r="M198" s="409">
        <v>4</v>
      </c>
      <c r="N198" s="410">
        <v>1884.6180499235913</v>
      </c>
    </row>
    <row r="199" spans="1:14" ht="14.4" customHeight="1" x14ac:dyDescent="0.3">
      <c r="A199" s="405" t="s">
        <v>560</v>
      </c>
      <c r="B199" s="406" t="s">
        <v>2336</v>
      </c>
      <c r="C199" s="407" t="s">
        <v>561</v>
      </c>
      <c r="D199" s="408" t="s">
        <v>2351</v>
      </c>
      <c r="E199" s="407" t="s">
        <v>434</v>
      </c>
      <c r="F199" s="408" t="s">
        <v>2365</v>
      </c>
      <c r="G199" s="407" t="s">
        <v>524</v>
      </c>
      <c r="H199" s="407" t="s">
        <v>1082</v>
      </c>
      <c r="I199" s="407" t="s">
        <v>1083</v>
      </c>
      <c r="J199" s="407" t="s">
        <v>1084</v>
      </c>
      <c r="K199" s="407" t="s">
        <v>1085</v>
      </c>
      <c r="L199" s="409">
        <v>52.91013219465939</v>
      </c>
      <c r="M199" s="409">
        <v>2</v>
      </c>
      <c r="N199" s="410">
        <v>105.82026438931878</v>
      </c>
    </row>
    <row r="200" spans="1:14" ht="14.4" customHeight="1" x14ac:dyDescent="0.3">
      <c r="A200" s="405" t="s">
        <v>560</v>
      </c>
      <c r="B200" s="406" t="s">
        <v>2336</v>
      </c>
      <c r="C200" s="407" t="s">
        <v>561</v>
      </c>
      <c r="D200" s="408" t="s">
        <v>2351</v>
      </c>
      <c r="E200" s="407" t="s">
        <v>434</v>
      </c>
      <c r="F200" s="408" t="s">
        <v>2365</v>
      </c>
      <c r="G200" s="407" t="s">
        <v>524</v>
      </c>
      <c r="H200" s="407" t="s">
        <v>1086</v>
      </c>
      <c r="I200" s="407" t="s">
        <v>1087</v>
      </c>
      <c r="J200" s="407" t="s">
        <v>1088</v>
      </c>
      <c r="K200" s="407" t="s">
        <v>1089</v>
      </c>
      <c r="L200" s="409">
        <v>71.786666666666648</v>
      </c>
      <c r="M200" s="409">
        <v>3</v>
      </c>
      <c r="N200" s="410">
        <v>215.35999999999996</v>
      </c>
    </row>
    <row r="201" spans="1:14" ht="14.4" customHeight="1" x14ac:dyDescent="0.3">
      <c r="A201" s="405" t="s">
        <v>560</v>
      </c>
      <c r="B201" s="406" t="s">
        <v>2336</v>
      </c>
      <c r="C201" s="407" t="s">
        <v>561</v>
      </c>
      <c r="D201" s="408" t="s">
        <v>2351</v>
      </c>
      <c r="E201" s="407" t="s">
        <v>434</v>
      </c>
      <c r="F201" s="408" t="s">
        <v>2365</v>
      </c>
      <c r="G201" s="407" t="s">
        <v>524</v>
      </c>
      <c r="H201" s="407" t="s">
        <v>1090</v>
      </c>
      <c r="I201" s="407" t="s">
        <v>1090</v>
      </c>
      <c r="J201" s="407" t="s">
        <v>1091</v>
      </c>
      <c r="K201" s="407" t="s">
        <v>1092</v>
      </c>
      <c r="L201" s="409">
        <v>82.429999999999993</v>
      </c>
      <c r="M201" s="409">
        <v>5</v>
      </c>
      <c r="N201" s="410">
        <v>412.15</v>
      </c>
    </row>
    <row r="202" spans="1:14" ht="14.4" customHeight="1" x14ac:dyDescent="0.3">
      <c r="A202" s="405" t="s">
        <v>560</v>
      </c>
      <c r="B202" s="406" t="s">
        <v>2336</v>
      </c>
      <c r="C202" s="407" t="s">
        <v>561</v>
      </c>
      <c r="D202" s="408" t="s">
        <v>2351</v>
      </c>
      <c r="E202" s="407" t="s">
        <v>434</v>
      </c>
      <c r="F202" s="408" t="s">
        <v>2365</v>
      </c>
      <c r="G202" s="407" t="s">
        <v>524</v>
      </c>
      <c r="H202" s="407" t="s">
        <v>1093</v>
      </c>
      <c r="I202" s="407" t="s">
        <v>1094</v>
      </c>
      <c r="J202" s="407" t="s">
        <v>1095</v>
      </c>
      <c r="K202" s="407" t="s">
        <v>1096</v>
      </c>
      <c r="L202" s="409">
        <v>64.48</v>
      </c>
      <c r="M202" s="409">
        <v>1</v>
      </c>
      <c r="N202" s="410">
        <v>64.48</v>
      </c>
    </row>
    <row r="203" spans="1:14" ht="14.4" customHeight="1" x14ac:dyDescent="0.3">
      <c r="A203" s="405" t="s">
        <v>560</v>
      </c>
      <c r="B203" s="406" t="s">
        <v>2336</v>
      </c>
      <c r="C203" s="407" t="s">
        <v>561</v>
      </c>
      <c r="D203" s="408" t="s">
        <v>2351</v>
      </c>
      <c r="E203" s="407" t="s">
        <v>434</v>
      </c>
      <c r="F203" s="408" t="s">
        <v>2365</v>
      </c>
      <c r="G203" s="407" t="s">
        <v>524</v>
      </c>
      <c r="H203" s="407" t="s">
        <v>1097</v>
      </c>
      <c r="I203" s="407" t="s">
        <v>1098</v>
      </c>
      <c r="J203" s="407" t="s">
        <v>1099</v>
      </c>
      <c r="K203" s="407" t="s">
        <v>1100</v>
      </c>
      <c r="L203" s="409">
        <v>144.94449023740609</v>
      </c>
      <c r="M203" s="409">
        <v>11</v>
      </c>
      <c r="N203" s="410">
        <v>1594.389392611467</v>
      </c>
    </row>
    <row r="204" spans="1:14" ht="14.4" customHeight="1" x14ac:dyDescent="0.3">
      <c r="A204" s="405" t="s">
        <v>560</v>
      </c>
      <c r="B204" s="406" t="s">
        <v>2336</v>
      </c>
      <c r="C204" s="407" t="s">
        <v>561</v>
      </c>
      <c r="D204" s="408" t="s">
        <v>2351</v>
      </c>
      <c r="E204" s="407" t="s">
        <v>434</v>
      </c>
      <c r="F204" s="408" t="s">
        <v>2365</v>
      </c>
      <c r="G204" s="407" t="s">
        <v>524</v>
      </c>
      <c r="H204" s="407" t="s">
        <v>1101</v>
      </c>
      <c r="I204" s="407" t="s">
        <v>1102</v>
      </c>
      <c r="J204" s="407" t="s">
        <v>1103</v>
      </c>
      <c r="K204" s="407" t="s">
        <v>1104</v>
      </c>
      <c r="L204" s="409">
        <v>335.94895995800181</v>
      </c>
      <c r="M204" s="409">
        <v>1</v>
      </c>
      <c r="N204" s="410">
        <v>335.94895995800181</v>
      </c>
    </row>
    <row r="205" spans="1:14" ht="14.4" customHeight="1" x14ac:dyDescent="0.3">
      <c r="A205" s="405" t="s">
        <v>560</v>
      </c>
      <c r="B205" s="406" t="s">
        <v>2336</v>
      </c>
      <c r="C205" s="407" t="s">
        <v>561</v>
      </c>
      <c r="D205" s="408" t="s">
        <v>2351</v>
      </c>
      <c r="E205" s="407" t="s">
        <v>434</v>
      </c>
      <c r="F205" s="408" t="s">
        <v>2365</v>
      </c>
      <c r="G205" s="407" t="s">
        <v>524</v>
      </c>
      <c r="H205" s="407" t="s">
        <v>1105</v>
      </c>
      <c r="I205" s="407" t="s">
        <v>1106</v>
      </c>
      <c r="J205" s="407" t="s">
        <v>1107</v>
      </c>
      <c r="K205" s="407" t="s">
        <v>1108</v>
      </c>
      <c r="L205" s="409">
        <v>39.749936166741371</v>
      </c>
      <c r="M205" s="409">
        <v>6</v>
      </c>
      <c r="N205" s="410">
        <v>238.49961700044821</v>
      </c>
    </row>
    <row r="206" spans="1:14" ht="14.4" customHeight="1" x14ac:dyDescent="0.3">
      <c r="A206" s="405" t="s">
        <v>560</v>
      </c>
      <c r="B206" s="406" t="s">
        <v>2336</v>
      </c>
      <c r="C206" s="407" t="s">
        <v>561</v>
      </c>
      <c r="D206" s="408" t="s">
        <v>2351</v>
      </c>
      <c r="E206" s="407" t="s">
        <v>434</v>
      </c>
      <c r="F206" s="408" t="s">
        <v>2365</v>
      </c>
      <c r="G206" s="407" t="s">
        <v>524</v>
      </c>
      <c r="H206" s="407" t="s">
        <v>1109</v>
      </c>
      <c r="I206" s="407" t="s">
        <v>1110</v>
      </c>
      <c r="J206" s="407" t="s">
        <v>1111</v>
      </c>
      <c r="K206" s="407" t="s">
        <v>1112</v>
      </c>
      <c r="L206" s="409">
        <v>254.77</v>
      </c>
      <c r="M206" s="409">
        <v>4</v>
      </c>
      <c r="N206" s="410">
        <v>1019.08</v>
      </c>
    </row>
    <row r="207" spans="1:14" ht="14.4" customHeight="1" x14ac:dyDescent="0.3">
      <c r="A207" s="405" t="s">
        <v>560</v>
      </c>
      <c r="B207" s="406" t="s">
        <v>2336</v>
      </c>
      <c r="C207" s="407" t="s">
        <v>561</v>
      </c>
      <c r="D207" s="408" t="s">
        <v>2351</v>
      </c>
      <c r="E207" s="407" t="s">
        <v>434</v>
      </c>
      <c r="F207" s="408" t="s">
        <v>2365</v>
      </c>
      <c r="G207" s="407" t="s">
        <v>524</v>
      </c>
      <c r="H207" s="407" t="s">
        <v>1113</v>
      </c>
      <c r="I207" s="407" t="s">
        <v>1114</v>
      </c>
      <c r="J207" s="407" t="s">
        <v>1115</v>
      </c>
      <c r="K207" s="407" t="s">
        <v>1116</v>
      </c>
      <c r="L207" s="409">
        <v>210.46999999999997</v>
      </c>
      <c r="M207" s="409">
        <v>2</v>
      </c>
      <c r="N207" s="410">
        <v>420.93999999999994</v>
      </c>
    </row>
    <row r="208" spans="1:14" ht="14.4" customHeight="1" x14ac:dyDescent="0.3">
      <c r="A208" s="405" t="s">
        <v>560</v>
      </c>
      <c r="B208" s="406" t="s">
        <v>2336</v>
      </c>
      <c r="C208" s="407" t="s">
        <v>561</v>
      </c>
      <c r="D208" s="408" t="s">
        <v>2351</v>
      </c>
      <c r="E208" s="407" t="s">
        <v>434</v>
      </c>
      <c r="F208" s="408" t="s">
        <v>2365</v>
      </c>
      <c r="G208" s="407" t="s">
        <v>524</v>
      </c>
      <c r="H208" s="407" t="s">
        <v>1117</v>
      </c>
      <c r="I208" s="407" t="s">
        <v>1118</v>
      </c>
      <c r="J208" s="407" t="s">
        <v>1002</v>
      </c>
      <c r="K208" s="407" t="s">
        <v>1119</v>
      </c>
      <c r="L208" s="409">
        <v>303.29542832122098</v>
      </c>
      <c r="M208" s="409">
        <v>15</v>
      </c>
      <c r="N208" s="410">
        <v>4549.4314248183146</v>
      </c>
    </row>
    <row r="209" spans="1:14" ht="14.4" customHeight="1" x14ac:dyDescent="0.3">
      <c r="A209" s="405" t="s">
        <v>560</v>
      </c>
      <c r="B209" s="406" t="s">
        <v>2336</v>
      </c>
      <c r="C209" s="407" t="s">
        <v>561</v>
      </c>
      <c r="D209" s="408" t="s">
        <v>2351</v>
      </c>
      <c r="E209" s="407" t="s">
        <v>434</v>
      </c>
      <c r="F209" s="408" t="s">
        <v>2365</v>
      </c>
      <c r="G209" s="407" t="s">
        <v>524</v>
      </c>
      <c r="H209" s="407" t="s">
        <v>1120</v>
      </c>
      <c r="I209" s="407" t="s">
        <v>1121</v>
      </c>
      <c r="J209" s="407" t="s">
        <v>1002</v>
      </c>
      <c r="K209" s="407" t="s">
        <v>1122</v>
      </c>
      <c r="L209" s="409">
        <v>408.95</v>
      </c>
      <c r="M209" s="409">
        <v>11</v>
      </c>
      <c r="N209" s="410">
        <v>4498.45</v>
      </c>
    </row>
    <row r="210" spans="1:14" ht="14.4" customHeight="1" x14ac:dyDescent="0.3">
      <c r="A210" s="405" t="s">
        <v>560</v>
      </c>
      <c r="B210" s="406" t="s">
        <v>2336</v>
      </c>
      <c r="C210" s="407" t="s">
        <v>561</v>
      </c>
      <c r="D210" s="408" t="s">
        <v>2351</v>
      </c>
      <c r="E210" s="407" t="s">
        <v>434</v>
      </c>
      <c r="F210" s="408" t="s">
        <v>2365</v>
      </c>
      <c r="G210" s="407" t="s">
        <v>524</v>
      </c>
      <c r="H210" s="407" t="s">
        <v>1123</v>
      </c>
      <c r="I210" s="407" t="s">
        <v>1124</v>
      </c>
      <c r="J210" s="407" t="s">
        <v>1024</v>
      </c>
      <c r="K210" s="407" t="s">
        <v>1125</v>
      </c>
      <c r="L210" s="409">
        <v>239.90999999999994</v>
      </c>
      <c r="M210" s="409">
        <v>1</v>
      </c>
      <c r="N210" s="410">
        <v>239.90999999999994</v>
      </c>
    </row>
    <row r="211" spans="1:14" ht="14.4" customHeight="1" x14ac:dyDescent="0.3">
      <c r="A211" s="405" t="s">
        <v>560</v>
      </c>
      <c r="B211" s="406" t="s">
        <v>2336</v>
      </c>
      <c r="C211" s="407" t="s">
        <v>561</v>
      </c>
      <c r="D211" s="408" t="s">
        <v>2351</v>
      </c>
      <c r="E211" s="407" t="s">
        <v>434</v>
      </c>
      <c r="F211" s="408" t="s">
        <v>2365</v>
      </c>
      <c r="G211" s="407" t="s">
        <v>524</v>
      </c>
      <c r="H211" s="407" t="s">
        <v>1126</v>
      </c>
      <c r="I211" s="407" t="s">
        <v>1127</v>
      </c>
      <c r="J211" s="407" t="s">
        <v>1128</v>
      </c>
      <c r="K211" s="407" t="s">
        <v>1129</v>
      </c>
      <c r="L211" s="409">
        <v>89.170063325625065</v>
      </c>
      <c r="M211" s="409">
        <v>1</v>
      </c>
      <c r="N211" s="410">
        <v>89.170063325625065</v>
      </c>
    </row>
    <row r="212" spans="1:14" ht="14.4" customHeight="1" x14ac:dyDescent="0.3">
      <c r="A212" s="405" t="s">
        <v>560</v>
      </c>
      <c r="B212" s="406" t="s">
        <v>2336</v>
      </c>
      <c r="C212" s="407" t="s">
        <v>561</v>
      </c>
      <c r="D212" s="408" t="s">
        <v>2351</v>
      </c>
      <c r="E212" s="407" t="s">
        <v>434</v>
      </c>
      <c r="F212" s="408" t="s">
        <v>2365</v>
      </c>
      <c r="G212" s="407" t="s">
        <v>524</v>
      </c>
      <c r="H212" s="407" t="s">
        <v>1130</v>
      </c>
      <c r="I212" s="407" t="s">
        <v>1131</v>
      </c>
      <c r="J212" s="407" t="s">
        <v>1132</v>
      </c>
      <c r="K212" s="407" t="s">
        <v>1133</v>
      </c>
      <c r="L212" s="409">
        <v>70.132990130062069</v>
      </c>
      <c r="M212" s="409">
        <v>6</v>
      </c>
      <c r="N212" s="410">
        <v>420.79794078037241</v>
      </c>
    </row>
    <row r="213" spans="1:14" ht="14.4" customHeight="1" x14ac:dyDescent="0.3">
      <c r="A213" s="405" t="s">
        <v>560</v>
      </c>
      <c r="B213" s="406" t="s">
        <v>2336</v>
      </c>
      <c r="C213" s="407" t="s">
        <v>561</v>
      </c>
      <c r="D213" s="408" t="s">
        <v>2351</v>
      </c>
      <c r="E213" s="407" t="s">
        <v>434</v>
      </c>
      <c r="F213" s="408" t="s">
        <v>2365</v>
      </c>
      <c r="G213" s="407" t="s">
        <v>524</v>
      </c>
      <c r="H213" s="407" t="s">
        <v>1134</v>
      </c>
      <c r="I213" s="407" t="s">
        <v>1134</v>
      </c>
      <c r="J213" s="407" t="s">
        <v>1135</v>
      </c>
      <c r="K213" s="407" t="s">
        <v>1136</v>
      </c>
      <c r="L213" s="409">
        <v>93.133333333333326</v>
      </c>
      <c r="M213" s="409">
        <v>3</v>
      </c>
      <c r="N213" s="410">
        <v>279.39999999999998</v>
      </c>
    </row>
    <row r="214" spans="1:14" ht="14.4" customHeight="1" x14ac:dyDescent="0.3">
      <c r="A214" s="405" t="s">
        <v>560</v>
      </c>
      <c r="B214" s="406" t="s">
        <v>2336</v>
      </c>
      <c r="C214" s="407" t="s">
        <v>561</v>
      </c>
      <c r="D214" s="408" t="s">
        <v>2351</v>
      </c>
      <c r="E214" s="407" t="s">
        <v>434</v>
      </c>
      <c r="F214" s="408" t="s">
        <v>2365</v>
      </c>
      <c r="G214" s="407" t="s">
        <v>524</v>
      </c>
      <c r="H214" s="407" t="s">
        <v>1137</v>
      </c>
      <c r="I214" s="407" t="s">
        <v>1138</v>
      </c>
      <c r="J214" s="407" t="s">
        <v>1139</v>
      </c>
      <c r="K214" s="407" t="s">
        <v>1140</v>
      </c>
      <c r="L214" s="409">
        <v>408.65221606422875</v>
      </c>
      <c r="M214" s="409">
        <v>1</v>
      </c>
      <c r="N214" s="410">
        <v>408.65221606422875</v>
      </c>
    </row>
    <row r="215" spans="1:14" ht="14.4" customHeight="1" x14ac:dyDescent="0.3">
      <c r="A215" s="405" t="s">
        <v>560</v>
      </c>
      <c r="B215" s="406" t="s">
        <v>2336</v>
      </c>
      <c r="C215" s="407" t="s">
        <v>561</v>
      </c>
      <c r="D215" s="408" t="s">
        <v>2351</v>
      </c>
      <c r="E215" s="407" t="s">
        <v>434</v>
      </c>
      <c r="F215" s="408" t="s">
        <v>2365</v>
      </c>
      <c r="G215" s="407" t="s">
        <v>524</v>
      </c>
      <c r="H215" s="407" t="s">
        <v>1141</v>
      </c>
      <c r="I215" s="407" t="s">
        <v>1142</v>
      </c>
      <c r="J215" s="407" t="s">
        <v>1143</v>
      </c>
      <c r="K215" s="407" t="s">
        <v>770</v>
      </c>
      <c r="L215" s="409">
        <v>88.43</v>
      </c>
      <c r="M215" s="409">
        <v>2</v>
      </c>
      <c r="N215" s="410">
        <v>176.86</v>
      </c>
    </row>
    <row r="216" spans="1:14" ht="14.4" customHeight="1" x14ac:dyDescent="0.3">
      <c r="A216" s="405" t="s">
        <v>560</v>
      </c>
      <c r="B216" s="406" t="s">
        <v>2336</v>
      </c>
      <c r="C216" s="407" t="s">
        <v>561</v>
      </c>
      <c r="D216" s="408" t="s">
        <v>2351</v>
      </c>
      <c r="E216" s="407" t="s">
        <v>1144</v>
      </c>
      <c r="F216" s="408" t="s">
        <v>2367</v>
      </c>
      <c r="G216" s="407" t="s">
        <v>435</v>
      </c>
      <c r="H216" s="407" t="s">
        <v>1145</v>
      </c>
      <c r="I216" s="407" t="s">
        <v>1146</v>
      </c>
      <c r="J216" s="407" t="s">
        <v>1147</v>
      </c>
      <c r="K216" s="407" t="s">
        <v>1148</v>
      </c>
      <c r="L216" s="409">
        <v>2556.5299999999997</v>
      </c>
      <c r="M216" s="409">
        <v>1</v>
      </c>
      <c r="N216" s="410">
        <v>2556.5299999999997</v>
      </c>
    </row>
    <row r="217" spans="1:14" ht="14.4" customHeight="1" x14ac:dyDescent="0.3">
      <c r="A217" s="405" t="s">
        <v>560</v>
      </c>
      <c r="B217" s="406" t="s">
        <v>2336</v>
      </c>
      <c r="C217" s="407" t="s">
        <v>561</v>
      </c>
      <c r="D217" s="408" t="s">
        <v>2351</v>
      </c>
      <c r="E217" s="407" t="s">
        <v>1144</v>
      </c>
      <c r="F217" s="408" t="s">
        <v>2367</v>
      </c>
      <c r="G217" s="407" t="s">
        <v>435</v>
      </c>
      <c r="H217" s="407" t="s">
        <v>1149</v>
      </c>
      <c r="I217" s="407" t="s">
        <v>135</v>
      </c>
      <c r="J217" s="407" t="s">
        <v>1150</v>
      </c>
      <c r="K217" s="407"/>
      <c r="L217" s="409">
        <v>113.3400997199813</v>
      </c>
      <c r="M217" s="409">
        <v>30</v>
      </c>
      <c r="N217" s="410">
        <v>3400.202991599439</v>
      </c>
    </row>
    <row r="218" spans="1:14" ht="14.4" customHeight="1" x14ac:dyDescent="0.3">
      <c r="A218" s="405" t="s">
        <v>560</v>
      </c>
      <c r="B218" s="406" t="s">
        <v>2336</v>
      </c>
      <c r="C218" s="407" t="s">
        <v>561</v>
      </c>
      <c r="D218" s="408" t="s">
        <v>2351</v>
      </c>
      <c r="E218" s="407" t="s">
        <v>1144</v>
      </c>
      <c r="F218" s="408" t="s">
        <v>2367</v>
      </c>
      <c r="G218" s="407" t="s">
        <v>435</v>
      </c>
      <c r="H218" s="407" t="s">
        <v>1151</v>
      </c>
      <c r="I218" s="407" t="s">
        <v>1152</v>
      </c>
      <c r="J218" s="407" t="s">
        <v>1153</v>
      </c>
      <c r="K218" s="407" t="s">
        <v>1154</v>
      </c>
      <c r="L218" s="409">
        <v>4485.8</v>
      </c>
      <c r="M218" s="409">
        <v>1</v>
      </c>
      <c r="N218" s="410">
        <v>4485.8</v>
      </c>
    </row>
    <row r="219" spans="1:14" ht="14.4" customHeight="1" x14ac:dyDescent="0.3">
      <c r="A219" s="405" t="s">
        <v>560</v>
      </c>
      <c r="B219" s="406" t="s">
        <v>2336</v>
      </c>
      <c r="C219" s="407" t="s">
        <v>561</v>
      </c>
      <c r="D219" s="408" t="s">
        <v>2351</v>
      </c>
      <c r="E219" s="407" t="s">
        <v>1144</v>
      </c>
      <c r="F219" s="408" t="s">
        <v>2367</v>
      </c>
      <c r="G219" s="407" t="s">
        <v>524</v>
      </c>
      <c r="H219" s="407" t="s">
        <v>1155</v>
      </c>
      <c r="I219" s="407" t="s">
        <v>1156</v>
      </c>
      <c r="J219" s="407" t="s">
        <v>1157</v>
      </c>
      <c r="K219" s="407" t="s">
        <v>1158</v>
      </c>
      <c r="L219" s="409">
        <v>202.86</v>
      </c>
      <c r="M219" s="409">
        <v>4</v>
      </c>
      <c r="N219" s="410">
        <v>811.44</v>
      </c>
    </row>
    <row r="220" spans="1:14" ht="14.4" customHeight="1" x14ac:dyDescent="0.3">
      <c r="A220" s="405" t="s">
        <v>560</v>
      </c>
      <c r="B220" s="406" t="s">
        <v>2336</v>
      </c>
      <c r="C220" s="407" t="s">
        <v>561</v>
      </c>
      <c r="D220" s="408" t="s">
        <v>2351</v>
      </c>
      <c r="E220" s="407" t="s">
        <v>1144</v>
      </c>
      <c r="F220" s="408" t="s">
        <v>2367</v>
      </c>
      <c r="G220" s="407" t="s">
        <v>524</v>
      </c>
      <c r="H220" s="407" t="s">
        <v>1159</v>
      </c>
      <c r="I220" s="407" t="s">
        <v>1159</v>
      </c>
      <c r="J220" s="407" t="s">
        <v>1160</v>
      </c>
      <c r="K220" s="407" t="s">
        <v>1161</v>
      </c>
      <c r="L220" s="409">
        <v>116.24999999999997</v>
      </c>
      <c r="M220" s="409">
        <v>2</v>
      </c>
      <c r="N220" s="410">
        <v>232.49999999999994</v>
      </c>
    </row>
    <row r="221" spans="1:14" ht="14.4" customHeight="1" x14ac:dyDescent="0.3">
      <c r="A221" s="405" t="s">
        <v>560</v>
      </c>
      <c r="B221" s="406" t="s">
        <v>2336</v>
      </c>
      <c r="C221" s="407" t="s">
        <v>561</v>
      </c>
      <c r="D221" s="408" t="s">
        <v>2351</v>
      </c>
      <c r="E221" s="407" t="s">
        <v>1144</v>
      </c>
      <c r="F221" s="408" t="s">
        <v>2367</v>
      </c>
      <c r="G221" s="407" t="s">
        <v>524</v>
      </c>
      <c r="H221" s="407" t="s">
        <v>1162</v>
      </c>
      <c r="I221" s="407" t="s">
        <v>1163</v>
      </c>
      <c r="J221" s="407" t="s">
        <v>1164</v>
      </c>
      <c r="K221" s="407" t="s">
        <v>1165</v>
      </c>
      <c r="L221" s="409">
        <v>49.250164528629639</v>
      </c>
      <c r="M221" s="409">
        <v>10</v>
      </c>
      <c r="N221" s="410">
        <v>492.50164528629642</v>
      </c>
    </row>
    <row r="222" spans="1:14" ht="14.4" customHeight="1" x14ac:dyDescent="0.3">
      <c r="A222" s="405" t="s">
        <v>560</v>
      </c>
      <c r="B222" s="406" t="s">
        <v>2336</v>
      </c>
      <c r="C222" s="407" t="s">
        <v>561</v>
      </c>
      <c r="D222" s="408" t="s">
        <v>2351</v>
      </c>
      <c r="E222" s="407" t="s">
        <v>1144</v>
      </c>
      <c r="F222" s="408" t="s">
        <v>2367</v>
      </c>
      <c r="G222" s="407" t="s">
        <v>524</v>
      </c>
      <c r="H222" s="407" t="s">
        <v>1166</v>
      </c>
      <c r="I222" s="407" t="s">
        <v>1167</v>
      </c>
      <c r="J222" s="407" t="s">
        <v>1168</v>
      </c>
      <c r="K222" s="407" t="s">
        <v>1161</v>
      </c>
      <c r="L222" s="409">
        <v>116.24999999999997</v>
      </c>
      <c r="M222" s="409">
        <v>1</v>
      </c>
      <c r="N222" s="410">
        <v>116.24999999999997</v>
      </c>
    </row>
    <row r="223" spans="1:14" ht="14.4" customHeight="1" x14ac:dyDescent="0.3">
      <c r="A223" s="405" t="s">
        <v>560</v>
      </c>
      <c r="B223" s="406" t="s">
        <v>2336</v>
      </c>
      <c r="C223" s="407" t="s">
        <v>561</v>
      </c>
      <c r="D223" s="408" t="s">
        <v>2351</v>
      </c>
      <c r="E223" s="407" t="s">
        <v>1144</v>
      </c>
      <c r="F223" s="408" t="s">
        <v>2367</v>
      </c>
      <c r="G223" s="407" t="s">
        <v>524</v>
      </c>
      <c r="H223" s="407" t="s">
        <v>1169</v>
      </c>
      <c r="I223" s="407" t="s">
        <v>1169</v>
      </c>
      <c r="J223" s="407" t="s">
        <v>1170</v>
      </c>
      <c r="K223" s="407" t="s">
        <v>1171</v>
      </c>
      <c r="L223" s="409">
        <v>191.21999999999997</v>
      </c>
      <c r="M223" s="409">
        <v>10</v>
      </c>
      <c r="N223" s="410">
        <v>1912.1999999999996</v>
      </c>
    </row>
    <row r="224" spans="1:14" ht="14.4" customHeight="1" x14ac:dyDescent="0.3">
      <c r="A224" s="405" t="s">
        <v>560</v>
      </c>
      <c r="B224" s="406" t="s">
        <v>2336</v>
      </c>
      <c r="C224" s="407" t="s">
        <v>561</v>
      </c>
      <c r="D224" s="408" t="s">
        <v>2351</v>
      </c>
      <c r="E224" s="407" t="s">
        <v>516</v>
      </c>
      <c r="F224" s="408" t="s">
        <v>2366</v>
      </c>
      <c r="G224" s="407"/>
      <c r="H224" s="407" t="s">
        <v>1172</v>
      </c>
      <c r="I224" s="407" t="s">
        <v>1173</v>
      </c>
      <c r="J224" s="407" t="s">
        <v>1174</v>
      </c>
      <c r="K224" s="407" t="s">
        <v>1175</v>
      </c>
      <c r="L224" s="409">
        <v>71.459999999999994</v>
      </c>
      <c r="M224" s="409">
        <v>5</v>
      </c>
      <c r="N224" s="410">
        <v>357.29999999999995</v>
      </c>
    </row>
    <row r="225" spans="1:14" ht="14.4" customHeight="1" x14ac:dyDescent="0.3">
      <c r="A225" s="405" t="s">
        <v>560</v>
      </c>
      <c r="B225" s="406" t="s">
        <v>2336</v>
      </c>
      <c r="C225" s="407" t="s">
        <v>561</v>
      </c>
      <c r="D225" s="408" t="s">
        <v>2351</v>
      </c>
      <c r="E225" s="407" t="s">
        <v>516</v>
      </c>
      <c r="F225" s="408" t="s">
        <v>2366</v>
      </c>
      <c r="G225" s="407" t="s">
        <v>435</v>
      </c>
      <c r="H225" s="407" t="s">
        <v>1176</v>
      </c>
      <c r="I225" s="407" t="s">
        <v>1177</v>
      </c>
      <c r="J225" s="407" t="s">
        <v>1178</v>
      </c>
      <c r="K225" s="407" t="s">
        <v>1179</v>
      </c>
      <c r="L225" s="409">
        <v>25.630043237518006</v>
      </c>
      <c r="M225" s="409">
        <v>1</v>
      </c>
      <c r="N225" s="410">
        <v>25.630043237518006</v>
      </c>
    </row>
    <row r="226" spans="1:14" ht="14.4" customHeight="1" x14ac:dyDescent="0.3">
      <c r="A226" s="405" t="s">
        <v>560</v>
      </c>
      <c r="B226" s="406" t="s">
        <v>2336</v>
      </c>
      <c r="C226" s="407" t="s">
        <v>561</v>
      </c>
      <c r="D226" s="408" t="s">
        <v>2351</v>
      </c>
      <c r="E226" s="407" t="s">
        <v>516</v>
      </c>
      <c r="F226" s="408" t="s">
        <v>2366</v>
      </c>
      <c r="G226" s="407" t="s">
        <v>435</v>
      </c>
      <c r="H226" s="407" t="s">
        <v>1180</v>
      </c>
      <c r="I226" s="407" t="s">
        <v>1181</v>
      </c>
      <c r="J226" s="407" t="s">
        <v>1182</v>
      </c>
      <c r="K226" s="407" t="s">
        <v>1183</v>
      </c>
      <c r="L226" s="409">
        <v>31.930833333333343</v>
      </c>
      <c r="M226" s="409">
        <v>12</v>
      </c>
      <c r="N226" s="410">
        <v>383.17000000000013</v>
      </c>
    </row>
    <row r="227" spans="1:14" ht="14.4" customHeight="1" x14ac:dyDescent="0.3">
      <c r="A227" s="405" t="s">
        <v>560</v>
      </c>
      <c r="B227" s="406" t="s">
        <v>2336</v>
      </c>
      <c r="C227" s="407" t="s">
        <v>561</v>
      </c>
      <c r="D227" s="408" t="s">
        <v>2351</v>
      </c>
      <c r="E227" s="407" t="s">
        <v>516</v>
      </c>
      <c r="F227" s="408" t="s">
        <v>2366</v>
      </c>
      <c r="G227" s="407" t="s">
        <v>435</v>
      </c>
      <c r="H227" s="407" t="s">
        <v>1184</v>
      </c>
      <c r="I227" s="407" t="s">
        <v>1185</v>
      </c>
      <c r="J227" s="407" t="s">
        <v>1186</v>
      </c>
      <c r="K227" s="407" t="s">
        <v>1187</v>
      </c>
      <c r="L227" s="409">
        <v>176.43818181818185</v>
      </c>
      <c r="M227" s="409">
        <v>11</v>
      </c>
      <c r="N227" s="410">
        <v>1940.8200000000002</v>
      </c>
    </row>
    <row r="228" spans="1:14" ht="14.4" customHeight="1" x14ac:dyDescent="0.3">
      <c r="A228" s="405" t="s">
        <v>560</v>
      </c>
      <c r="B228" s="406" t="s">
        <v>2336</v>
      </c>
      <c r="C228" s="407" t="s">
        <v>561</v>
      </c>
      <c r="D228" s="408" t="s">
        <v>2351</v>
      </c>
      <c r="E228" s="407" t="s">
        <v>516</v>
      </c>
      <c r="F228" s="408" t="s">
        <v>2366</v>
      </c>
      <c r="G228" s="407" t="s">
        <v>435</v>
      </c>
      <c r="H228" s="407" t="s">
        <v>1188</v>
      </c>
      <c r="I228" s="407" t="s">
        <v>1189</v>
      </c>
      <c r="J228" s="407" t="s">
        <v>1190</v>
      </c>
      <c r="K228" s="407" t="s">
        <v>1191</v>
      </c>
      <c r="L228" s="409">
        <v>56.54</v>
      </c>
      <c r="M228" s="409">
        <v>3</v>
      </c>
      <c r="N228" s="410">
        <v>169.62</v>
      </c>
    </row>
    <row r="229" spans="1:14" ht="14.4" customHeight="1" x14ac:dyDescent="0.3">
      <c r="A229" s="405" t="s">
        <v>560</v>
      </c>
      <c r="B229" s="406" t="s">
        <v>2336</v>
      </c>
      <c r="C229" s="407" t="s">
        <v>561</v>
      </c>
      <c r="D229" s="408" t="s">
        <v>2351</v>
      </c>
      <c r="E229" s="407" t="s">
        <v>516</v>
      </c>
      <c r="F229" s="408" t="s">
        <v>2366</v>
      </c>
      <c r="G229" s="407" t="s">
        <v>435</v>
      </c>
      <c r="H229" s="407" t="s">
        <v>1192</v>
      </c>
      <c r="I229" s="407" t="s">
        <v>1193</v>
      </c>
      <c r="J229" s="407" t="s">
        <v>1194</v>
      </c>
      <c r="K229" s="407" t="s">
        <v>1195</v>
      </c>
      <c r="L229" s="409">
        <v>235.30763760049828</v>
      </c>
      <c r="M229" s="409">
        <v>1</v>
      </c>
      <c r="N229" s="410">
        <v>235.30763760049828</v>
      </c>
    </row>
    <row r="230" spans="1:14" ht="14.4" customHeight="1" x14ac:dyDescent="0.3">
      <c r="A230" s="405" t="s">
        <v>560</v>
      </c>
      <c r="B230" s="406" t="s">
        <v>2336</v>
      </c>
      <c r="C230" s="407" t="s">
        <v>561</v>
      </c>
      <c r="D230" s="408" t="s">
        <v>2351</v>
      </c>
      <c r="E230" s="407" t="s">
        <v>516</v>
      </c>
      <c r="F230" s="408" t="s">
        <v>2366</v>
      </c>
      <c r="G230" s="407" t="s">
        <v>435</v>
      </c>
      <c r="H230" s="407" t="s">
        <v>1196</v>
      </c>
      <c r="I230" s="407" t="s">
        <v>1196</v>
      </c>
      <c r="J230" s="407" t="s">
        <v>1197</v>
      </c>
      <c r="K230" s="407" t="s">
        <v>1198</v>
      </c>
      <c r="L230" s="409">
        <v>364.375</v>
      </c>
      <c r="M230" s="409">
        <v>1.6</v>
      </c>
      <c r="N230" s="410">
        <v>583</v>
      </c>
    </row>
    <row r="231" spans="1:14" ht="14.4" customHeight="1" x14ac:dyDescent="0.3">
      <c r="A231" s="405" t="s">
        <v>560</v>
      </c>
      <c r="B231" s="406" t="s">
        <v>2336</v>
      </c>
      <c r="C231" s="407" t="s">
        <v>561</v>
      </c>
      <c r="D231" s="408" t="s">
        <v>2351</v>
      </c>
      <c r="E231" s="407" t="s">
        <v>516</v>
      </c>
      <c r="F231" s="408" t="s">
        <v>2366</v>
      </c>
      <c r="G231" s="407" t="s">
        <v>524</v>
      </c>
      <c r="H231" s="407" t="s">
        <v>1199</v>
      </c>
      <c r="I231" s="407" t="s">
        <v>1200</v>
      </c>
      <c r="J231" s="407" t="s">
        <v>1201</v>
      </c>
      <c r="K231" s="407" t="s">
        <v>1202</v>
      </c>
      <c r="L231" s="409">
        <v>111.30610831495306</v>
      </c>
      <c r="M231" s="409">
        <v>6</v>
      </c>
      <c r="N231" s="410">
        <v>667.83664988971839</v>
      </c>
    </row>
    <row r="232" spans="1:14" ht="14.4" customHeight="1" x14ac:dyDescent="0.3">
      <c r="A232" s="405" t="s">
        <v>560</v>
      </c>
      <c r="B232" s="406" t="s">
        <v>2336</v>
      </c>
      <c r="C232" s="407" t="s">
        <v>561</v>
      </c>
      <c r="D232" s="408" t="s">
        <v>2351</v>
      </c>
      <c r="E232" s="407" t="s">
        <v>516</v>
      </c>
      <c r="F232" s="408" t="s">
        <v>2366</v>
      </c>
      <c r="G232" s="407" t="s">
        <v>524</v>
      </c>
      <c r="H232" s="407" t="s">
        <v>1203</v>
      </c>
      <c r="I232" s="407" t="s">
        <v>1204</v>
      </c>
      <c r="J232" s="407" t="s">
        <v>1186</v>
      </c>
      <c r="K232" s="407" t="s">
        <v>1205</v>
      </c>
      <c r="L232" s="409">
        <v>22.495444766654252</v>
      </c>
      <c r="M232" s="409">
        <v>116</v>
      </c>
      <c r="N232" s="410">
        <v>2609.4715929318932</v>
      </c>
    </row>
    <row r="233" spans="1:14" ht="14.4" customHeight="1" x14ac:dyDescent="0.3">
      <c r="A233" s="405" t="s">
        <v>560</v>
      </c>
      <c r="B233" s="406" t="s">
        <v>2336</v>
      </c>
      <c r="C233" s="407" t="s">
        <v>561</v>
      </c>
      <c r="D233" s="408" t="s">
        <v>2351</v>
      </c>
      <c r="E233" s="407" t="s">
        <v>516</v>
      </c>
      <c r="F233" s="408" t="s">
        <v>2366</v>
      </c>
      <c r="G233" s="407" t="s">
        <v>524</v>
      </c>
      <c r="H233" s="407" t="s">
        <v>1206</v>
      </c>
      <c r="I233" s="407" t="s">
        <v>1207</v>
      </c>
      <c r="J233" s="407" t="s">
        <v>1208</v>
      </c>
      <c r="K233" s="407" t="s">
        <v>1209</v>
      </c>
      <c r="L233" s="409">
        <v>144.64488322165667</v>
      </c>
      <c r="M233" s="409">
        <v>20.400000000000006</v>
      </c>
      <c r="N233" s="410">
        <v>2950.7556177217971</v>
      </c>
    </row>
    <row r="234" spans="1:14" ht="14.4" customHeight="1" x14ac:dyDescent="0.3">
      <c r="A234" s="405" t="s">
        <v>560</v>
      </c>
      <c r="B234" s="406" t="s">
        <v>2336</v>
      </c>
      <c r="C234" s="407" t="s">
        <v>561</v>
      </c>
      <c r="D234" s="408" t="s">
        <v>2351</v>
      </c>
      <c r="E234" s="407" t="s">
        <v>516</v>
      </c>
      <c r="F234" s="408" t="s">
        <v>2366</v>
      </c>
      <c r="G234" s="407" t="s">
        <v>524</v>
      </c>
      <c r="H234" s="407" t="s">
        <v>1210</v>
      </c>
      <c r="I234" s="407" t="s">
        <v>1211</v>
      </c>
      <c r="J234" s="407" t="s">
        <v>1212</v>
      </c>
      <c r="K234" s="407" t="s">
        <v>1213</v>
      </c>
      <c r="L234" s="409">
        <v>76.507499999999993</v>
      </c>
      <c r="M234" s="409">
        <v>8</v>
      </c>
      <c r="N234" s="410">
        <v>612.05999999999995</v>
      </c>
    </row>
    <row r="235" spans="1:14" ht="14.4" customHeight="1" x14ac:dyDescent="0.3">
      <c r="A235" s="405" t="s">
        <v>560</v>
      </c>
      <c r="B235" s="406" t="s">
        <v>2336</v>
      </c>
      <c r="C235" s="407" t="s">
        <v>561</v>
      </c>
      <c r="D235" s="408" t="s">
        <v>2351</v>
      </c>
      <c r="E235" s="407" t="s">
        <v>516</v>
      </c>
      <c r="F235" s="408" t="s">
        <v>2366</v>
      </c>
      <c r="G235" s="407" t="s">
        <v>524</v>
      </c>
      <c r="H235" s="407" t="s">
        <v>1214</v>
      </c>
      <c r="I235" s="407" t="s">
        <v>1215</v>
      </c>
      <c r="J235" s="407" t="s">
        <v>1216</v>
      </c>
      <c r="K235" s="407" t="s">
        <v>1217</v>
      </c>
      <c r="L235" s="409">
        <v>11601.57</v>
      </c>
      <c r="M235" s="409">
        <v>1</v>
      </c>
      <c r="N235" s="410">
        <v>11601.57</v>
      </c>
    </row>
    <row r="236" spans="1:14" ht="14.4" customHeight="1" x14ac:dyDescent="0.3">
      <c r="A236" s="405" t="s">
        <v>560</v>
      </c>
      <c r="B236" s="406" t="s">
        <v>2336</v>
      </c>
      <c r="C236" s="407" t="s">
        <v>561</v>
      </c>
      <c r="D236" s="408" t="s">
        <v>2351</v>
      </c>
      <c r="E236" s="407" t="s">
        <v>516</v>
      </c>
      <c r="F236" s="408" t="s">
        <v>2366</v>
      </c>
      <c r="G236" s="407" t="s">
        <v>524</v>
      </c>
      <c r="H236" s="407" t="s">
        <v>1218</v>
      </c>
      <c r="I236" s="407" t="s">
        <v>1218</v>
      </c>
      <c r="J236" s="407" t="s">
        <v>1219</v>
      </c>
      <c r="K236" s="407" t="s">
        <v>1220</v>
      </c>
      <c r="L236" s="409">
        <v>234.2154285714285</v>
      </c>
      <c r="M236" s="409">
        <v>3.5000000000000004</v>
      </c>
      <c r="N236" s="410">
        <v>819.75399999999991</v>
      </c>
    </row>
    <row r="237" spans="1:14" ht="14.4" customHeight="1" x14ac:dyDescent="0.3">
      <c r="A237" s="405" t="s">
        <v>560</v>
      </c>
      <c r="B237" s="406" t="s">
        <v>2336</v>
      </c>
      <c r="C237" s="407" t="s">
        <v>561</v>
      </c>
      <c r="D237" s="408" t="s">
        <v>2351</v>
      </c>
      <c r="E237" s="407" t="s">
        <v>516</v>
      </c>
      <c r="F237" s="408" t="s">
        <v>2366</v>
      </c>
      <c r="G237" s="407" t="s">
        <v>524</v>
      </c>
      <c r="H237" s="407" t="s">
        <v>1221</v>
      </c>
      <c r="I237" s="407" t="s">
        <v>1221</v>
      </c>
      <c r="J237" s="407" t="s">
        <v>1222</v>
      </c>
      <c r="K237" s="407" t="s">
        <v>1223</v>
      </c>
      <c r="L237" s="409">
        <v>34.660000000000004</v>
      </c>
      <c r="M237" s="409">
        <v>20</v>
      </c>
      <c r="N237" s="410">
        <v>693.2</v>
      </c>
    </row>
    <row r="238" spans="1:14" ht="14.4" customHeight="1" x14ac:dyDescent="0.3">
      <c r="A238" s="405" t="s">
        <v>560</v>
      </c>
      <c r="B238" s="406" t="s">
        <v>2336</v>
      </c>
      <c r="C238" s="407" t="s">
        <v>561</v>
      </c>
      <c r="D238" s="408" t="s">
        <v>2351</v>
      </c>
      <c r="E238" s="407" t="s">
        <v>516</v>
      </c>
      <c r="F238" s="408" t="s">
        <v>2366</v>
      </c>
      <c r="G238" s="407" t="s">
        <v>524</v>
      </c>
      <c r="H238" s="407" t="s">
        <v>1224</v>
      </c>
      <c r="I238" s="407" t="s">
        <v>1224</v>
      </c>
      <c r="J238" s="407" t="s">
        <v>1225</v>
      </c>
      <c r="K238" s="407" t="s">
        <v>1226</v>
      </c>
      <c r="L238" s="409">
        <v>55.186999999999998</v>
      </c>
      <c r="M238" s="409">
        <v>10</v>
      </c>
      <c r="N238" s="410">
        <v>551.87</v>
      </c>
    </row>
    <row r="239" spans="1:14" ht="14.4" customHeight="1" x14ac:dyDescent="0.3">
      <c r="A239" s="405" t="s">
        <v>560</v>
      </c>
      <c r="B239" s="406" t="s">
        <v>2336</v>
      </c>
      <c r="C239" s="407" t="s">
        <v>1227</v>
      </c>
      <c r="D239" s="408" t="s">
        <v>2352</v>
      </c>
      <c r="E239" s="407" t="s">
        <v>434</v>
      </c>
      <c r="F239" s="408" t="s">
        <v>2365</v>
      </c>
      <c r="G239" s="407" t="s">
        <v>435</v>
      </c>
      <c r="H239" s="407" t="s">
        <v>568</v>
      </c>
      <c r="I239" s="407" t="s">
        <v>568</v>
      </c>
      <c r="J239" s="407" t="s">
        <v>569</v>
      </c>
      <c r="K239" s="407" t="s">
        <v>570</v>
      </c>
      <c r="L239" s="409">
        <v>171.6</v>
      </c>
      <c r="M239" s="409">
        <v>1</v>
      </c>
      <c r="N239" s="410">
        <v>171.6</v>
      </c>
    </row>
    <row r="240" spans="1:14" ht="14.4" customHeight="1" x14ac:dyDescent="0.3">
      <c r="A240" s="405" t="s">
        <v>560</v>
      </c>
      <c r="B240" s="406" t="s">
        <v>2336</v>
      </c>
      <c r="C240" s="407" t="s">
        <v>1227</v>
      </c>
      <c r="D240" s="408" t="s">
        <v>2352</v>
      </c>
      <c r="E240" s="407" t="s">
        <v>434</v>
      </c>
      <c r="F240" s="408" t="s">
        <v>2365</v>
      </c>
      <c r="G240" s="407" t="s">
        <v>435</v>
      </c>
      <c r="H240" s="407" t="s">
        <v>814</v>
      </c>
      <c r="I240" s="407" t="s">
        <v>135</v>
      </c>
      <c r="J240" s="407" t="s">
        <v>815</v>
      </c>
      <c r="K240" s="407"/>
      <c r="L240" s="409">
        <v>191.12999405684405</v>
      </c>
      <c r="M240" s="409">
        <v>1</v>
      </c>
      <c r="N240" s="410">
        <v>191.12999405684405</v>
      </c>
    </row>
    <row r="241" spans="1:14" ht="14.4" customHeight="1" x14ac:dyDescent="0.3">
      <c r="A241" s="405" t="s">
        <v>560</v>
      </c>
      <c r="B241" s="406" t="s">
        <v>2336</v>
      </c>
      <c r="C241" s="407" t="s">
        <v>1227</v>
      </c>
      <c r="D241" s="408" t="s">
        <v>2352</v>
      </c>
      <c r="E241" s="407" t="s">
        <v>434</v>
      </c>
      <c r="F241" s="408" t="s">
        <v>2365</v>
      </c>
      <c r="G241" s="407" t="s">
        <v>435</v>
      </c>
      <c r="H241" s="407" t="s">
        <v>875</v>
      </c>
      <c r="I241" s="407" t="s">
        <v>876</v>
      </c>
      <c r="J241" s="407" t="s">
        <v>460</v>
      </c>
      <c r="K241" s="407" t="s">
        <v>877</v>
      </c>
      <c r="L241" s="409">
        <v>49.390000000000008</v>
      </c>
      <c r="M241" s="409">
        <v>6</v>
      </c>
      <c r="N241" s="410">
        <v>296.34000000000003</v>
      </c>
    </row>
    <row r="242" spans="1:14" ht="14.4" customHeight="1" x14ac:dyDescent="0.3">
      <c r="A242" s="405" t="s">
        <v>560</v>
      </c>
      <c r="B242" s="406" t="s">
        <v>2336</v>
      </c>
      <c r="C242" s="407" t="s">
        <v>1227</v>
      </c>
      <c r="D242" s="408" t="s">
        <v>2352</v>
      </c>
      <c r="E242" s="407" t="s">
        <v>434</v>
      </c>
      <c r="F242" s="408" t="s">
        <v>2365</v>
      </c>
      <c r="G242" s="407" t="s">
        <v>435</v>
      </c>
      <c r="H242" s="407" t="s">
        <v>936</v>
      </c>
      <c r="I242" s="407" t="s">
        <v>135</v>
      </c>
      <c r="J242" s="407" t="s">
        <v>937</v>
      </c>
      <c r="K242" s="407"/>
      <c r="L242" s="409">
        <v>58.95000000000001</v>
      </c>
      <c r="M242" s="409">
        <v>3</v>
      </c>
      <c r="N242" s="410">
        <v>176.85000000000002</v>
      </c>
    </row>
    <row r="243" spans="1:14" ht="14.4" customHeight="1" x14ac:dyDescent="0.3">
      <c r="A243" s="405" t="s">
        <v>560</v>
      </c>
      <c r="B243" s="406" t="s">
        <v>2336</v>
      </c>
      <c r="C243" s="407" t="s">
        <v>1227</v>
      </c>
      <c r="D243" s="408" t="s">
        <v>2352</v>
      </c>
      <c r="E243" s="407" t="s">
        <v>434</v>
      </c>
      <c r="F243" s="408" t="s">
        <v>2365</v>
      </c>
      <c r="G243" s="407" t="s">
        <v>524</v>
      </c>
      <c r="H243" s="407" t="s">
        <v>992</v>
      </c>
      <c r="I243" s="407" t="s">
        <v>993</v>
      </c>
      <c r="J243" s="407" t="s">
        <v>994</v>
      </c>
      <c r="K243" s="407" t="s">
        <v>995</v>
      </c>
      <c r="L243" s="409">
        <v>138.24999844147391</v>
      </c>
      <c r="M243" s="409">
        <v>2</v>
      </c>
      <c r="N243" s="410">
        <v>276.49999688294781</v>
      </c>
    </row>
    <row r="244" spans="1:14" ht="14.4" customHeight="1" x14ac:dyDescent="0.3">
      <c r="A244" s="405" t="s">
        <v>560</v>
      </c>
      <c r="B244" s="406" t="s">
        <v>2336</v>
      </c>
      <c r="C244" s="407" t="s">
        <v>1228</v>
      </c>
      <c r="D244" s="408" t="s">
        <v>2353</v>
      </c>
      <c r="E244" s="407" t="s">
        <v>434</v>
      </c>
      <c r="F244" s="408" t="s">
        <v>2365</v>
      </c>
      <c r="G244" s="407"/>
      <c r="H244" s="407" t="s">
        <v>1229</v>
      </c>
      <c r="I244" s="407" t="s">
        <v>1230</v>
      </c>
      <c r="J244" s="407" t="s">
        <v>1231</v>
      </c>
      <c r="K244" s="407" t="s">
        <v>1232</v>
      </c>
      <c r="L244" s="409">
        <v>249.39072110806714</v>
      </c>
      <c r="M244" s="409">
        <v>80</v>
      </c>
      <c r="N244" s="410">
        <v>19951.257688645372</v>
      </c>
    </row>
    <row r="245" spans="1:14" ht="14.4" customHeight="1" x14ac:dyDescent="0.3">
      <c r="A245" s="405" t="s">
        <v>560</v>
      </c>
      <c r="B245" s="406" t="s">
        <v>2336</v>
      </c>
      <c r="C245" s="407" t="s">
        <v>1228</v>
      </c>
      <c r="D245" s="408" t="s">
        <v>2353</v>
      </c>
      <c r="E245" s="407" t="s">
        <v>434</v>
      </c>
      <c r="F245" s="408" t="s">
        <v>2365</v>
      </c>
      <c r="G245" s="407"/>
      <c r="H245" s="407" t="s">
        <v>1233</v>
      </c>
      <c r="I245" s="407" t="s">
        <v>1233</v>
      </c>
      <c r="J245" s="407" t="s">
        <v>1234</v>
      </c>
      <c r="K245" s="407" t="s">
        <v>1235</v>
      </c>
      <c r="L245" s="409">
        <v>900.00070203790347</v>
      </c>
      <c r="M245" s="409">
        <v>1</v>
      </c>
      <c r="N245" s="410">
        <v>900.00070203790347</v>
      </c>
    </row>
    <row r="246" spans="1:14" ht="14.4" customHeight="1" x14ac:dyDescent="0.3">
      <c r="A246" s="405" t="s">
        <v>560</v>
      </c>
      <c r="B246" s="406" t="s">
        <v>2336</v>
      </c>
      <c r="C246" s="407" t="s">
        <v>1228</v>
      </c>
      <c r="D246" s="408" t="s">
        <v>2353</v>
      </c>
      <c r="E246" s="407" t="s">
        <v>434</v>
      </c>
      <c r="F246" s="408" t="s">
        <v>2365</v>
      </c>
      <c r="G246" s="407"/>
      <c r="H246" s="407" t="s">
        <v>562</v>
      </c>
      <c r="I246" s="407" t="s">
        <v>562</v>
      </c>
      <c r="J246" s="407" t="s">
        <v>563</v>
      </c>
      <c r="K246" s="407" t="s">
        <v>564</v>
      </c>
      <c r="L246" s="409">
        <v>553.99000000000012</v>
      </c>
      <c r="M246" s="409">
        <v>1.6</v>
      </c>
      <c r="N246" s="410">
        <v>886.38400000000024</v>
      </c>
    </row>
    <row r="247" spans="1:14" ht="14.4" customHeight="1" x14ac:dyDescent="0.3">
      <c r="A247" s="405" t="s">
        <v>560</v>
      </c>
      <c r="B247" s="406" t="s">
        <v>2336</v>
      </c>
      <c r="C247" s="407" t="s">
        <v>1228</v>
      </c>
      <c r="D247" s="408" t="s">
        <v>2353</v>
      </c>
      <c r="E247" s="407" t="s">
        <v>434</v>
      </c>
      <c r="F247" s="408" t="s">
        <v>2365</v>
      </c>
      <c r="G247" s="407"/>
      <c r="H247" s="407" t="s">
        <v>1236</v>
      </c>
      <c r="I247" s="407" t="s">
        <v>1236</v>
      </c>
      <c r="J247" s="407" t="s">
        <v>1237</v>
      </c>
      <c r="K247" s="407" t="s">
        <v>1238</v>
      </c>
      <c r="L247" s="409">
        <v>387.5790433252576</v>
      </c>
      <c r="M247" s="409">
        <v>2</v>
      </c>
      <c r="N247" s="410">
        <v>775.1580866505152</v>
      </c>
    </row>
    <row r="248" spans="1:14" ht="14.4" customHeight="1" x14ac:dyDescent="0.3">
      <c r="A248" s="405" t="s">
        <v>560</v>
      </c>
      <c r="B248" s="406" t="s">
        <v>2336</v>
      </c>
      <c r="C248" s="407" t="s">
        <v>1228</v>
      </c>
      <c r="D248" s="408" t="s">
        <v>2353</v>
      </c>
      <c r="E248" s="407" t="s">
        <v>434</v>
      </c>
      <c r="F248" s="408" t="s">
        <v>2365</v>
      </c>
      <c r="G248" s="407" t="s">
        <v>435</v>
      </c>
      <c r="H248" s="407" t="s">
        <v>568</v>
      </c>
      <c r="I248" s="407" t="s">
        <v>568</v>
      </c>
      <c r="J248" s="407" t="s">
        <v>569</v>
      </c>
      <c r="K248" s="407" t="s">
        <v>570</v>
      </c>
      <c r="L248" s="409">
        <v>171.60000000000002</v>
      </c>
      <c r="M248" s="409">
        <v>16</v>
      </c>
      <c r="N248" s="410">
        <v>2745.6000000000004</v>
      </c>
    </row>
    <row r="249" spans="1:14" ht="14.4" customHeight="1" x14ac:dyDescent="0.3">
      <c r="A249" s="405" t="s">
        <v>560</v>
      </c>
      <c r="B249" s="406" t="s">
        <v>2336</v>
      </c>
      <c r="C249" s="407" t="s">
        <v>1228</v>
      </c>
      <c r="D249" s="408" t="s">
        <v>2353</v>
      </c>
      <c r="E249" s="407" t="s">
        <v>434</v>
      </c>
      <c r="F249" s="408" t="s">
        <v>2365</v>
      </c>
      <c r="G249" s="407" t="s">
        <v>435</v>
      </c>
      <c r="H249" s="407" t="s">
        <v>571</v>
      </c>
      <c r="I249" s="407" t="s">
        <v>571</v>
      </c>
      <c r="J249" s="407" t="s">
        <v>572</v>
      </c>
      <c r="K249" s="407" t="s">
        <v>573</v>
      </c>
      <c r="L249" s="409">
        <v>174.2976923076923</v>
      </c>
      <c r="M249" s="409">
        <v>13</v>
      </c>
      <c r="N249" s="410">
        <v>2265.87</v>
      </c>
    </row>
    <row r="250" spans="1:14" ht="14.4" customHeight="1" x14ac:dyDescent="0.3">
      <c r="A250" s="405" t="s">
        <v>560</v>
      </c>
      <c r="B250" s="406" t="s">
        <v>2336</v>
      </c>
      <c r="C250" s="407" t="s">
        <v>1228</v>
      </c>
      <c r="D250" s="408" t="s">
        <v>2353</v>
      </c>
      <c r="E250" s="407" t="s">
        <v>434</v>
      </c>
      <c r="F250" s="408" t="s">
        <v>2365</v>
      </c>
      <c r="G250" s="407" t="s">
        <v>435</v>
      </c>
      <c r="H250" s="407" t="s">
        <v>1239</v>
      </c>
      <c r="I250" s="407" t="s">
        <v>1239</v>
      </c>
      <c r="J250" s="407" t="s">
        <v>1240</v>
      </c>
      <c r="K250" s="407" t="s">
        <v>573</v>
      </c>
      <c r="L250" s="409">
        <v>145.36363636363637</v>
      </c>
      <c r="M250" s="409">
        <v>11</v>
      </c>
      <c r="N250" s="410">
        <v>1599</v>
      </c>
    </row>
    <row r="251" spans="1:14" ht="14.4" customHeight="1" x14ac:dyDescent="0.3">
      <c r="A251" s="405" t="s">
        <v>560</v>
      </c>
      <c r="B251" s="406" t="s">
        <v>2336</v>
      </c>
      <c r="C251" s="407" t="s">
        <v>1228</v>
      </c>
      <c r="D251" s="408" t="s">
        <v>2353</v>
      </c>
      <c r="E251" s="407" t="s">
        <v>434</v>
      </c>
      <c r="F251" s="408" t="s">
        <v>2365</v>
      </c>
      <c r="G251" s="407" t="s">
        <v>435</v>
      </c>
      <c r="H251" s="407" t="s">
        <v>1241</v>
      </c>
      <c r="I251" s="407" t="s">
        <v>1241</v>
      </c>
      <c r="J251" s="407" t="s">
        <v>1240</v>
      </c>
      <c r="K251" s="407" t="s">
        <v>1242</v>
      </c>
      <c r="L251" s="409">
        <v>126.5</v>
      </c>
      <c r="M251" s="409">
        <v>4</v>
      </c>
      <c r="N251" s="410">
        <v>506</v>
      </c>
    </row>
    <row r="252" spans="1:14" ht="14.4" customHeight="1" x14ac:dyDescent="0.3">
      <c r="A252" s="405" t="s">
        <v>560</v>
      </c>
      <c r="B252" s="406" t="s">
        <v>2336</v>
      </c>
      <c r="C252" s="407" t="s">
        <v>1228</v>
      </c>
      <c r="D252" s="408" t="s">
        <v>2353</v>
      </c>
      <c r="E252" s="407" t="s">
        <v>434</v>
      </c>
      <c r="F252" s="408" t="s">
        <v>2365</v>
      </c>
      <c r="G252" s="407" t="s">
        <v>435</v>
      </c>
      <c r="H252" s="407" t="s">
        <v>1243</v>
      </c>
      <c r="I252" s="407" t="s">
        <v>1243</v>
      </c>
      <c r="J252" s="407" t="s">
        <v>1240</v>
      </c>
      <c r="K252" s="407" t="s">
        <v>1244</v>
      </c>
      <c r="L252" s="409">
        <v>235.74166666666667</v>
      </c>
      <c r="M252" s="409">
        <v>6</v>
      </c>
      <c r="N252" s="410">
        <v>1414.45</v>
      </c>
    </row>
    <row r="253" spans="1:14" ht="14.4" customHeight="1" x14ac:dyDescent="0.3">
      <c r="A253" s="405" t="s">
        <v>560</v>
      </c>
      <c r="B253" s="406" t="s">
        <v>2336</v>
      </c>
      <c r="C253" s="407" t="s">
        <v>1228</v>
      </c>
      <c r="D253" s="408" t="s">
        <v>2353</v>
      </c>
      <c r="E253" s="407" t="s">
        <v>434</v>
      </c>
      <c r="F253" s="408" t="s">
        <v>2365</v>
      </c>
      <c r="G253" s="407" t="s">
        <v>435</v>
      </c>
      <c r="H253" s="407" t="s">
        <v>574</v>
      </c>
      <c r="I253" s="407" t="s">
        <v>574</v>
      </c>
      <c r="J253" s="407" t="s">
        <v>569</v>
      </c>
      <c r="K253" s="407" t="s">
        <v>575</v>
      </c>
      <c r="L253" s="409">
        <v>94.590138313330201</v>
      </c>
      <c r="M253" s="409">
        <v>49</v>
      </c>
      <c r="N253" s="410">
        <v>4634.9167773531799</v>
      </c>
    </row>
    <row r="254" spans="1:14" ht="14.4" customHeight="1" x14ac:dyDescent="0.3">
      <c r="A254" s="405" t="s">
        <v>560</v>
      </c>
      <c r="B254" s="406" t="s">
        <v>2336</v>
      </c>
      <c r="C254" s="407" t="s">
        <v>1228</v>
      </c>
      <c r="D254" s="408" t="s">
        <v>2353</v>
      </c>
      <c r="E254" s="407" t="s">
        <v>434</v>
      </c>
      <c r="F254" s="408" t="s">
        <v>2365</v>
      </c>
      <c r="G254" s="407" t="s">
        <v>435</v>
      </c>
      <c r="H254" s="407" t="s">
        <v>576</v>
      </c>
      <c r="I254" s="407" t="s">
        <v>577</v>
      </c>
      <c r="J254" s="407" t="s">
        <v>578</v>
      </c>
      <c r="K254" s="407" t="s">
        <v>579</v>
      </c>
      <c r="L254" s="409">
        <v>38.319419689783956</v>
      </c>
      <c r="M254" s="409">
        <v>1</v>
      </c>
      <c r="N254" s="410">
        <v>38.319419689783956</v>
      </c>
    </row>
    <row r="255" spans="1:14" ht="14.4" customHeight="1" x14ac:dyDescent="0.3">
      <c r="A255" s="405" t="s">
        <v>560</v>
      </c>
      <c r="B255" s="406" t="s">
        <v>2336</v>
      </c>
      <c r="C255" s="407" t="s">
        <v>1228</v>
      </c>
      <c r="D255" s="408" t="s">
        <v>2353</v>
      </c>
      <c r="E255" s="407" t="s">
        <v>434</v>
      </c>
      <c r="F255" s="408" t="s">
        <v>2365</v>
      </c>
      <c r="G255" s="407" t="s">
        <v>435</v>
      </c>
      <c r="H255" s="407" t="s">
        <v>454</v>
      </c>
      <c r="I255" s="407" t="s">
        <v>455</v>
      </c>
      <c r="J255" s="407" t="s">
        <v>456</v>
      </c>
      <c r="K255" s="407" t="s">
        <v>457</v>
      </c>
      <c r="L255" s="409">
        <v>87.030000000000015</v>
      </c>
      <c r="M255" s="409">
        <v>5</v>
      </c>
      <c r="N255" s="410">
        <v>435.15000000000009</v>
      </c>
    </row>
    <row r="256" spans="1:14" ht="14.4" customHeight="1" x14ac:dyDescent="0.3">
      <c r="A256" s="405" t="s">
        <v>560</v>
      </c>
      <c r="B256" s="406" t="s">
        <v>2336</v>
      </c>
      <c r="C256" s="407" t="s">
        <v>1228</v>
      </c>
      <c r="D256" s="408" t="s">
        <v>2353</v>
      </c>
      <c r="E256" s="407" t="s">
        <v>434</v>
      </c>
      <c r="F256" s="408" t="s">
        <v>2365</v>
      </c>
      <c r="G256" s="407" t="s">
        <v>435</v>
      </c>
      <c r="H256" s="407" t="s">
        <v>584</v>
      </c>
      <c r="I256" s="407" t="s">
        <v>585</v>
      </c>
      <c r="J256" s="407" t="s">
        <v>586</v>
      </c>
      <c r="K256" s="407" t="s">
        <v>587</v>
      </c>
      <c r="L256" s="409">
        <v>101.54928802742891</v>
      </c>
      <c r="M256" s="409">
        <v>58</v>
      </c>
      <c r="N256" s="410">
        <v>5889.8587055908774</v>
      </c>
    </row>
    <row r="257" spans="1:14" ht="14.4" customHeight="1" x14ac:dyDescent="0.3">
      <c r="A257" s="405" t="s">
        <v>560</v>
      </c>
      <c r="B257" s="406" t="s">
        <v>2336</v>
      </c>
      <c r="C257" s="407" t="s">
        <v>1228</v>
      </c>
      <c r="D257" s="408" t="s">
        <v>2353</v>
      </c>
      <c r="E257" s="407" t="s">
        <v>434</v>
      </c>
      <c r="F257" s="408" t="s">
        <v>2365</v>
      </c>
      <c r="G257" s="407" t="s">
        <v>435</v>
      </c>
      <c r="H257" s="407" t="s">
        <v>458</v>
      </c>
      <c r="I257" s="407" t="s">
        <v>459</v>
      </c>
      <c r="J257" s="407" t="s">
        <v>460</v>
      </c>
      <c r="K257" s="407" t="s">
        <v>461</v>
      </c>
      <c r="L257" s="409">
        <v>167.61</v>
      </c>
      <c r="M257" s="409">
        <v>4</v>
      </c>
      <c r="N257" s="410">
        <v>670.44</v>
      </c>
    </row>
    <row r="258" spans="1:14" ht="14.4" customHeight="1" x14ac:dyDescent="0.3">
      <c r="A258" s="405" t="s">
        <v>560</v>
      </c>
      <c r="B258" s="406" t="s">
        <v>2336</v>
      </c>
      <c r="C258" s="407" t="s">
        <v>1228</v>
      </c>
      <c r="D258" s="408" t="s">
        <v>2353</v>
      </c>
      <c r="E258" s="407" t="s">
        <v>434</v>
      </c>
      <c r="F258" s="408" t="s">
        <v>2365</v>
      </c>
      <c r="G258" s="407" t="s">
        <v>435</v>
      </c>
      <c r="H258" s="407" t="s">
        <v>588</v>
      </c>
      <c r="I258" s="407" t="s">
        <v>589</v>
      </c>
      <c r="J258" s="407" t="s">
        <v>590</v>
      </c>
      <c r="K258" s="407" t="s">
        <v>591</v>
      </c>
      <c r="L258" s="409">
        <v>64.557926271348862</v>
      </c>
      <c r="M258" s="409">
        <v>25</v>
      </c>
      <c r="N258" s="410">
        <v>1613.9481567837215</v>
      </c>
    </row>
    <row r="259" spans="1:14" ht="14.4" customHeight="1" x14ac:dyDescent="0.3">
      <c r="A259" s="405" t="s">
        <v>560</v>
      </c>
      <c r="B259" s="406" t="s">
        <v>2336</v>
      </c>
      <c r="C259" s="407" t="s">
        <v>1228</v>
      </c>
      <c r="D259" s="408" t="s">
        <v>2353</v>
      </c>
      <c r="E259" s="407" t="s">
        <v>434</v>
      </c>
      <c r="F259" s="408" t="s">
        <v>2365</v>
      </c>
      <c r="G259" s="407" t="s">
        <v>435</v>
      </c>
      <c r="H259" s="407" t="s">
        <v>604</v>
      </c>
      <c r="I259" s="407" t="s">
        <v>605</v>
      </c>
      <c r="J259" s="407" t="s">
        <v>606</v>
      </c>
      <c r="K259" s="407" t="s">
        <v>607</v>
      </c>
      <c r="L259" s="409">
        <v>28.396502887645461</v>
      </c>
      <c r="M259" s="409">
        <v>161</v>
      </c>
      <c r="N259" s="410">
        <v>4571.8369649109191</v>
      </c>
    </row>
    <row r="260" spans="1:14" ht="14.4" customHeight="1" x14ac:dyDescent="0.3">
      <c r="A260" s="405" t="s">
        <v>560</v>
      </c>
      <c r="B260" s="406" t="s">
        <v>2336</v>
      </c>
      <c r="C260" s="407" t="s">
        <v>1228</v>
      </c>
      <c r="D260" s="408" t="s">
        <v>2353</v>
      </c>
      <c r="E260" s="407" t="s">
        <v>434</v>
      </c>
      <c r="F260" s="408" t="s">
        <v>2365</v>
      </c>
      <c r="G260" s="407" t="s">
        <v>435</v>
      </c>
      <c r="H260" s="407" t="s">
        <v>624</v>
      </c>
      <c r="I260" s="407" t="s">
        <v>625</v>
      </c>
      <c r="J260" s="407" t="s">
        <v>626</v>
      </c>
      <c r="K260" s="407" t="s">
        <v>627</v>
      </c>
      <c r="L260" s="409">
        <v>66.1842723653089</v>
      </c>
      <c r="M260" s="409">
        <v>9</v>
      </c>
      <c r="N260" s="410">
        <v>595.65845128778005</v>
      </c>
    </row>
    <row r="261" spans="1:14" ht="14.4" customHeight="1" x14ac:dyDescent="0.3">
      <c r="A261" s="405" t="s">
        <v>560</v>
      </c>
      <c r="B261" s="406" t="s">
        <v>2336</v>
      </c>
      <c r="C261" s="407" t="s">
        <v>1228</v>
      </c>
      <c r="D261" s="408" t="s">
        <v>2353</v>
      </c>
      <c r="E261" s="407" t="s">
        <v>434</v>
      </c>
      <c r="F261" s="408" t="s">
        <v>2365</v>
      </c>
      <c r="G261" s="407" t="s">
        <v>435</v>
      </c>
      <c r="H261" s="407" t="s">
        <v>632</v>
      </c>
      <c r="I261" s="407" t="s">
        <v>633</v>
      </c>
      <c r="J261" s="407" t="s">
        <v>634</v>
      </c>
      <c r="K261" s="407" t="s">
        <v>635</v>
      </c>
      <c r="L261" s="409">
        <v>354.01802035932883</v>
      </c>
      <c r="M261" s="409">
        <v>80</v>
      </c>
      <c r="N261" s="410">
        <v>28321.441628746306</v>
      </c>
    </row>
    <row r="262" spans="1:14" ht="14.4" customHeight="1" x14ac:dyDescent="0.3">
      <c r="A262" s="405" t="s">
        <v>560</v>
      </c>
      <c r="B262" s="406" t="s">
        <v>2336</v>
      </c>
      <c r="C262" s="407" t="s">
        <v>1228</v>
      </c>
      <c r="D262" s="408" t="s">
        <v>2353</v>
      </c>
      <c r="E262" s="407" t="s">
        <v>434</v>
      </c>
      <c r="F262" s="408" t="s">
        <v>2365</v>
      </c>
      <c r="G262" s="407" t="s">
        <v>435</v>
      </c>
      <c r="H262" s="407" t="s">
        <v>636</v>
      </c>
      <c r="I262" s="407" t="s">
        <v>637</v>
      </c>
      <c r="J262" s="407" t="s">
        <v>638</v>
      </c>
      <c r="K262" s="407" t="s">
        <v>639</v>
      </c>
      <c r="L262" s="409">
        <v>58.09540761604822</v>
      </c>
      <c r="M262" s="409">
        <v>43</v>
      </c>
      <c r="N262" s="410">
        <v>2498.1025274900735</v>
      </c>
    </row>
    <row r="263" spans="1:14" ht="14.4" customHeight="1" x14ac:dyDescent="0.3">
      <c r="A263" s="405" t="s">
        <v>560</v>
      </c>
      <c r="B263" s="406" t="s">
        <v>2336</v>
      </c>
      <c r="C263" s="407" t="s">
        <v>1228</v>
      </c>
      <c r="D263" s="408" t="s">
        <v>2353</v>
      </c>
      <c r="E263" s="407" t="s">
        <v>434</v>
      </c>
      <c r="F263" s="408" t="s">
        <v>2365</v>
      </c>
      <c r="G263" s="407" t="s">
        <v>435</v>
      </c>
      <c r="H263" s="407" t="s">
        <v>1245</v>
      </c>
      <c r="I263" s="407" t="s">
        <v>1246</v>
      </c>
      <c r="J263" s="407" t="s">
        <v>1247</v>
      </c>
      <c r="K263" s="407" t="s">
        <v>1248</v>
      </c>
      <c r="L263" s="409">
        <v>108.92855647055019</v>
      </c>
      <c r="M263" s="409">
        <v>4</v>
      </c>
      <c r="N263" s="410">
        <v>435.71422588220076</v>
      </c>
    </row>
    <row r="264" spans="1:14" ht="14.4" customHeight="1" x14ac:dyDescent="0.3">
      <c r="A264" s="405" t="s">
        <v>560</v>
      </c>
      <c r="B264" s="406" t="s">
        <v>2336</v>
      </c>
      <c r="C264" s="407" t="s">
        <v>1228</v>
      </c>
      <c r="D264" s="408" t="s">
        <v>2353</v>
      </c>
      <c r="E264" s="407" t="s">
        <v>434</v>
      </c>
      <c r="F264" s="408" t="s">
        <v>2365</v>
      </c>
      <c r="G264" s="407" t="s">
        <v>435</v>
      </c>
      <c r="H264" s="407" t="s">
        <v>651</v>
      </c>
      <c r="I264" s="407" t="s">
        <v>651</v>
      </c>
      <c r="J264" s="407" t="s">
        <v>652</v>
      </c>
      <c r="K264" s="407" t="s">
        <v>653</v>
      </c>
      <c r="L264" s="409">
        <v>36.533559277084244</v>
      </c>
      <c r="M264" s="409">
        <v>107</v>
      </c>
      <c r="N264" s="410">
        <v>3909.0908426480141</v>
      </c>
    </row>
    <row r="265" spans="1:14" ht="14.4" customHeight="1" x14ac:dyDescent="0.3">
      <c r="A265" s="405" t="s">
        <v>560</v>
      </c>
      <c r="B265" s="406" t="s">
        <v>2336</v>
      </c>
      <c r="C265" s="407" t="s">
        <v>1228</v>
      </c>
      <c r="D265" s="408" t="s">
        <v>2353</v>
      </c>
      <c r="E265" s="407" t="s">
        <v>434</v>
      </c>
      <c r="F265" s="408" t="s">
        <v>2365</v>
      </c>
      <c r="G265" s="407" t="s">
        <v>435</v>
      </c>
      <c r="H265" s="407" t="s">
        <v>654</v>
      </c>
      <c r="I265" s="407" t="s">
        <v>655</v>
      </c>
      <c r="J265" s="407" t="s">
        <v>656</v>
      </c>
      <c r="K265" s="407" t="s">
        <v>657</v>
      </c>
      <c r="L265" s="409">
        <v>227.71019188651914</v>
      </c>
      <c r="M265" s="409">
        <v>2</v>
      </c>
      <c r="N265" s="410">
        <v>455.42038377303828</v>
      </c>
    </row>
    <row r="266" spans="1:14" ht="14.4" customHeight="1" x14ac:dyDescent="0.3">
      <c r="A266" s="405" t="s">
        <v>560</v>
      </c>
      <c r="B266" s="406" t="s">
        <v>2336</v>
      </c>
      <c r="C266" s="407" t="s">
        <v>1228</v>
      </c>
      <c r="D266" s="408" t="s">
        <v>2353</v>
      </c>
      <c r="E266" s="407" t="s">
        <v>434</v>
      </c>
      <c r="F266" s="408" t="s">
        <v>2365</v>
      </c>
      <c r="G266" s="407" t="s">
        <v>435</v>
      </c>
      <c r="H266" s="407" t="s">
        <v>1249</v>
      </c>
      <c r="I266" s="407" t="s">
        <v>1250</v>
      </c>
      <c r="J266" s="407" t="s">
        <v>1251</v>
      </c>
      <c r="K266" s="407" t="s">
        <v>1252</v>
      </c>
      <c r="L266" s="409">
        <v>118.72999999999999</v>
      </c>
      <c r="M266" s="409">
        <v>1</v>
      </c>
      <c r="N266" s="410">
        <v>118.72999999999999</v>
      </c>
    </row>
    <row r="267" spans="1:14" ht="14.4" customHeight="1" x14ac:dyDescent="0.3">
      <c r="A267" s="405" t="s">
        <v>560</v>
      </c>
      <c r="B267" s="406" t="s">
        <v>2336</v>
      </c>
      <c r="C267" s="407" t="s">
        <v>1228</v>
      </c>
      <c r="D267" s="408" t="s">
        <v>2353</v>
      </c>
      <c r="E267" s="407" t="s">
        <v>434</v>
      </c>
      <c r="F267" s="408" t="s">
        <v>2365</v>
      </c>
      <c r="G267" s="407" t="s">
        <v>435</v>
      </c>
      <c r="H267" s="407" t="s">
        <v>1253</v>
      </c>
      <c r="I267" s="407" t="s">
        <v>1254</v>
      </c>
      <c r="J267" s="407" t="s">
        <v>1255</v>
      </c>
      <c r="K267" s="407" t="s">
        <v>1256</v>
      </c>
      <c r="L267" s="409">
        <v>85.849949695834255</v>
      </c>
      <c r="M267" s="409">
        <v>1</v>
      </c>
      <c r="N267" s="410">
        <v>85.849949695834255</v>
      </c>
    </row>
    <row r="268" spans="1:14" ht="14.4" customHeight="1" x14ac:dyDescent="0.3">
      <c r="A268" s="405" t="s">
        <v>560</v>
      </c>
      <c r="B268" s="406" t="s">
        <v>2336</v>
      </c>
      <c r="C268" s="407" t="s">
        <v>1228</v>
      </c>
      <c r="D268" s="408" t="s">
        <v>2353</v>
      </c>
      <c r="E268" s="407" t="s">
        <v>434</v>
      </c>
      <c r="F268" s="408" t="s">
        <v>2365</v>
      </c>
      <c r="G268" s="407" t="s">
        <v>435</v>
      </c>
      <c r="H268" s="407" t="s">
        <v>673</v>
      </c>
      <c r="I268" s="407" t="s">
        <v>674</v>
      </c>
      <c r="J268" s="407" t="s">
        <v>675</v>
      </c>
      <c r="K268" s="407" t="s">
        <v>676</v>
      </c>
      <c r="L268" s="409">
        <v>329.39215056802408</v>
      </c>
      <c r="M268" s="409">
        <v>25</v>
      </c>
      <c r="N268" s="410">
        <v>8234.803764200602</v>
      </c>
    </row>
    <row r="269" spans="1:14" ht="14.4" customHeight="1" x14ac:dyDescent="0.3">
      <c r="A269" s="405" t="s">
        <v>560</v>
      </c>
      <c r="B269" s="406" t="s">
        <v>2336</v>
      </c>
      <c r="C269" s="407" t="s">
        <v>1228</v>
      </c>
      <c r="D269" s="408" t="s">
        <v>2353</v>
      </c>
      <c r="E269" s="407" t="s">
        <v>434</v>
      </c>
      <c r="F269" s="408" t="s">
        <v>2365</v>
      </c>
      <c r="G269" s="407" t="s">
        <v>435</v>
      </c>
      <c r="H269" s="407" t="s">
        <v>688</v>
      </c>
      <c r="I269" s="407" t="s">
        <v>689</v>
      </c>
      <c r="J269" s="407" t="s">
        <v>690</v>
      </c>
      <c r="K269" s="407" t="s">
        <v>691</v>
      </c>
      <c r="L269" s="409">
        <v>87.102580165710123</v>
      </c>
      <c r="M269" s="409">
        <v>4</v>
      </c>
      <c r="N269" s="410">
        <v>348.41032066284049</v>
      </c>
    </row>
    <row r="270" spans="1:14" ht="14.4" customHeight="1" x14ac:dyDescent="0.3">
      <c r="A270" s="405" t="s">
        <v>560</v>
      </c>
      <c r="B270" s="406" t="s">
        <v>2336</v>
      </c>
      <c r="C270" s="407" t="s">
        <v>1228</v>
      </c>
      <c r="D270" s="408" t="s">
        <v>2353</v>
      </c>
      <c r="E270" s="407" t="s">
        <v>434</v>
      </c>
      <c r="F270" s="408" t="s">
        <v>2365</v>
      </c>
      <c r="G270" s="407" t="s">
        <v>435</v>
      </c>
      <c r="H270" s="407" t="s">
        <v>692</v>
      </c>
      <c r="I270" s="407" t="s">
        <v>693</v>
      </c>
      <c r="J270" s="407" t="s">
        <v>638</v>
      </c>
      <c r="K270" s="407" t="s">
        <v>694</v>
      </c>
      <c r="L270" s="409">
        <v>21.78</v>
      </c>
      <c r="M270" s="409">
        <v>1</v>
      </c>
      <c r="N270" s="410">
        <v>21.78</v>
      </c>
    </row>
    <row r="271" spans="1:14" ht="14.4" customHeight="1" x14ac:dyDescent="0.3">
      <c r="A271" s="405" t="s">
        <v>560</v>
      </c>
      <c r="B271" s="406" t="s">
        <v>2336</v>
      </c>
      <c r="C271" s="407" t="s">
        <v>1228</v>
      </c>
      <c r="D271" s="408" t="s">
        <v>2353</v>
      </c>
      <c r="E271" s="407" t="s">
        <v>434</v>
      </c>
      <c r="F271" s="408" t="s">
        <v>2365</v>
      </c>
      <c r="G271" s="407" t="s">
        <v>435</v>
      </c>
      <c r="H271" s="407" t="s">
        <v>695</v>
      </c>
      <c r="I271" s="407" t="s">
        <v>696</v>
      </c>
      <c r="J271" s="407" t="s">
        <v>697</v>
      </c>
      <c r="K271" s="407" t="s">
        <v>698</v>
      </c>
      <c r="L271" s="409">
        <v>75.399999999999963</v>
      </c>
      <c r="M271" s="409">
        <v>2</v>
      </c>
      <c r="N271" s="410">
        <v>150.79999999999993</v>
      </c>
    </row>
    <row r="272" spans="1:14" ht="14.4" customHeight="1" x14ac:dyDescent="0.3">
      <c r="A272" s="405" t="s">
        <v>560</v>
      </c>
      <c r="B272" s="406" t="s">
        <v>2336</v>
      </c>
      <c r="C272" s="407" t="s">
        <v>1228</v>
      </c>
      <c r="D272" s="408" t="s">
        <v>2353</v>
      </c>
      <c r="E272" s="407" t="s">
        <v>434</v>
      </c>
      <c r="F272" s="408" t="s">
        <v>2365</v>
      </c>
      <c r="G272" s="407" t="s">
        <v>435</v>
      </c>
      <c r="H272" s="407" t="s">
        <v>1257</v>
      </c>
      <c r="I272" s="407" t="s">
        <v>1258</v>
      </c>
      <c r="J272" s="407" t="s">
        <v>1259</v>
      </c>
      <c r="K272" s="407" t="s">
        <v>1260</v>
      </c>
      <c r="L272" s="409">
        <v>155.94</v>
      </c>
      <c r="M272" s="409">
        <v>2</v>
      </c>
      <c r="N272" s="410">
        <v>311.88</v>
      </c>
    </row>
    <row r="273" spans="1:14" ht="14.4" customHeight="1" x14ac:dyDescent="0.3">
      <c r="A273" s="405" t="s">
        <v>560</v>
      </c>
      <c r="B273" s="406" t="s">
        <v>2336</v>
      </c>
      <c r="C273" s="407" t="s">
        <v>1228</v>
      </c>
      <c r="D273" s="408" t="s">
        <v>2353</v>
      </c>
      <c r="E273" s="407" t="s">
        <v>434</v>
      </c>
      <c r="F273" s="408" t="s">
        <v>2365</v>
      </c>
      <c r="G273" s="407" t="s">
        <v>435</v>
      </c>
      <c r="H273" s="407" t="s">
        <v>1261</v>
      </c>
      <c r="I273" s="407" t="s">
        <v>1262</v>
      </c>
      <c r="J273" s="407" t="s">
        <v>1263</v>
      </c>
      <c r="K273" s="407" t="s">
        <v>1264</v>
      </c>
      <c r="L273" s="409">
        <v>192.89499999999998</v>
      </c>
      <c r="M273" s="409">
        <v>2</v>
      </c>
      <c r="N273" s="410">
        <v>385.78999999999996</v>
      </c>
    </row>
    <row r="274" spans="1:14" ht="14.4" customHeight="1" x14ac:dyDescent="0.3">
      <c r="A274" s="405" t="s">
        <v>560</v>
      </c>
      <c r="B274" s="406" t="s">
        <v>2336</v>
      </c>
      <c r="C274" s="407" t="s">
        <v>1228</v>
      </c>
      <c r="D274" s="408" t="s">
        <v>2353</v>
      </c>
      <c r="E274" s="407" t="s">
        <v>434</v>
      </c>
      <c r="F274" s="408" t="s">
        <v>2365</v>
      </c>
      <c r="G274" s="407" t="s">
        <v>435</v>
      </c>
      <c r="H274" s="407" t="s">
        <v>707</v>
      </c>
      <c r="I274" s="407" t="s">
        <v>708</v>
      </c>
      <c r="J274" s="407" t="s">
        <v>709</v>
      </c>
      <c r="K274" s="407" t="s">
        <v>710</v>
      </c>
      <c r="L274" s="409">
        <v>115.46938869977744</v>
      </c>
      <c r="M274" s="409">
        <v>1</v>
      </c>
      <c r="N274" s="410">
        <v>115.46938869977744</v>
      </c>
    </row>
    <row r="275" spans="1:14" ht="14.4" customHeight="1" x14ac:dyDescent="0.3">
      <c r="A275" s="405" t="s">
        <v>560</v>
      </c>
      <c r="B275" s="406" t="s">
        <v>2336</v>
      </c>
      <c r="C275" s="407" t="s">
        <v>1228</v>
      </c>
      <c r="D275" s="408" t="s">
        <v>2353</v>
      </c>
      <c r="E275" s="407" t="s">
        <v>434</v>
      </c>
      <c r="F275" s="408" t="s">
        <v>2365</v>
      </c>
      <c r="G275" s="407" t="s">
        <v>435</v>
      </c>
      <c r="H275" s="407" t="s">
        <v>1265</v>
      </c>
      <c r="I275" s="407" t="s">
        <v>1266</v>
      </c>
      <c r="J275" s="407" t="s">
        <v>1267</v>
      </c>
      <c r="K275" s="407" t="s">
        <v>1268</v>
      </c>
      <c r="L275" s="409">
        <v>376.03000000000031</v>
      </c>
      <c r="M275" s="409">
        <v>2</v>
      </c>
      <c r="N275" s="410">
        <v>752.06000000000063</v>
      </c>
    </row>
    <row r="276" spans="1:14" ht="14.4" customHeight="1" x14ac:dyDescent="0.3">
      <c r="A276" s="405" t="s">
        <v>560</v>
      </c>
      <c r="B276" s="406" t="s">
        <v>2336</v>
      </c>
      <c r="C276" s="407" t="s">
        <v>1228</v>
      </c>
      <c r="D276" s="408" t="s">
        <v>2353</v>
      </c>
      <c r="E276" s="407" t="s">
        <v>434</v>
      </c>
      <c r="F276" s="408" t="s">
        <v>2365</v>
      </c>
      <c r="G276" s="407" t="s">
        <v>435</v>
      </c>
      <c r="H276" s="407" t="s">
        <v>1269</v>
      </c>
      <c r="I276" s="407" t="s">
        <v>1269</v>
      </c>
      <c r="J276" s="407" t="s">
        <v>1270</v>
      </c>
      <c r="K276" s="407" t="s">
        <v>1271</v>
      </c>
      <c r="L276" s="409">
        <v>147.64499947518519</v>
      </c>
      <c r="M276" s="409">
        <v>2</v>
      </c>
      <c r="N276" s="410">
        <v>295.28999895037038</v>
      </c>
    </row>
    <row r="277" spans="1:14" ht="14.4" customHeight="1" x14ac:dyDescent="0.3">
      <c r="A277" s="405" t="s">
        <v>560</v>
      </c>
      <c r="B277" s="406" t="s">
        <v>2336</v>
      </c>
      <c r="C277" s="407" t="s">
        <v>1228</v>
      </c>
      <c r="D277" s="408" t="s">
        <v>2353</v>
      </c>
      <c r="E277" s="407" t="s">
        <v>434</v>
      </c>
      <c r="F277" s="408" t="s">
        <v>2365</v>
      </c>
      <c r="G277" s="407" t="s">
        <v>435</v>
      </c>
      <c r="H277" s="407" t="s">
        <v>1272</v>
      </c>
      <c r="I277" s="407" t="s">
        <v>1273</v>
      </c>
      <c r="J277" s="407" t="s">
        <v>1274</v>
      </c>
      <c r="K277" s="407" t="s">
        <v>1275</v>
      </c>
      <c r="L277" s="409">
        <v>101.0100018756995</v>
      </c>
      <c r="M277" s="409">
        <v>4</v>
      </c>
      <c r="N277" s="410">
        <v>404.04000750279801</v>
      </c>
    </row>
    <row r="278" spans="1:14" ht="14.4" customHeight="1" x14ac:dyDescent="0.3">
      <c r="A278" s="405" t="s">
        <v>560</v>
      </c>
      <c r="B278" s="406" t="s">
        <v>2336</v>
      </c>
      <c r="C278" s="407" t="s">
        <v>1228</v>
      </c>
      <c r="D278" s="408" t="s">
        <v>2353</v>
      </c>
      <c r="E278" s="407" t="s">
        <v>434</v>
      </c>
      <c r="F278" s="408" t="s">
        <v>2365</v>
      </c>
      <c r="G278" s="407" t="s">
        <v>435</v>
      </c>
      <c r="H278" s="407" t="s">
        <v>1276</v>
      </c>
      <c r="I278" s="407" t="s">
        <v>1277</v>
      </c>
      <c r="J278" s="407" t="s">
        <v>1278</v>
      </c>
      <c r="K278" s="407" t="s">
        <v>1279</v>
      </c>
      <c r="L278" s="409">
        <v>73.740074267447412</v>
      </c>
      <c r="M278" s="409">
        <v>2</v>
      </c>
      <c r="N278" s="410">
        <v>147.48014853489482</v>
      </c>
    </row>
    <row r="279" spans="1:14" ht="14.4" customHeight="1" x14ac:dyDescent="0.3">
      <c r="A279" s="405" t="s">
        <v>560</v>
      </c>
      <c r="B279" s="406" t="s">
        <v>2336</v>
      </c>
      <c r="C279" s="407" t="s">
        <v>1228</v>
      </c>
      <c r="D279" s="408" t="s">
        <v>2353</v>
      </c>
      <c r="E279" s="407" t="s">
        <v>434</v>
      </c>
      <c r="F279" s="408" t="s">
        <v>2365</v>
      </c>
      <c r="G279" s="407" t="s">
        <v>435</v>
      </c>
      <c r="H279" s="407" t="s">
        <v>1280</v>
      </c>
      <c r="I279" s="407" t="s">
        <v>1281</v>
      </c>
      <c r="J279" s="407" t="s">
        <v>717</v>
      </c>
      <c r="K279" s="407" t="s">
        <v>1282</v>
      </c>
      <c r="L279" s="409">
        <v>135.32033809452486</v>
      </c>
      <c r="M279" s="409">
        <v>1</v>
      </c>
      <c r="N279" s="410">
        <v>135.32033809452486</v>
      </c>
    </row>
    <row r="280" spans="1:14" ht="14.4" customHeight="1" x14ac:dyDescent="0.3">
      <c r="A280" s="405" t="s">
        <v>560</v>
      </c>
      <c r="B280" s="406" t="s">
        <v>2336</v>
      </c>
      <c r="C280" s="407" t="s">
        <v>1228</v>
      </c>
      <c r="D280" s="408" t="s">
        <v>2353</v>
      </c>
      <c r="E280" s="407" t="s">
        <v>434</v>
      </c>
      <c r="F280" s="408" t="s">
        <v>2365</v>
      </c>
      <c r="G280" s="407" t="s">
        <v>435</v>
      </c>
      <c r="H280" s="407" t="s">
        <v>715</v>
      </c>
      <c r="I280" s="407" t="s">
        <v>716</v>
      </c>
      <c r="J280" s="407" t="s">
        <v>717</v>
      </c>
      <c r="K280" s="407" t="s">
        <v>718</v>
      </c>
      <c r="L280" s="409">
        <v>139.48999999999998</v>
      </c>
      <c r="M280" s="409">
        <v>6</v>
      </c>
      <c r="N280" s="410">
        <v>836.93999999999983</v>
      </c>
    </row>
    <row r="281" spans="1:14" ht="14.4" customHeight="1" x14ac:dyDescent="0.3">
      <c r="A281" s="405" t="s">
        <v>560</v>
      </c>
      <c r="B281" s="406" t="s">
        <v>2336</v>
      </c>
      <c r="C281" s="407" t="s">
        <v>1228</v>
      </c>
      <c r="D281" s="408" t="s">
        <v>2353</v>
      </c>
      <c r="E281" s="407" t="s">
        <v>434</v>
      </c>
      <c r="F281" s="408" t="s">
        <v>2365</v>
      </c>
      <c r="G281" s="407" t="s">
        <v>435</v>
      </c>
      <c r="H281" s="407" t="s">
        <v>1283</v>
      </c>
      <c r="I281" s="407" t="s">
        <v>1283</v>
      </c>
      <c r="J281" s="407" t="s">
        <v>642</v>
      </c>
      <c r="K281" s="407" t="s">
        <v>1284</v>
      </c>
      <c r="L281" s="409">
        <v>106.45</v>
      </c>
      <c r="M281" s="409">
        <v>2</v>
      </c>
      <c r="N281" s="410">
        <v>212.9</v>
      </c>
    </row>
    <row r="282" spans="1:14" ht="14.4" customHeight="1" x14ac:dyDescent="0.3">
      <c r="A282" s="405" t="s">
        <v>560</v>
      </c>
      <c r="B282" s="406" t="s">
        <v>2336</v>
      </c>
      <c r="C282" s="407" t="s">
        <v>1228</v>
      </c>
      <c r="D282" s="408" t="s">
        <v>2353</v>
      </c>
      <c r="E282" s="407" t="s">
        <v>434</v>
      </c>
      <c r="F282" s="408" t="s">
        <v>2365</v>
      </c>
      <c r="G282" s="407" t="s">
        <v>435</v>
      </c>
      <c r="H282" s="407" t="s">
        <v>731</v>
      </c>
      <c r="I282" s="407" t="s">
        <v>732</v>
      </c>
      <c r="J282" s="407" t="s">
        <v>733</v>
      </c>
      <c r="K282" s="407" t="s">
        <v>734</v>
      </c>
      <c r="L282" s="409">
        <v>279.74885437161913</v>
      </c>
      <c r="M282" s="409">
        <v>4</v>
      </c>
      <c r="N282" s="410">
        <v>1118.9954174864765</v>
      </c>
    </row>
    <row r="283" spans="1:14" ht="14.4" customHeight="1" x14ac:dyDescent="0.3">
      <c r="A283" s="405" t="s">
        <v>560</v>
      </c>
      <c r="B283" s="406" t="s">
        <v>2336</v>
      </c>
      <c r="C283" s="407" t="s">
        <v>1228</v>
      </c>
      <c r="D283" s="408" t="s">
        <v>2353</v>
      </c>
      <c r="E283" s="407" t="s">
        <v>434</v>
      </c>
      <c r="F283" s="408" t="s">
        <v>2365</v>
      </c>
      <c r="G283" s="407" t="s">
        <v>435</v>
      </c>
      <c r="H283" s="407" t="s">
        <v>735</v>
      </c>
      <c r="I283" s="407" t="s">
        <v>736</v>
      </c>
      <c r="J283" s="407" t="s">
        <v>737</v>
      </c>
      <c r="K283" s="407" t="s">
        <v>738</v>
      </c>
      <c r="L283" s="409">
        <v>375.7997669077584</v>
      </c>
      <c r="M283" s="409">
        <v>24</v>
      </c>
      <c r="N283" s="410">
        <v>9019.194405786202</v>
      </c>
    </row>
    <row r="284" spans="1:14" ht="14.4" customHeight="1" x14ac:dyDescent="0.3">
      <c r="A284" s="405" t="s">
        <v>560</v>
      </c>
      <c r="B284" s="406" t="s">
        <v>2336</v>
      </c>
      <c r="C284" s="407" t="s">
        <v>1228</v>
      </c>
      <c r="D284" s="408" t="s">
        <v>2353</v>
      </c>
      <c r="E284" s="407" t="s">
        <v>434</v>
      </c>
      <c r="F284" s="408" t="s">
        <v>2365</v>
      </c>
      <c r="G284" s="407" t="s">
        <v>435</v>
      </c>
      <c r="H284" s="407" t="s">
        <v>1285</v>
      </c>
      <c r="I284" s="407" t="s">
        <v>1286</v>
      </c>
      <c r="J284" s="407" t="s">
        <v>1287</v>
      </c>
      <c r="K284" s="407" t="s">
        <v>1288</v>
      </c>
      <c r="L284" s="409">
        <v>221.16964640635089</v>
      </c>
      <c r="M284" s="409">
        <v>54</v>
      </c>
      <c r="N284" s="410">
        <v>11943.160905942948</v>
      </c>
    </row>
    <row r="285" spans="1:14" ht="14.4" customHeight="1" x14ac:dyDescent="0.3">
      <c r="A285" s="405" t="s">
        <v>560</v>
      </c>
      <c r="B285" s="406" t="s">
        <v>2336</v>
      </c>
      <c r="C285" s="407" t="s">
        <v>1228</v>
      </c>
      <c r="D285" s="408" t="s">
        <v>2353</v>
      </c>
      <c r="E285" s="407" t="s">
        <v>434</v>
      </c>
      <c r="F285" s="408" t="s">
        <v>2365</v>
      </c>
      <c r="G285" s="407" t="s">
        <v>435</v>
      </c>
      <c r="H285" s="407" t="s">
        <v>751</v>
      </c>
      <c r="I285" s="407" t="s">
        <v>752</v>
      </c>
      <c r="J285" s="407" t="s">
        <v>753</v>
      </c>
      <c r="K285" s="407" t="s">
        <v>754</v>
      </c>
      <c r="L285" s="409">
        <v>143.60802666666666</v>
      </c>
      <c r="M285" s="409">
        <v>6</v>
      </c>
      <c r="N285" s="410">
        <v>861.64815999999996</v>
      </c>
    </row>
    <row r="286" spans="1:14" ht="14.4" customHeight="1" x14ac:dyDescent="0.3">
      <c r="A286" s="405" t="s">
        <v>560</v>
      </c>
      <c r="B286" s="406" t="s">
        <v>2336</v>
      </c>
      <c r="C286" s="407" t="s">
        <v>1228</v>
      </c>
      <c r="D286" s="408" t="s">
        <v>2353</v>
      </c>
      <c r="E286" s="407" t="s">
        <v>434</v>
      </c>
      <c r="F286" s="408" t="s">
        <v>2365</v>
      </c>
      <c r="G286" s="407" t="s">
        <v>435</v>
      </c>
      <c r="H286" s="407" t="s">
        <v>759</v>
      </c>
      <c r="I286" s="407" t="s">
        <v>135</v>
      </c>
      <c r="J286" s="407" t="s">
        <v>760</v>
      </c>
      <c r="K286" s="407"/>
      <c r="L286" s="409">
        <v>146.11038498253944</v>
      </c>
      <c r="M286" s="409">
        <v>3</v>
      </c>
      <c r="N286" s="410">
        <v>438.3311549476183</v>
      </c>
    </row>
    <row r="287" spans="1:14" ht="14.4" customHeight="1" x14ac:dyDescent="0.3">
      <c r="A287" s="405" t="s">
        <v>560</v>
      </c>
      <c r="B287" s="406" t="s">
        <v>2336</v>
      </c>
      <c r="C287" s="407" t="s">
        <v>1228</v>
      </c>
      <c r="D287" s="408" t="s">
        <v>2353</v>
      </c>
      <c r="E287" s="407" t="s">
        <v>434</v>
      </c>
      <c r="F287" s="408" t="s">
        <v>2365</v>
      </c>
      <c r="G287" s="407" t="s">
        <v>435</v>
      </c>
      <c r="H287" s="407" t="s">
        <v>761</v>
      </c>
      <c r="I287" s="407" t="s">
        <v>135</v>
      </c>
      <c r="J287" s="407" t="s">
        <v>762</v>
      </c>
      <c r="K287" s="407"/>
      <c r="L287" s="409">
        <v>99.703199264528308</v>
      </c>
      <c r="M287" s="409">
        <v>20</v>
      </c>
      <c r="N287" s="410">
        <v>1994.0639852905661</v>
      </c>
    </row>
    <row r="288" spans="1:14" ht="14.4" customHeight="1" x14ac:dyDescent="0.3">
      <c r="A288" s="405" t="s">
        <v>560</v>
      </c>
      <c r="B288" s="406" t="s">
        <v>2336</v>
      </c>
      <c r="C288" s="407" t="s">
        <v>1228</v>
      </c>
      <c r="D288" s="408" t="s">
        <v>2353</v>
      </c>
      <c r="E288" s="407" t="s">
        <v>434</v>
      </c>
      <c r="F288" s="408" t="s">
        <v>2365</v>
      </c>
      <c r="G288" s="407" t="s">
        <v>435</v>
      </c>
      <c r="H288" s="407" t="s">
        <v>1289</v>
      </c>
      <c r="I288" s="407" t="s">
        <v>1290</v>
      </c>
      <c r="J288" s="407" t="s">
        <v>1291</v>
      </c>
      <c r="K288" s="407" t="s">
        <v>1292</v>
      </c>
      <c r="L288" s="409">
        <v>68.056599019597286</v>
      </c>
      <c r="M288" s="409">
        <v>6</v>
      </c>
      <c r="N288" s="410">
        <v>408.33959411758372</v>
      </c>
    </row>
    <row r="289" spans="1:14" ht="14.4" customHeight="1" x14ac:dyDescent="0.3">
      <c r="A289" s="405" t="s">
        <v>560</v>
      </c>
      <c r="B289" s="406" t="s">
        <v>2336</v>
      </c>
      <c r="C289" s="407" t="s">
        <v>1228</v>
      </c>
      <c r="D289" s="408" t="s">
        <v>2353</v>
      </c>
      <c r="E289" s="407" t="s">
        <v>434</v>
      </c>
      <c r="F289" s="408" t="s">
        <v>2365</v>
      </c>
      <c r="G289" s="407" t="s">
        <v>435</v>
      </c>
      <c r="H289" s="407" t="s">
        <v>1293</v>
      </c>
      <c r="I289" s="407" t="s">
        <v>1294</v>
      </c>
      <c r="J289" s="407" t="s">
        <v>749</v>
      </c>
      <c r="K289" s="407" t="s">
        <v>1295</v>
      </c>
      <c r="L289" s="409">
        <v>58.479845925600181</v>
      </c>
      <c r="M289" s="409">
        <v>3</v>
      </c>
      <c r="N289" s="410">
        <v>175.43953777680053</v>
      </c>
    </row>
    <row r="290" spans="1:14" ht="14.4" customHeight="1" x14ac:dyDescent="0.3">
      <c r="A290" s="405" t="s">
        <v>560</v>
      </c>
      <c r="B290" s="406" t="s">
        <v>2336</v>
      </c>
      <c r="C290" s="407" t="s">
        <v>1228</v>
      </c>
      <c r="D290" s="408" t="s">
        <v>2353</v>
      </c>
      <c r="E290" s="407" t="s">
        <v>434</v>
      </c>
      <c r="F290" s="408" t="s">
        <v>2365</v>
      </c>
      <c r="G290" s="407" t="s">
        <v>435</v>
      </c>
      <c r="H290" s="407" t="s">
        <v>1296</v>
      </c>
      <c r="I290" s="407" t="s">
        <v>1297</v>
      </c>
      <c r="J290" s="407" t="s">
        <v>1298</v>
      </c>
      <c r="K290" s="407"/>
      <c r="L290" s="409">
        <v>134.09990127800896</v>
      </c>
      <c r="M290" s="409">
        <v>15</v>
      </c>
      <c r="N290" s="410">
        <v>2011.4985191701344</v>
      </c>
    </row>
    <row r="291" spans="1:14" ht="14.4" customHeight="1" x14ac:dyDescent="0.3">
      <c r="A291" s="405" t="s">
        <v>560</v>
      </c>
      <c r="B291" s="406" t="s">
        <v>2336</v>
      </c>
      <c r="C291" s="407" t="s">
        <v>1228</v>
      </c>
      <c r="D291" s="408" t="s">
        <v>2353</v>
      </c>
      <c r="E291" s="407" t="s">
        <v>434</v>
      </c>
      <c r="F291" s="408" t="s">
        <v>2365</v>
      </c>
      <c r="G291" s="407" t="s">
        <v>435</v>
      </c>
      <c r="H291" s="407" t="s">
        <v>1299</v>
      </c>
      <c r="I291" s="407" t="s">
        <v>1300</v>
      </c>
      <c r="J291" s="407" t="s">
        <v>1301</v>
      </c>
      <c r="K291" s="407" t="s">
        <v>1302</v>
      </c>
      <c r="L291" s="409">
        <v>40.58</v>
      </c>
      <c r="M291" s="409">
        <v>1</v>
      </c>
      <c r="N291" s="410">
        <v>40.58</v>
      </c>
    </row>
    <row r="292" spans="1:14" ht="14.4" customHeight="1" x14ac:dyDescent="0.3">
      <c r="A292" s="405" t="s">
        <v>560</v>
      </c>
      <c r="B292" s="406" t="s">
        <v>2336</v>
      </c>
      <c r="C292" s="407" t="s">
        <v>1228</v>
      </c>
      <c r="D292" s="408" t="s">
        <v>2353</v>
      </c>
      <c r="E292" s="407" t="s">
        <v>434</v>
      </c>
      <c r="F292" s="408" t="s">
        <v>2365</v>
      </c>
      <c r="G292" s="407" t="s">
        <v>435</v>
      </c>
      <c r="H292" s="407" t="s">
        <v>791</v>
      </c>
      <c r="I292" s="407" t="s">
        <v>792</v>
      </c>
      <c r="J292" s="407" t="s">
        <v>793</v>
      </c>
      <c r="K292" s="407" t="s">
        <v>794</v>
      </c>
      <c r="L292" s="409">
        <v>58.71</v>
      </c>
      <c r="M292" s="409">
        <v>35</v>
      </c>
      <c r="N292" s="410">
        <v>2054.85</v>
      </c>
    </row>
    <row r="293" spans="1:14" ht="14.4" customHeight="1" x14ac:dyDescent="0.3">
      <c r="A293" s="405" t="s">
        <v>560</v>
      </c>
      <c r="B293" s="406" t="s">
        <v>2336</v>
      </c>
      <c r="C293" s="407" t="s">
        <v>1228</v>
      </c>
      <c r="D293" s="408" t="s">
        <v>2353</v>
      </c>
      <c r="E293" s="407" t="s">
        <v>434</v>
      </c>
      <c r="F293" s="408" t="s">
        <v>2365</v>
      </c>
      <c r="G293" s="407" t="s">
        <v>435</v>
      </c>
      <c r="H293" s="407" t="s">
        <v>811</v>
      </c>
      <c r="I293" s="407" t="s">
        <v>812</v>
      </c>
      <c r="J293" s="407" t="s">
        <v>805</v>
      </c>
      <c r="K293" s="407" t="s">
        <v>813</v>
      </c>
      <c r="L293" s="409">
        <v>26.910000000000007</v>
      </c>
      <c r="M293" s="409">
        <v>1</v>
      </c>
      <c r="N293" s="410">
        <v>26.910000000000007</v>
      </c>
    </row>
    <row r="294" spans="1:14" ht="14.4" customHeight="1" x14ac:dyDescent="0.3">
      <c r="A294" s="405" t="s">
        <v>560</v>
      </c>
      <c r="B294" s="406" t="s">
        <v>2336</v>
      </c>
      <c r="C294" s="407" t="s">
        <v>1228</v>
      </c>
      <c r="D294" s="408" t="s">
        <v>2353</v>
      </c>
      <c r="E294" s="407" t="s">
        <v>434</v>
      </c>
      <c r="F294" s="408" t="s">
        <v>2365</v>
      </c>
      <c r="G294" s="407" t="s">
        <v>435</v>
      </c>
      <c r="H294" s="407" t="s">
        <v>1303</v>
      </c>
      <c r="I294" s="407" t="s">
        <v>1304</v>
      </c>
      <c r="J294" s="407" t="s">
        <v>1305</v>
      </c>
      <c r="K294" s="407" t="s">
        <v>661</v>
      </c>
      <c r="L294" s="409">
        <v>262.17</v>
      </c>
      <c r="M294" s="409">
        <v>1</v>
      </c>
      <c r="N294" s="410">
        <v>262.17</v>
      </c>
    </row>
    <row r="295" spans="1:14" ht="14.4" customHeight="1" x14ac:dyDescent="0.3">
      <c r="A295" s="405" t="s">
        <v>560</v>
      </c>
      <c r="B295" s="406" t="s">
        <v>2336</v>
      </c>
      <c r="C295" s="407" t="s">
        <v>1228</v>
      </c>
      <c r="D295" s="408" t="s">
        <v>2353</v>
      </c>
      <c r="E295" s="407" t="s">
        <v>434</v>
      </c>
      <c r="F295" s="408" t="s">
        <v>2365</v>
      </c>
      <c r="G295" s="407" t="s">
        <v>435</v>
      </c>
      <c r="H295" s="407" t="s">
        <v>1306</v>
      </c>
      <c r="I295" s="407" t="s">
        <v>135</v>
      </c>
      <c r="J295" s="407" t="s">
        <v>1307</v>
      </c>
      <c r="K295" s="407"/>
      <c r="L295" s="409">
        <v>42.329999698774088</v>
      </c>
      <c r="M295" s="409">
        <v>1</v>
      </c>
      <c r="N295" s="410">
        <v>42.329999698774088</v>
      </c>
    </row>
    <row r="296" spans="1:14" ht="14.4" customHeight="1" x14ac:dyDescent="0.3">
      <c r="A296" s="405" t="s">
        <v>560</v>
      </c>
      <c r="B296" s="406" t="s">
        <v>2336</v>
      </c>
      <c r="C296" s="407" t="s">
        <v>1228</v>
      </c>
      <c r="D296" s="408" t="s">
        <v>2353</v>
      </c>
      <c r="E296" s="407" t="s">
        <v>434</v>
      </c>
      <c r="F296" s="408" t="s">
        <v>2365</v>
      </c>
      <c r="G296" s="407" t="s">
        <v>435</v>
      </c>
      <c r="H296" s="407" t="s">
        <v>1308</v>
      </c>
      <c r="I296" s="407" t="s">
        <v>135</v>
      </c>
      <c r="J296" s="407" t="s">
        <v>1309</v>
      </c>
      <c r="K296" s="407" t="s">
        <v>1310</v>
      </c>
      <c r="L296" s="409">
        <v>174.81474615008815</v>
      </c>
      <c r="M296" s="409">
        <v>6</v>
      </c>
      <c r="N296" s="410">
        <v>1048.888476900529</v>
      </c>
    </row>
    <row r="297" spans="1:14" ht="14.4" customHeight="1" x14ac:dyDescent="0.3">
      <c r="A297" s="405" t="s">
        <v>560</v>
      </c>
      <c r="B297" s="406" t="s">
        <v>2336</v>
      </c>
      <c r="C297" s="407" t="s">
        <v>1228</v>
      </c>
      <c r="D297" s="408" t="s">
        <v>2353</v>
      </c>
      <c r="E297" s="407" t="s">
        <v>434</v>
      </c>
      <c r="F297" s="408" t="s">
        <v>2365</v>
      </c>
      <c r="G297" s="407" t="s">
        <v>435</v>
      </c>
      <c r="H297" s="407" t="s">
        <v>1311</v>
      </c>
      <c r="I297" s="407" t="s">
        <v>1312</v>
      </c>
      <c r="J297" s="407" t="s">
        <v>1313</v>
      </c>
      <c r="K297" s="407" t="s">
        <v>1314</v>
      </c>
      <c r="L297" s="409">
        <v>208.69051184057739</v>
      </c>
      <c r="M297" s="409">
        <v>3</v>
      </c>
      <c r="N297" s="410">
        <v>626.07153552173213</v>
      </c>
    </row>
    <row r="298" spans="1:14" ht="14.4" customHeight="1" x14ac:dyDescent="0.3">
      <c r="A298" s="405" t="s">
        <v>560</v>
      </c>
      <c r="B298" s="406" t="s">
        <v>2336</v>
      </c>
      <c r="C298" s="407" t="s">
        <v>1228</v>
      </c>
      <c r="D298" s="408" t="s">
        <v>2353</v>
      </c>
      <c r="E298" s="407" t="s">
        <v>434</v>
      </c>
      <c r="F298" s="408" t="s">
        <v>2365</v>
      </c>
      <c r="G298" s="407" t="s">
        <v>435</v>
      </c>
      <c r="H298" s="407" t="s">
        <v>1315</v>
      </c>
      <c r="I298" s="407" t="s">
        <v>135</v>
      </c>
      <c r="J298" s="407" t="s">
        <v>1316</v>
      </c>
      <c r="K298" s="407"/>
      <c r="L298" s="409">
        <v>99.739582344486266</v>
      </c>
      <c r="M298" s="409">
        <v>2</v>
      </c>
      <c r="N298" s="410">
        <v>199.47916468897253</v>
      </c>
    </row>
    <row r="299" spans="1:14" ht="14.4" customHeight="1" x14ac:dyDescent="0.3">
      <c r="A299" s="405" t="s">
        <v>560</v>
      </c>
      <c r="B299" s="406" t="s">
        <v>2336</v>
      </c>
      <c r="C299" s="407" t="s">
        <v>1228</v>
      </c>
      <c r="D299" s="408" t="s">
        <v>2353</v>
      </c>
      <c r="E299" s="407" t="s">
        <v>434</v>
      </c>
      <c r="F299" s="408" t="s">
        <v>2365</v>
      </c>
      <c r="G299" s="407" t="s">
        <v>435</v>
      </c>
      <c r="H299" s="407" t="s">
        <v>1317</v>
      </c>
      <c r="I299" s="407" t="s">
        <v>135</v>
      </c>
      <c r="J299" s="407" t="s">
        <v>1318</v>
      </c>
      <c r="K299" s="407"/>
      <c r="L299" s="409">
        <v>85.33</v>
      </c>
      <c r="M299" s="409">
        <v>1</v>
      </c>
      <c r="N299" s="410">
        <v>85.33</v>
      </c>
    </row>
    <row r="300" spans="1:14" ht="14.4" customHeight="1" x14ac:dyDescent="0.3">
      <c r="A300" s="405" t="s">
        <v>560</v>
      </c>
      <c r="B300" s="406" t="s">
        <v>2336</v>
      </c>
      <c r="C300" s="407" t="s">
        <v>1228</v>
      </c>
      <c r="D300" s="408" t="s">
        <v>2353</v>
      </c>
      <c r="E300" s="407" t="s">
        <v>434</v>
      </c>
      <c r="F300" s="408" t="s">
        <v>2365</v>
      </c>
      <c r="G300" s="407" t="s">
        <v>435</v>
      </c>
      <c r="H300" s="407" t="s">
        <v>1319</v>
      </c>
      <c r="I300" s="407" t="s">
        <v>1319</v>
      </c>
      <c r="J300" s="407" t="s">
        <v>569</v>
      </c>
      <c r="K300" s="407" t="s">
        <v>1320</v>
      </c>
      <c r="L300" s="409">
        <v>192.5</v>
      </c>
      <c r="M300" s="409">
        <v>2</v>
      </c>
      <c r="N300" s="410">
        <v>385</v>
      </c>
    </row>
    <row r="301" spans="1:14" ht="14.4" customHeight="1" x14ac:dyDescent="0.3">
      <c r="A301" s="405" t="s">
        <v>560</v>
      </c>
      <c r="B301" s="406" t="s">
        <v>2336</v>
      </c>
      <c r="C301" s="407" t="s">
        <v>1228</v>
      </c>
      <c r="D301" s="408" t="s">
        <v>2353</v>
      </c>
      <c r="E301" s="407" t="s">
        <v>434</v>
      </c>
      <c r="F301" s="408" t="s">
        <v>2365</v>
      </c>
      <c r="G301" s="407" t="s">
        <v>435</v>
      </c>
      <c r="H301" s="407" t="s">
        <v>1321</v>
      </c>
      <c r="I301" s="407" t="s">
        <v>1322</v>
      </c>
      <c r="J301" s="407" t="s">
        <v>1323</v>
      </c>
      <c r="K301" s="407" t="s">
        <v>1324</v>
      </c>
      <c r="L301" s="409">
        <v>66.140000000000029</v>
      </c>
      <c r="M301" s="409">
        <v>1</v>
      </c>
      <c r="N301" s="410">
        <v>66.140000000000029</v>
      </c>
    </row>
    <row r="302" spans="1:14" ht="14.4" customHeight="1" x14ac:dyDescent="0.3">
      <c r="A302" s="405" t="s">
        <v>560</v>
      </c>
      <c r="B302" s="406" t="s">
        <v>2336</v>
      </c>
      <c r="C302" s="407" t="s">
        <v>1228</v>
      </c>
      <c r="D302" s="408" t="s">
        <v>2353</v>
      </c>
      <c r="E302" s="407" t="s">
        <v>434</v>
      </c>
      <c r="F302" s="408" t="s">
        <v>2365</v>
      </c>
      <c r="G302" s="407" t="s">
        <v>435</v>
      </c>
      <c r="H302" s="407" t="s">
        <v>822</v>
      </c>
      <c r="I302" s="407" t="s">
        <v>823</v>
      </c>
      <c r="J302" s="407" t="s">
        <v>824</v>
      </c>
      <c r="K302" s="407" t="s">
        <v>457</v>
      </c>
      <c r="L302" s="409">
        <v>123.85966306167552</v>
      </c>
      <c r="M302" s="409">
        <v>260</v>
      </c>
      <c r="N302" s="410">
        <v>32203.512396035636</v>
      </c>
    </row>
    <row r="303" spans="1:14" ht="14.4" customHeight="1" x14ac:dyDescent="0.3">
      <c r="A303" s="405" t="s">
        <v>560</v>
      </c>
      <c r="B303" s="406" t="s">
        <v>2336</v>
      </c>
      <c r="C303" s="407" t="s">
        <v>1228</v>
      </c>
      <c r="D303" s="408" t="s">
        <v>2353</v>
      </c>
      <c r="E303" s="407" t="s">
        <v>434</v>
      </c>
      <c r="F303" s="408" t="s">
        <v>2365</v>
      </c>
      <c r="G303" s="407" t="s">
        <v>435</v>
      </c>
      <c r="H303" s="407" t="s">
        <v>829</v>
      </c>
      <c r="I303" s="407" t="s">
        <v>830</v>
      </c>
      <c r="J303" s="407" t="s">
        <v>831</v>
      </c>
      <c r="K303" s="407" t="s">
        <v>832</v>
      </c>
      <c r="L303" s="409">
        <v>1603.1428571428571</v>
      </c>
      <c r="M303" s="409">
        <v>7</v>
      </c>
      <c r="N303" s="410">
        <v>11222</v>
      </c>
    </row>
    <row r="304" spans="1:14" ht="14.4" customHeight="1" x14ac:dyDescent="0.3">
      <c r="A304" s="405" t="s">
        <v>560</v>
      </c>
      <c r="B304" s="406" t="s">
        <v>2336</v>
      </c>
      <c r="C304" s="407" t="s">
        <v>1228</v>
      </c>
      <c r="D304" s="408" t="s">
        <v>2353</v>
      </c>
      <c r="E304" s="407" t="s">
        <v>434</v>
      </c>
      <c r="F304" s="408" t="s">
        <v>2365</v>
      </c>
      <c r="G304" s="407" t="s">
        <v>435</v>
      </c>
      <c r="H304" s="407" t="s">
        <v>1325</v>
      </c>
      <c r="I304" s="407" t="s">
        <v>1326</v>
      </c>
      <c r="J304" s="407" t="s">
        <v>1327</v>
      </c>
      <c r="K304" s="407" t="s">
        <v>1328</v>
      </c>
      <c r="L304" s="409">
        <v>78.430001613300092</v>
      </c>
      <c r="M304" s="409">
        <v>4</v>
      </c>
      <c r="N304" s="410">
        <v>313.72000645320037</v>
      </c>
    </row>
    <row r="305" spans="1:14" ht="14.4" customHeight="1" x14ac:dyDescent="0.3">
      <c r="A305" s="405" t="s">
        <v>560</v>
      </c>
      <c r="B305" s="406" t="s">
        <v>2336</v>
      </c>
      <c r="C305" s="407" t="s">
        <v>1228</v>
      </c>
      <c r="D305" s="408" t="s">
        <v>2353</v>
      </c>
      <c r="E305" s="407" t="s">
        <v>434</v>
      </c>
      <c r="F305" s="408" t="s">
        <v>2365</v>
      </c>
      <c r="G305" s="407" t="s">
        <v>435</v>
      </c>
      <c r="H305" s="407" t="s">
        <v>833</v>
      </c>
      <c r="I305" s="407" t="s">
        <v>834</v>
      </c>
      <c r="J305" s="407" t="s">
        <v>835</v>
      </c>
      <c r="K305" s="407" t="s">
        <v>836</v>
      </c>
      <c r="L305" s="409">
        <v>251.61612903225807</v>
      </c>
      <c r="M305" s="409">
        <v>62</v>
      </c>
      <c r="N305" s="410">
        <v>15600.2</v>
      </c>
    </row>
    <row r="306" spans="1:14" ht="14.4" customHeight="1" x14ac:dyDescent="0.3">
      <c r="A306" s="405" t="s">
        <v>560</v>
      </c>
      <c r="B306" s="406" t="s">
        <v>2336</v>
      </c>
      <c r="C306" s="407" t="s">
        <v>1228</v>
      </c>
      <c r="D306" s="408" t="s">
        <v>2353</v>
      </c>
      <c r="E306" s="407" t="s">
        <v>434</v>
      </c>
      <c r="F306" s="408" t="s">
        <v>2365</v>
      </c>
      <c r="G306" s="407" t="s">
        <v>435</v>
      </c>
      <c r="H306" s="407" t="s">
        <v>1329</v>
      </c>
      <c r="I306" s="407" t="s">
        <v>1330</v>
      </c>
      <c r="J306" s="407" t="s">
        <v>1331</v>
      </c>
      <c r="K306" s="407" t="s">
        <v>1332</v>
      </c>
      <c r="L306" s="409">
        <v>1704.5600000000002</v>
      </c>
      <c r="M306" s="409">
        <v>2</v>
      </c>
      <c r="N306" s="410">
        <v>3409.1200000000003</v>
      </c>
    </row>
    <row r="307" spans="1:14" ht="14.4" customHeight="1" x14ac:dyDescent="0.3">
      <c r="A307" s="405" t="s">
        <v>560</v>
      </c>
      <c r="B307" s="406" t="s">
        <v>2336</v>
      </c>
      <c r="C307" s="407" t="s">
        <v>1228</v>
      </c>
      <c r="D307" s="408" t="s">
        <v>2353</v>
      </c>
      <c r="E307" s="407" t="s">
        <v>434</v>
      </c>
      <c r="F307" s="408" t="s">
        <v>2365</v>
      </c>
      <c r="G307" s="407" t="s">
        <v>435</v>
      </c>
      <c r="H307" s="407" t="s">
        <v>1333</v>
      </c>
      <c r="I307" s="407" t="s">
        <v>1334</v>
      </c>
      <c r="J307" s="407" t="s">
        <v>1335</v>
      </c>
      <c r="K307" s="407" t="s">
        <v>1336</v>
      </c>
      <c r="L307" s="409">
        <v>197.47</v>
      </c>
      <c r="M307" s="409">
        <v>3</v>
      </c>
      <c r="N307" s="410">
        <v>592.41</v>
      </c>
    </row>
    <row r="308" spans="1:14" ht="14.4" customHeight="1" x14ac:dyDescent="0.3">
      <c r="A308" s="405" t="s">
        <v>560</v>
      </c>
      <c r="B308" s="406" t="s">
        <v>2336</v>
      </c>
      <c r="C308" s="407" t="s">
        <v>1228</v>
      </c>
      <c r="D308" s="408" t="s">
        <v>2353</v>
      </c>
      <c r="E308" s="407" t="s">
        <v>434</v>
      </c>
      <c r="F308" s="408" t="s">
        <v>2365</v>
      </c>
      <c r="G308" s="407" t="s">
        <v>435</v>
      </c>
      <c r="H308" s="407" t="s">
        <v>848</v>
      </c>
      <c r="I308" s="407" t="s">
        <v>849</v>
      </c>
      <c r="J308" s="407" t="s">
        <v>850</v>
      </c>
      <c r="K308" s="407" t="s">
        <v>851</v>
      </c>
      <c r="L308" s="409">
        <v>21.114545454545457</v>
      </c>
      <c r="M308" s="409">
        <v>220</v>
      </c>
      <c r="N308" s="410">
        <v>4645.2000000000007</v>
      </c>
    </row>
    <row r="309" spans="1:14" ht="14.4" customHeight="1" x14ac:dyDescent="0.3">
      <c r="A309" s="405" t="s">
        <v>560</v>
      </c>
      <c r="B309" s="406" t="s">
        <v>2336</v>
      </c>
      <c r="C309" s="407" t="s">
        <v>1228</v>
      </c>
      <c r="D309" s="408" t="s">
        <v>2353</v>
      </c>
      <c r="E309" s="407" t="s">
        <v>434</v>
      </c>
      <c r="F309" s="408" t="s">
        <v>2365</v>
      </c>
      <c r="G309" s="407" t="s">
        <v>435</v>
      </c>
      <c r="H309" s="407" t="s">
        <v>1337</v>
      </c>
      <c r="I309" s="407" t="s">
        <v>1338</v>
      </c>
      <c r="J309" s="407" t="s">
        <v>1339</v>
      </c>
      <c r="K309" s="407" t="s">
        <v>1340</v>
      </c>
      <c r="L309" s="409">
        <v>68.790000000000006</v>
      </c>
      <c r="M309" s="409">
        <v>2</v>
      </c>
      <c r="N309" s="410">
        <v>137.58000000000001</v>
      </c>
    </row>
    <row r="310" spans="1:14" ht="14.4" customHeight="1" x14ac:dyDescent="0.3">
      <c r="A310" s="405" t="s">
        <v>560</v>
      </c>
      <c r="B310" s="406" t="s">
        <v>2336</v>
      </c>
      <c r="C310" s="407" t="s">
        <v>1228</v>
      </c>
      <c r="D310" s="408" t="s">
        <v>2353</v>
      </c>
      <c r="E310" s="407" t="s">
        <v>434</v>
      </c>
      <c r="F310" s="408" t="s">
        <v>2365</v>
      </c>
      <c r="G310" s="407" t="s">
        <v>435</v>
      </c>
      <c r="H310" s="407" t="s">
        <v>862</v>
      </c>
      <c r="I310" s="407" t="s">
        <v>135</v>
      </c>
      <c r="J310" s="407" t="s">
        <v>863</v>
      </c>
      <c r="K310" s="407"/>
      <c r="L310" s="409">
        <v>115.94352974726228</v>
      </c>
      <c r="M310" s="409">
        <v>8</v>
      </c>
      <c r="N310" s="410">
        <v>927.5482379780982</v>
      </c>
    </row>
    <row r="311" spans="1:14" ht="14.4" customHeight="1" x14ac:dyDescent="0.3">
      <c r="A311" s="405" t="s">
        <v>560</v>
      </c>
      <c r="B311" s="406" t="s">
        <v>2336</v>
      </c>
      <c r="C311" s="407" t="s">
        <v>1228</v>
      </c>
      <c r="D311" s="408" t="s">
        <v>2353</v>
      </c>
      <c r="E311" s="407" t="s">
        <v>434</v>
      </c>
      <c r="F311" s="408" t="s">
        <v>2365</v>
      </c>
      <c r="G311" s="407" t="s">
        <v>435</v>
      </c>
      <c r="H311" s="407" t="s">
        <v>1341</v>
      </c>
      <c r="I311" s="407" t="s">
        <v>135</v>
      </c>
      <c r="J311" s="407" t="s">
        <v>1342</v>
      </c>
      <c r="K311" s="407"/>
      <c r="L311" s="409">
        <v>114.21000000000002</v>
      </c>
      <c r="M311" s="409">
        <v>1</v>
      </c>
      <c r="N311" s="410">
        <v>114.21000000000002</v>
      </c>
    </row>
    <row r="312" spans="1:14" ht="14.4" customHeight="1" x14ac:dyDescent="0.3">
      <c r="A312" s="405" t="s">
        <v>560</v>
      </c>
      <c r="B312" s="406" t="s">
        <v>2336</v>
      </c>
      <c r="C312" s="407" t="s">
        <v>1228</v>
      </c>
      <c r="D312" s="408" t="s">
        <v>2353</v>
      </c>
      <c r="E312" s="407" t="s">
        <v>434</v>
      </c>
      <c r="F312" s="408" t="s">
        <v>2365</v>
      </c>
      <c r="G312" s="407" t="s">
        <v>435</v>
      </c>
      <c r="H312" s="407" t="s">
        <v>871</v>
      </c>
      <c r="I312" s="407" t="s">
        <v>872</v>
      </c>
      <c r="J312" s="407" t="s">
        <v>873</v>
      </c>
      <c r="K312" s="407" t="s">
        <v>874</v>
      </c>
      <c r="L312" s="409">
        <v>47.825970212723298</v>
      </c>
      <c r="M312" s="409">
        <v>40</v>
      </c>
      <c r="N312" s="410">
        <v>1913.0388085089319</v>
      </c>
    </row>
    <row r="313" spans="1:14" ht="14.4" customHeight="1" x14ac:dyDescent="0.3">
      <c r="A313" s="405" t="s">
        <v>560</v>
      </c>
      <c r="B313" s="406" t="s">
        <v>2336</v>
      </c>
      <c r="C313" s="407" t="s">
        <v>1228</v>
      </c>
      <c r="D313" s="408" t="s">
        <v>2353</v>
      </c>
      <c r="E313" s="407" t="s">
        <v>434</v>
      </c>
      <c r="F313" s="408" t="s">
        <v>2365</v>
      </c>
      <c r="G313" s="407" t="s">
        <v>435</v>
      </c>
      <c r="H313" s="407" t="s">
        <v>546</v>
      </c>
      <c r="I313" s="407" t="s">
        <v>135</v>
      </c>
      <c r="J313" s="407" t="s">
        <v>547</v>
      </c>
      <c r="K313" s="407"/>
      <c r="L313" s="409">
        <v>75.165205400783293</v>
      </c>
      <c r="M313" s="409">
        <v>2</v>
      </c>
      <c r="N313" s="410">
        <v>150.33041080156659</v>
      </c>
    </row>
    <row r="314" spans="1:14" ht="14.4" customHeight="1" x14ac:dyDescent="0.3">
      <c r="A314" s="405" t="s">
        <v>560</v>
      </c>
      <c r="B314" s="406" t="s">
        <v>2336</v>
      </c>
      <c r="C314" s="407" t="s">
        <v>1228</v>
      </c>
      <c r="D314" s="408" t="s">
        <v>2353</v>
      </c>
      <c r="E314" s="407" t="s">
        <v>434</v>
      </c>
      <c r="F314" s="408" t="s">
        <v>2365</v>
      </c>
      <c r="G314" s="407" t="s">
        <v>435</v>
      </c>
      <c r="H314" s="407" t="s">
        <v>1343</v>
      </c>
      <c r="I314" s="407" t="s">
        <v>135</v>
      </c>
      <c r="J314" s="407" t="s">
        <v>1344</v>
      </c>
      <c r="K314" s="407"/>
      <c r="L314" s="409">
        <v>46.54999947523045</v>
      </c>
      <c r="M314" s="409">
        <v>1</v>
      </c>
      <c r="N314" s="410">
        <v>46.54999947523045</v>
      </c>
    </row>
    <row r="315" spans="1:14" ht="14.4" customHeight="1" x14ac:dyDescent="0.3">
      <c r="A315" s="405" t="s">
        <v>560</v>
      </c>
      <c r="B315" s="406" t="s">
        <v>2336</v>
      </c>
      <c r="C315" s="407" t="s">
        <v>1228</v>
      </c>
      <c r="D315" s="408" t="s">
        <v>2353</v>
      </c>
      <c r="E315" s="407" t="s">
        <v>434</v>
      </c>
      <c r="F315" s="408" t="s">
        <v>2365</v>
      </c>
      <c r="G315" s="407" t="s">
        <v>435</v>
      </c>
      <c r="H315" s="407" t="s">
        <v>882</v>
      </c>
      <c r="I315" s="407" t="s">
        <v>883</v>
      </c>
      <c r="J315" s="407" t="s">
        <v>884</v>
      </c>
      <c r="K315" s="407" t="s">
        <v>885</v>
      </c>
      <c r="L315" s="409">
        <v>71.39785332638337</v>
      </c>
      <c r="M315" s="409">
        <v>196</v>
      </c>
      <c r="N315" s="410">
        <v>13993.979251971141</v>
      </c>
    </row>
    <row r="316" spans="1:14" ht="14.4" customHeight="1" x14ac:dyDescent="0.3">
      <c r="A316" s="405" t="s">
        <v>560</v>
      </c>
      <c r="B316" s="406" t="s">
        <v>2336</v>
      </c>
      <c r="C316" s="407" t="s">
        <v>1228</v>
      </c>
      <c r="D316" s="408" t="s">
        <v>2353</v>
      </c>
      <c r="E316" s="407" t="s">
        <v>434</v>
      </c>
      <c r="F316" s="408" t="s">
        <v>2365</v>
      </c>
      <c r="G316" s="407" t="s">
        <v>435</v>
      </c>
      <c r="H316" s="407" t="s">
        <v>1345</v>
      </c>
      <c r="I316" s="407" t="s">
        <v>1346</v>
      </c>
      <c r="J316" s="407" t="s">
        <v>1347</v>
      </c>
      <c r="K316" s="407" t="s">
        <v>520</v>
      </c>
      <c r="L316" s="409">
        <v>41.089999999999982</v>
      </c>
      <c r="M316" s="409">
        <v>4</v>
      </c>
      <c r="N316" s="410">
        <v>164.35999999999993</v>
      </c>
    </row>
    <row r="317" spans="1:14" ht="14.4" customHeight="1" x14ac:dyDescent="0.3">
      <c r="A317" s="405" t="s">
        <v>560</v>
      </c>
      <c r="B317" s="406" t="s">
        <v>2336</v>
      </c>
      <c r="C317" s="407" t="s">
        <v>1228</v>
      </c>
      <c r="D317" s="408" t="s">
        <v>2353</v>
      </c>
      <c r="E317" s="407" t="s">
        <v>434</v>
      </c>
      <c r="F317" s="408" t="s">
        <v>2365</v>
      </c>
      <c r="G317" s="407" t="s">
        <v>435</v>
      </c>
      <c r="H317" s="407" t="s">
        <v>1348</v>
      </c>
      <c r="I317" s="407" t="s">
        <v>1349</v>
      </c>
      <c r="J317" s="407" t="s">
        <v>1350</v>
      </c>
      <c r="K317" s="407" t="s">
        <v>1351</v>
      </c>
      <c r="L317" s="409">
        <v>372.36000000000007</v>
      </c>
      <c r="M317" s="409">
        <v>7</v>
      </c>
      <c r="N317" s="410">
        <v>2606.5200000000004</v>
      </c>
    </row>
    <row r="318" spans="1:14" ht="14.4" customHeight="1" x14ac:dyDescent="0.3">
      <c r="A318" s="405" t="s">
        <v>560</v>
      </c>
      <c r="B318" s="406" t="s">
        <v>2336</v>
      </c>
      <c r="C318" s="407" t="s">
        <v>1228</v>
      </c>
      <c r="D318" s="408" t="s">
        <v>2353</v>
      </c>
      <c r="E318" s="407" t="s">
        <v>434</v>
      </c>
      <c r="F318" s="408" t="s">
        <v>2365</v>
      </c>
      <c r="G318" s="407" t="s">
        <v>435</v>
      </c>
      <c r="H318" s="407" t="s">
        <v>1352</v>
      </c>
      <c r="I318" s="407" t="s">
        <v>1353</v>
      </c>
      <c r="J318" s="407" t="s">
        <v>1354</v>
      </c>
      <c r="K318" s="407" t="s">
        <v>1355</v>
      </c>
      <c r="L318" s="409">
        <v>261.42893696482281</v>
      </c>
      <c r="M318" s="409">
        <v>4</v>
      </c>
      <c r="N318" s="410">
        <v>1045.7157478592912</v>
      </c>
    </row>
    <row r="319" spans="1:14" ht="14.4" customHeight="1" x14ac:dyDescent="0.3">
      <c r="A319" s="405" t="s">
        <v>560</v>
      </c>
      <c r="B319" s="406" t="s">
        <v>2336</v>
      </c>
      <c r="C319" s="407" t="s">
        <v>1228</v>
      </c>
      <c r="D319" s="408" t="s">
        <v>2353</v>
      </c>
      <c r="E319" s="407" t="s">
        <v>434</v>
      </c>
      <c r="F319" s="408" t="s">
        <v>2365</v>
      </c>
      <c r="G319" s="407" t="s">
        <v>435</v>
      </c>
      <c r="H319" s="407" t="s">
        <v>1356</v>
      </c>
      <c r="I319" s="407" t="s">
        <v>1357</v>
      </c>
      <c r="J319" s="407" t="s">
        <v>1358</v>
      </c>
      <c r="K319" s="407" t="s">
        <v>1359</v>
      </c>
      <c r="L319" s="409">
        <v>80.029924504956213</v>
      </c>
      <c r="M319" s="409">
        <v>6</v>
      </c>
      <c r="N319" s="410">
        <v>480.17954702973725</v>
      </c>
    </row>
    <row r="320" spans="1:14" ht="14.4" customHeight="1" x14ac:dyDescent="0.3">
      <c r="A320" s="405" t="s">
        <v>560</v>
      </c>
      <c r="B320" s="406" t="s">
        <v>2336</v>
      </c>
      <c r="C320" s="407" t="s">
        <v>1228</v>
      </c>
      <c r="D320" s="408" t="s">
        <v>2353</v>
      </c>
      <c r="E320" s="407" t="s">
        <v>434</v>
      </c>
      <c r="F320" s="408" t="s">
        <v>2365</v>
      </c>
      <c r="G320" s="407" t="s">
        <v>435</v>
      </c>
      <c r="H320" s="407" t="s">
        <v>1360</v>
      </c>
      <c r="I320" s="407" t="s">
        <v>1361</v>
      </c>
      <c r="J320" s="407" t="s">
        <v>1362</v>
      </c>
      <c r="K320" s="407" t="s">
        <v>913</v>
      </c>
      <c r="L320" s="409">
        <v>31.92</v>
      </c>
      <c r="M320" s="409">
        <v>18</v>
      </c>
      <c r="N320" s="410">
        <v>574.56000000000006</v>
      </c>
    </row>
    <row r="321" spans="1:14" ht="14.4" customHeight="1" x14ac:dyDescent="0.3">
      <c r="A321" s="405" t="s">
        <v>560</v>
      </c>
      <c r="B321" s="406" t="s">
        <v>2336</v>
      </c>
      <c r="C321" s="407" t="s">
        <v>1228</v>
      </c>
      <c r="D321" s="408" t="s">
        <v>2353</v>
      </c>
      <c r="E321" s="407" t="s">
        <v>434</v>
      </c>
      <c r="F321" s="408" t="s">
        <v>2365</v>
      </c>
      <c r="G321" s="407" t="s">
        <v>435</v>
      </c>
      <c r="H321" s="407" t="s">
        <v>1363</v>
      </c>
      <c r="I321" s="407" t="s">
        <v>1364</v>
      </c>
      <c r="J321" s="407" t="s">
        <v>850</v>
      </c>
      <c r="K321" s="407" t="s">
        <v>1365</v>
      </c>
      <c r="L321" s="409">
        <v>22.079322089405597</v>
      </c>
      <c r="M321" s="409">
        <v>96</v>
      </c>
      <c r="N321" s="410">
        <v>2119.6149205829374</v>
      </c>
    </row>
    <row r="322" spans="1:14" ht="14.4" customHeight="1" x14ac:dyDescent="0.3">
      <c r="A322" s="405" t="s">
        <v>560</v>
      </c>
      <c r="B322" s="406" t="s">
        <v>2336</v>
      </c>
      <c r="C322" s="407" t="s">
        <v>1228</v>
      </c>
      <c r="D322" s="408" t="s">
        <v>2353</v>
      </c>
      <c r="E322" s="407" t="s">
        <v>434</v>
      </c>
      <c r="F322" s="408" t="s">
        <v>2365</v>
      </c>
      <c r="G322" s="407" t="s">
        <v>435</v>
      </c>
      <c r="H322" s="407" t="s">
        <v>1366</v>
      </c>
      <c r="I322" s="407" t="s">
        <v>1367</v>
      </c>
      <c r="J322" s="407" t="s">
        <v>1368</v>
      </c>
      <c r="K322" s="407" t="s">
        <v>1369</v>
      </c>
      <c r="L322" s="409">
        <v>1090.802220211516</v>
      </c>
      <c r="M322" s="409">
        <v>4</v>
      </c>
      <c r="N322" s="410">
        <v>4363.2088808460639</v>
      </c>
    </row>
    <row r="323" spans="1:14" ht="14.4" customHeight="1" x14ac:dyDescent="0.3">
      <c r="A323" s="405" t="s">
        <v>560</v>
      </c>
      <c r="B323" s="406" t="s">
        <v>2336</v>
      </c>
      <c r="C323" s="407" t="s">
        <v>1228</v>
      </c>
      <c r="D323" s="408" t="s">
        <v>2353</v>
      </c>
      <c r="E323" s="407" t="s">
        <v>434</v>
      </c>
      <c r="F323" s="408" t="s">
        <v>2365</v>
      </c>
      <c r="G323" s="407" t="s">
        <v>435</v>
      </c>
      <c r="H323" s="407" t="s">
        <v>1370</v>
      </c>
      <c r="I323" s="407" t="s">
        <v>1371</v>
      </c>
      <c r="J323" s="407" t="s">
        <v>1372</v>
      </c>
      <c r="K323" s="407" t="s">
        <v>1373</v>
      </c>
      <c r="L323" s="409">
        <v>86.52769058415474</v>
      </c>
      <c r="M323" s="409">
        <v>25</v>
      </c>
      <c r="N323" s="410">
        <v>2163.1922646038684</v>
      </c>
    </row>
    <row r="324" spans="1:14" ht="14.4" customHeight="1" x14ac:dyDescent="0.3">
      <c r="A324" s="405" t="s">
        <v>560</v>
      </c>
      <c r="B324" s="406" t="s">
        <v>2336</v>
      </c>
      <c r="C324" s="407" t="s">
        <v>1228</v>
      </c>
      <c r="D324" s="408" t="s">
        <v>2353</v>
      </c>
      <c r="E324" s="407" t="s">
        <v>434</v>
      </c>
      <c r="F324" s="408" t="s">
        <v>2365</v>
      </c>
      <c r="G324" s="407" t="s">
        <v>435</v>
      </c>
      <c r="H324" s="407" t="s">
        <v>1374</v>
      </c>
      <c r="I324" s="407" t="s">
        <v>135</v>
      </c>
      <c r="J324" s="407" t="s">
        <v>1375</v>
      </c>
      <c r="K324" s="407" t="s">
        <v>1376</v>
      </c>
      <c r="L324" s="409">
        <v>471.5</v>
      </c>
      <c r="M324" s="409">
        <v>302</v>
      </c>
      <c r="N324" s="410">
        <v>142393</v>
      </c>
    </row>
    <row r="325" spans="1:14" ht="14.4" customHeight="1" x14ac:dyDescent="0.3">
      <c r="A325" s="405" t="s">
        <v>560</v>
      </c>
      <c r="B325" s="406" t="s">
        <v>2336</v>
      </c>
      <c r="C325" s="407" t="s">
        <v>1228</v>
      </c>
      <c r="D325" s="408" t="s">
        <v>2353</v>
      </c>
      <c r="E325" s="407" t="s">
        <v>434</v>
      </c>
      <c r="F325" s="408" t="s">
        <v>2365</v>
      </c>
      <c r="G325" s="407" t="s">
        <v>435</v>
      </c>
      <c r="H325" s="407" t="s">
        <v>1377</v>
      </c>
      <c r="I325" s="407" t="s">
        <v>1378</v>
      </c>
      <c r="J325" s="407" t="s">
        <v>1379</v>
      </c>
      <c r="K325" s="407" t="s">
        <v>1380</v>
      </c>
      <c r="L325" s="409">
        <v>50.13</v>
      </c>
      <c r="M325" s="409">
        <v>2</v>
      </c>
      <c r="N325" s="410">
        <v>100.26</v>
      </c>
    </row>
    <row r="326" spans="1:14" ht="14.4" customHeight="1" x14ac:dyDescent="0.3">
      <c r="A326" s="405" t="s">
        <v>560</v>
      </c>
      <c r="B326" s="406" t="s">
        <v>2336</v>
      </c>
      <c r="C326" s="407" t="s">
        <v>1228</v>
      </c>
      <c r="D326" s="408" t="s">
        <v>2353</v>
      </c>
      <c r="E326" s="407" t="s">
        <v>434</v>
      </c>
      <c r="F326" s="408" t="s">
        <v>2365</v>
      </c>
      <c r="G326" s="407" t="s">
        <v>435</v>
      </c>
      <c r="H326" s="407" t="s">
        <v>1381</v>
      </c>
      <c r="I326" s="407" t="s">
        <v>1382</v>
      </c>
      <c r="J326" s="407" t="s">
        <v>1383</v>
      </c>
      <c r="K326" s="407" t="s">
        <v>1384</v>
      </c>
      <c r="L326" s="409">
        <v>269.61750000000006</v>
      </c>
      <c r="M326" s="409">
        <v>5</v>
      </c>
      <c r="N326" s="410">
        <v>1348.0875000000003</v>
      </c>
    </row>
    <row r="327" spans="1:14" ht="14.4" customHeight="1" x14ac:dyDescent="0.3">
      <c r="A327" s="405" t="s">
        <v>560</v>
      </c>
      <c r="B327" s="406" t="s">
        <v>2336</v>
      </c>
      <c r="C327" s="407" t="s">
        <v>1228</v>
      </c>
      <c r="D327" s="408" t="s">
        <v>2353</v>
      </c>
      <c r="E327" s="407" t="s">
        <v>434</v>
      </c>
      <c r="F327" s="408" t="s">
        <v>2365</v>
      </c>
      <c r="G327" s="407" t="s">
        <v>435</v>
      </c>
      <c r="H327" s="407" t="s">
        <v>470</v>
      </c>
      <c r="I327" s="407" t="s">
        <v>471</v>
      </c>
      <c r="J327" s="407" t="s">
        <v>472</v>
      </c>
      <c r="K327" s="407" t="s">
        <v>473</v>
      </c>
      <c r="L327" s="409">
        <v>104.06922250059179</v>
      </c>
      <c r="M327" s="409">
        <v>5</v>
      </c>
      <c r="N327" s="410">
        <v>520.34611250295893</v>
      </c>
    </row>
    <row r="328" spans="1:14" ht="14.4" customHeight="1" x14ac:dyDescent="0.3">
      <c r="A328" s="405" t="s">
        <v>560</v>
      </c>
      <c r="B328" s="406" t="s">
        <v>2336</v>
      </c>
      <c r="C328" s="407" t="s">
        <v>1228</v>
      </c>
      <c r="D328" s="408" t="s">
        <v>2353</v>
      </c>
      <c r="E328" s="407" t="s">
        <v>434</v>
      </c>
      <c r="F328" s="408" t="s">
        <v>2365</v>
      </c>
      <c r="G328" s="407" t="s">
        <v>435</v>
      </c>
      <c r="H328" s="407" t="s">
        <v>1385</v>
      </c>
      <c r="I328" s="407" t="s">
        <v>1386</v>
      </c>
      <c r="J328" s="407" t="s">
        <v>1387</v>
      </c>
      <c r="K328" s="407" t="s">
        <v>1388</v>
      </c>
      <c r="L328" s="409">
        <v>106.72999999999999</v>
      </c>
      <c r="M328" s="409">
        <v>19</v>
      </c>
      <c r="N328" s="410">
        <v>2027.87</v>
      </c>
    </row>
    <row r="329" spans="1:14" ht="14.4" customHeight="1" x14ac:dyDescent="0.3">
      <c r="A329" s="405" t="s">
        <v>560</v>
      </c>
      <c r="B329" s="406" t="s">
        <v>2336</v>
      </c>
      <c r="C329" s="407" t="s">
        <v>1228</v>
      </c>
      <c r="D329" s="408" t="s">
        <v>2353</v>
      </c>
      <c r="E329" s="407" t="s">
        <v>434</v>
      </c>
      <c r="F329" s="408" t="s">
        <v>2365</v>
      </c>
      <c r="G329" s="407" t="s">
        <v>435</v>
      </c>
      <c r="H329" s="407" t="s">
        <v>444</v>
      </c>
      <c r="I329" s="407" t="s">
        <v>135</v>
      </c>
      <c r="J329" s="407" t="s">
        <v>445</v>
      </c>
      <c r="K329" s="407" t="s">
        <v>446</v>
      </c>
      <c r="L329" s="409">
        <v>23.700000000000003</v>
      </c>
      <c r="M329" s="409">
        <v>144</v>
      </c>
      <c r="N329" s="410">
        <v>3412.8</v>
      </c>
    </row>
    <row r="330" spans="1:14" ht="14.4" customHeight="1" x14ac:dyDescent="0.3">
      <c r="A330" s="405" t="s">
        <v>560</v>
      </c>
      <c r="B330" s="406" t="s">
        <v>2336</v>
      </c>
      <c r="C330" s="407" t="s">
        <v>1228</v>
      </c>
      <c r="D330" s="408" t="s">
        <v>2353</v>
      </c>
      <c r="E330" s="407" t="s">
        <v>434</v>
      </c>
      <c r="F330" s="408" t="s">
        <v>2365</v>
      </c>
      <c r="G330" s="407" t="s">
        <v>435</v>
      </c>
      <c r="H330" s="407" t="s">
        <v>904</v>
      </c>
      <c r="I330" s="407" t="s">
        <v>135</v>
      </c>
      <c r="J330" s="407" t="s">
        <v>905</v>
      </c>
      <c r="K330" s="407"/>
      <c r="L330" s="409">
        <v>74.24199999999999</v>
      </c>
      <c r="M330" s="409">
        <v>5</v>
      </c>
      <c r="N330" s="410">
        <v>371.20999999999992</v>
      </c>
    </row>
    <row r="331" spans="1:14" ht="14.4" customHeight="1" x14ac:dyDescent="0.3">
      <c r="A331" s="405" t="s">
        <v>560</v>
      </c>
      <c r="B331" s="406" t="s">
        <v>2336</v>
      </c>
      <c r="C331" s="407" t="s">
        <v>1228</v>
      </c>
      <c r="D331" s="408" t="s">
        <v>2353</v>
      </c>
      <c r="E331" s="407" t="s">
        <v>434</v>
      </c>
      <c r="F331" s="408" t="s">
        <v>2365</v>
      </c>
      <c r="G331" s="407" t="s">
        <v>435</v>
      </c>
      <c r="H331" s="407" t="s">
        <v>1389</v>
      </c>
      <c r="I331" s="407" t="s">
        <v>1390</v>
      </c>
      <c r="J331" s="407" t="s">
        <v>1391</v>
      </c>
      <c r="K331" s="407" t="s">
        <v>465</v>
      </c>
      <c r="L331" s="409">
        <v>43.7</v>
      </c>
      <c r="M331" s="409">
        <v>1</v>
      </c>
      <c r="N331" s="410">
        <v>43.7</v>
      </c>
    </row>
    <row r="332" spans="1:14" ht="14.4" customHeight="1" x14ac:dyDescent="0.3">
      <c r="A332" s="405" t="s">
        <v>560</v>
      </c>
      <c r="B332" s="406" t="s">
        <v>2336</v>
      </c>
      <c r="C332" s="407" t="s">
        <v>1228</v>
      </c>
      <c r="D332" s="408" t="s">
        <v>2353</v>
      </c>
      <c r="E332" s="407" t="s">
        <v>434</v>
      </c>
      <c r="F332" s="408" t="s">
        <v>2365</v>
      </c>
      <c r="G332" s="407" t="s">
        <v>435</v>
      </c>
      <c r="H332" s="407" t="s">
        <v>906</v>
      </c>
      <c r="I332" s="407" t="s">
        <v>907</v>
      </c>
      <c r="J332" s="407" t="s">
        <v>908</v>
      </c>
      <c r="K332" s="407" t="s">
        <v>909</v>
      </c>
      <c r="L332" s="409">
        <v>112.61999999999999</v>
      </c>
      <c r="M332" s="409">
        <v>60</v>
      </c>
      <c r="N332" s="410">
        <v>6757.2</v>
      </c>
    </row>
    <row r="333" spans="1:14" ht="14.4" customHeight="1" x14ac:dyDescent="0.3">
      <c r="A333" s="405" t="s">
        <v>560</v>
      </c>
      <c r="B333" s="406" t="s">
        <v>2336</v>
      </c>
      <c r="C333" s="407" t="s">
        <v>1228</v>
      </c>
      <c r="D333" s="408" t="s">
        <v>2353</v>
      </c>
      <c r="E333" s="407" t="s">
        <v>434</v>
      </c>
      <c r="F333" s="408" t="s">
        <v>2365</v>
      </c>
      <c r="G333" s="407" t="s">
        <v>435</v>
      </c>
      <c r="H333" s="407" t="s">
        <v>1392</v>
      </c>
      <c r="I333" s="407" t="s">
        <v>1392</v>
      </c>
      <c r="J333" s="407" t="s">
        <v>1393</v>
      </c>
      <c r="K333" s="407" t="s">
        <v>1394</v>
      </c>
      <c r="L333" s="409">
        <v>84.610078186864484</v>
      </c>
      <c r="M333" s="409">
        <v>1</v>
      </c>
      <c r="N333" s="410">
        <v>84.610078186864484</v>
      </c>
    </row>
    <row r="334" spans="1:14" ht="14.4" customHeight="1" x14ac:dyDescent="0.3">
      <c r="A334" s="405" t="s">
        <v>560</v>
      </c>
      <c r="B334" s="406" t="s">
        <v>2336</v>
      </c>
      <c r="C334" s="407" t="s">
        <v>1228</v>
      </c>
      <c r="D334" s="408" t="s">
        <v>2353</v>
      </c>
      <c r="E334" s="407" t="s">
        <v>434</v>
      </c>
      <c r="F334" s="408" t="s">
        <v>2365</v>
      </c>
      <c r="G334" s="407" t="s">
        <v>435</v>
      </c>
      <c r="H334" s="407" t="s">
        <v>1395</v>
      </c>
      <c r="I334" s="407" t="s">
        <v>135</v>
      </c>
      <c r="J334" s="407" t="s">
        <v>1396</v>
      </c>
      <c r="K334" s="407" t="s">
        <v>1397</v>
      </c>
      <c r="L334" s="409">
        <v>199.67000000000004</v>
      </c>
      <c r="M334" s="409">
        <v>7</v>
      </c>
      <c r="N334" s="410">
        <v>1397.6900000000003</v>
      </c>
    </row>
    <row r="335" spans="1:14" ht="14.4" customHeight="1" x14ac:dyDescent="0.3">
      <c r="A335" s="405" t="s">
        <v>560</v>
      </c>
      <c r="B335" s="406" t="s">
        <v>2336</v>
      </c>
      <c r="C335" s="407" t="s">
        <v>1228</v>
      </c>
      <c r="D335" s="408" t="s">
        <v>2353</v>
      </c>
      <c r="E335" s="407" t="s">
        <v>434</v>
      </c>
      <c r="F335" s="408" t="s">
        <v>2365</v>
      </c>
      <c r="G335" s="407" t="s">
        <v>435</v>
      </c>
      <c r="H335" s="407" t="s">
        <v>1398</v>
      </c>
      <c r="I335" s="407" t="s">
        <v>135</v>
      </c>
      <c r="J335" s="407" t="s">
        <v>1399</v>
      </c>
      <c r="K335" s="407" t="s">
        <v>1400</v>
      </c>
      <c r="L335" s="409">
        <v>186.29</v>
      </c>
      <c r="M335" s="409">
        <v>10</v>
      </c>
      <c r="N335" s="410">
        <v>1862.8999999999999</v>
      </c>
    </row>
    <row r="336" spans="1:14" ht="14.4" customHeight="1" x14ac:dyDescent="0.3">
      <c r="A336" s="405" t="s">
        <v>560</v>
      </c>
      <c r="B336" s="406" t="s">
        <v>2336</v>
      </c>
      <c r="C336" s="407" t="s">
        <v>1228</v>
      </c>
      <c r="D336" s="408" t="s">
        <v>2353</v>
      </c>
      <c r="E336" s="407" t="s">
        <v>434</v>
      </c>
      <c r="F336" s="408" t="s">
        <v>2365</v>
      </c>
      <c r="G336" s="407" t="s">
        <v>435</v>
      </c>
      <c r="H336" s="407" t="s">
        <v>914</v>
      </c>
      <c r="I336" s="407" t="s">
        <v>915</v>
      </c>
      <c r="J336" s="407" t="s">
        <v>916</v>
      </c>
      <c r="K336" s="407" t="s">
        <v>917</v>
      </c>
      <c r="L336" s="409">
        <v>390.12862068965518</v>
      </c>
      <c r="M336" s="409">
        <v>29</v>
      </c>
      <c r="N336" s="410">
        <v>11313.73</v>
      </c>
    </row>
    <row r="337" spans="1:14" ht="14.4" customHeight="1" x14ac:dyDescent="0.3">
      <c r="A337" s="405" t="s">
        <v>560</v>
      </c>
      <c r="B337" s="406" t="s">
        <v>2336</v>
      </c>
      <c r="C337" s="407" t="s">
        <v>1228</v>
      </c>
      <c r="D337" s="408" t="s">
        <v>2353</v>
      </c>
      <c r="E337" s="407" t="s">
        <v>434</v>
      </c>
      <c r="F337" s="408" t="s">
        <v>2365</v>
      </c>
      <c r="G337" s="407" t="s">
        <v>435</v>
      </c>
      <c r="H337" s="407" t="s">
        <v>1401</v>
      </c>
      <c r="I337" s="407" t="s">
        <v>1401</v>
      </c>
      <c r="J337" s="407" t="s">
        <v>1402</v>
      </c>
      <c r="K337" s="407" t="s">
        <v>1403</v>
      </c>
      <c r="L337" s="409">
        <v>46.75</v>
      </c>
      <c r="M337" s="409">
        <v>5</v>
      </c>
      <c r="N337" s="410">
        <v>233.75</v>
      </c>
    </row>
    <row r="338" spans="1:14" ht="14.4" customHeight="1" x14ac:dyDescent="0.3">
      <c r="A338" s="405" t="s">
        <v>560</v>
      </c>
      <c r="B338" s="406" t="s">
        <v>2336</v>
      </c>
      <c r="C338" s="407" t="s">
        <v>1228</v>
      </c>
      <c r="D338" s="408" t="s">
        <v>2353</v>
      </c>
      <c r="E338" s="407" t="s">
        <v>434</v>
      </c>
      <c r="F338" s="408" t="s">
        <v>2365</v>
      </c>
      <c r="G338" s="407" t="s">
        <v>435</v>
      </c>
      <c r="H338" s="407" t="s">
        <v>1404</v>
      </c>
      <c r="I338" s="407" t="s">
        <v>1405</v>
      </c>
      <c r="J338" s="407" t="s">
        <v>721</v>
      </c>
      <c r="K338" s="407" t="s">
        <v>1406</v>
      </c>
      <c r="L338" s="409">
        <v>142.94999999999996</v>
      </c>
      <c r="M338" s="409">
        <v>2</v>
      </c>
      <c r="N338" s="410">
        <v>285.89999999999992</v>
      </c>
    </row>
    <row r="339" spans="1:14" ht="14.4" customHeight="1" x14ac:dyDescent="0.3">
      <c r="A339" s="405" t="s">
        <v>560</v>
      </c>
      <c r="B339" s="406" t="s">
        <v>2336</v>
      </c>
      <c r="C339" s="407" t="s">
        <v>1228</v>
      </c>
      <c r="D339" s="408" t="s">
        <v>2353</v>
      </c>
      <c r="E339" s="407" t="s">
        <v>434</v>
      </c>
      <c r="F339" s="408" t="s">
        <v>2365</v>
      </c>
      <c r="G339" s="407" t="s">
        <v>435</v>
      </c>
      <c r="H339" s="407" t="s">
        <v>1407</v>
      </c>
      <c r="I339" s="407" t="s">
        <v>1408</v>
      </c>
      <c r="J339" s="407" t="s">
        <v>1409</v>
      </c>
      <c r="K339" s="407"/>
      <c r="L339" s="409">
        <v>0</v>
      </c>
      <c r="M339" s="409">
        <v>0</v>
      </c>
      <c r="N339" s="410">
        <v>0</v>
      </c>
    </row>
    <row r="340" spans="1:14" ht="14.4" customHeight="1" x14ac:dyDescent="0.3">
      <c r="A340" s="405" t="s">
        <v>560</v>
      </c>
      <c r="B340" s="406" t="s">
        <v>2336</v>
      </c>
      <c r="C340" s="407" t="s">
        <v>1228</v>
      </c>
      <c r="D340" s="408" t="s">
        <v>2353</v>
      </c>
      <c r="E340" s="407" t="s">
        <v>434</v>
      </c>
      <c r="F340" s="408" t="s">
        <v>2365</v>
      </c>
      <c r="G340" s="407" t="s">
        <v>435</v>
      </c>
      <c r="H340" s="407" t="s">
        <v>1410</v>
      </c>
      <c r="I340" s="407" t="s">
        <v>1411</v>
      </c>
      <c r="J340" s="407" t="s">
        <v>1412</v>
      </c>
      <c r="K340" s="407" t="s">
        <v>1413</v>
      </c>
      <c r="L340" s="409">
        <v>715.6400000000001</v>
      </c>
      <c r="M340" s="409">
        <v>4</v>
      </c>
      <c r="N340" s="410">
        <v>2862.5600000000004</v>
      </c>
    </row>
    <row r="341" spans="1:14" ht="14.4" customHeight="1" x14ac:dyDescent="0.3">
      <c r="A341" s="405" t="s">
        <v>560</v>
      </c>
      <c r="B341" s="406" t="s">
        <v>2336</v>
      </c>
      <c r="C341" s="407" t="s">
        <v>1228</v>
      </c>
      <c r="D341" s="408" t="s">
        <v>2353</v>
      </c>
      <c r="E341" s="407" t="s">
        <v>434</v>
      </c>
      <c r="F341" s="408" t="s">
        <v>2365</v>
      </c>
      <c r="G341" s="407" t="s">
        <v>435</v>
      </c>
      <c r="H341" s="407" t="s">
        <v>930</v>
      </c>
      <c r="I341" s="407" t="s">
        <v>931</v>
      </c>
      <c r="J341" s="407" t="s">
        <v>932</v>
      </c>
      <c r="K341" s="407" t="s">
        <v>933</v>
      </c>
      <c r="L341" s="409">
        <v>84.329118786855972</v>
      </c>
      <c r="M341" s="409">
        <v>4</v>
      </c>
      <c r="N341" s="410">
        <v>337.31647514742389</v>
      </c>
    </row>
    <row r="342" spans="1:14" ht="14.4" customHeight="1" x14ac:dyDescent="0.3">
      <c r="A342" s="405" t="s">
        <v>560</v>
      </c>
      <c r="B342" s="406" t="s">
        <v>2336</v>
      </c>
      <c r="C342" s="407" t="s">
        <v>1228</v>
      </c>
      <c r="D342" s="408" t="s">
        <v>2353</v>
      </c>
      <c r="E342" s="407" t="s">
        <v>434</v>
      </c>
      <c r="F342" s="408" t="s">
        <v>2365</v>
      </c>
      <c r="G342" s="407" t="s">
        <v>435</v>
      </c>
      <c r="H342" s="407" t="s">
        <v>1414</v>
      </c>
      <c r="I342" s="407" t="s">
        <v>1415</v>
      </c>
      <c r="J342" s="407" t="s">
        <v>1416</v>
      </c>
      <c r="K342" s="407" t="s">
        <v>1417</v>
      </c>
      <c r="L342" s="409">
        <v>325.15971386607134</v>
      </c>
      <c r="M342" s="409">
        <v>2</v>
      </c>
      <c r="N342" s="410">
        <v>650.31942773214269</v>
      </c>
    </row>
    <row r="343" spans="1:14" ht="14.4" customHeight="1" x14ac:dyDescent="0.3">
      <c r="A343" s="405" t="s">
        <v>560</v>
      </c>
      <c r="B343" s="406" t="s">
        <v>2336</v>
      </c>
      <c r="C343" s="407" t="s">
        <v>1228</v>
      </c>
      <c r="D343" s="408" t="s">
        <v>2353</v>
      </c>
      <c r="E343" s="407" t="s">
        <v>434</v>
      </c>
      <c r="F343" s="408" t="s">
        <v>2365</v>
      </c>
      <c r="G343" s="407" t="s">
        <v>435</v>
      </c>
      <c r="H343" s="407" t="s">
        <v>1418</v>
      </c>
      <c r="I343" s="407" t="s">
        <v>1419</v>
      </c>
      <c r="J343" s="407" t="s">
        <v>1420</v>
      </c>
      <c r="K343" s="407" t="s">
        <v>1421</v>
      </c>
      <c r="L343" s="409">
        <v>32.72</v>
      </c>
      <c r="M343" s="409">
        <v>9</v>
      </c>
      <c r="N343" s="410">
        <v>294.47999999999996</v>
      </c>
    </row>
    <row r="344" spans="1:14" ht="14.4" customHeight="1" x14ac:dyDescent="0.3">
      <c r="A344" s="405" t="s">
        <v>560</v>
      </c>
      <c r="B344" s="406" t="s">
        <v>2336</v>
      </c>
      <c r="C344" s="407" t="s">
        <v>1228</v>
      </c>
      <c r="D344" s="408" t="s">
        <v>2353</v>
      </c>
      <c r="E344" s="407" t="s">
        <v>434</v>
      </c>
      <c r="F344" s="408" t="s">
        <v>2365</v>
      </c>
      <c r="G344" s="407" t="s">
        <v>435</v>
      </c>
      <c r="H344" s="407" t="s">
        <v>1422</v>
      </c>
      <c r="I344" s="407" t="s">
        <v>135</v>
      </c>
      <c r="J344" s="407" t="s">
        <v>1423</v>
      </c>
      <c r="K344" s="407"/>
      <c r="L344" s="409">
        <v>167.86295942711016</v>
      </c>
      <c r="M344" s="409">
        <v>3</v>
      </c>
      <c r="N344" s="410">
        <v>503.58887828133044</v>
      </c>
    </row>
    <row r="345" spans="1:14" ht="14.4" customHeight="1" x14ac:dyDescent="0.3">
      <c r="A345" s="405" t="s">
        <v>560</v>
      </c>
      <c r="B345" s="406" t="s">
        <v>2336</v>
      </c>
      <c r="C345" s="407" t="s">
        <v>1228</v>
      </c>
      <c r="D345" s="408" t="s">
        <v>2353</v>
      </c>
      <c r="E345" s="407" t="s">
        <v>434</v>
      </c>
      <c r="F345" s="408" t="s">
        <v>2365</v>
      </c>
      <c r="G345" s="407" t="s">
        <v>435</v>
      </c>
      <c r="H345" s="407" t="s">
        <v>1424</v>
      </c>
      <c r="I345" s="407" t="s">
        <v>1425</v>
      </c>
      <c r="J345" s="407" t="s">
        <v>1426</v>
      </c>
      <c r="K345" s="407" t="s">
        <v>1427</v>
      </c>
      <c r="L345" s="409">
        <v>3302.5</v>
      </c>
      <c r="M345" s="409">
        <v>2</v>
      </c>
      <c r="N345" s="410">
        <v>6605</v>
      </c>
    </row>
    <row r="346" spans="1:14" ht="14.4" customHeight="1" x14ac:dyDescent="0.3">
      <c r="A346" s="405" t="s">
        <v>560</v>
      </c>
      <c r="B346" s="406" t="s">
        <v>2336</v>
      </c>
      <c r="C346" s="407" t="s">
        <v>1228</v>
      </c>
      <c r="D346" s="408" t="s">
        <v>2353</v>
      </c>
      <c r="E346" s="407" t="s">
        <v>434</v>
      </c>
      <c r="F346" s="408" t="s">
        <v>2365</v>
      </c>
      <c r="G346" s="407" t="s">
        <v>435</v>
      </c>
      <c r="H346" s="407" t="s">
        <v>1428</v>
      </c>
      <c r="I346" s="407" t="s">
        <v>135</v>
      </c>
      <c r="J346" s="407" t="s">
        <v>1429</v>
      </c>
      <c r="K346" s="407"/>
      <c r="L346" s="409">
        <v>186.72530211689917</v>
      </c>
      <c r="M346" s="409">
        <v>8</v>
      </c>
      <c r="N346" s="410">
        <v>1493.8024169351934</v>
      </c>
    </row>
    <row r="347" spans="1:14" ht="14.4" customHeight="1" x14ac:dyDescent="0.3">
      <c r="A347" s="405" t="s">
        <v>560</v>
      </c>
      <c r="B347" s="406" t="s">
        <v>2336</v>
      </c>
      <c r="C347" s="407" t="s">
        <v>1228</v>
      </c>
      <c r="D347" s="408" t="s">
        <v>2353</v>
      </c>
      <c r="E347" s="407" t="s">
        <v>434</v>
      </c>
      <c r="F347" s="408" t="s">
        <v>2365</v>
      </c>
      <c r="G347" s="407" t="s">
        <v>435</v>
      </c>
      <c r="H347" s="407" t="s">
        <v>1430</v>
      </c>
      <c r="I347" s="407" t="s">
        <v>1430</v>
      </c>
      <c r="J347" s="407" t="s">
        <v>1431</v>
      </c>
      <c r="K347" s="407" t="s">
        <v>1432</v>
      </c>
      <c r="L347" s="409">
        <v>184.53818181818181</v>
      </c>
      <c r="M347" s="409">
        <v>11</v>
      </c>
      <c r="N347" s="410">
        <v>2029.92</v>
      </c>
    </row>
    <row r="348" spans="1:14" ht="14.4" customHeight="1" x14ac:dyDescent="0.3">
      <c r="A348" s="405" t="s">
        <v>560</v>
      </c>
      <c r="B348" s="406" t="s">
        <v>2336</v>
      </c>
      <c r="C348" s="407" t="s">
        <v>1228</v>
      </c>
      <c r="D348" s="408" t="s">
        <v>2353</v>
      </c>
      <c r="E348" s="407" t="s">
        <v>434</v>
      </c>
      <c r="F348" s="408" t="s">
        <v>2365</v>
      </c>
      <c r="G348" s="407" t="s">
        <v>435</v>
      </c>
      <c r="H348" s="407" t="s">
        <v>1433</v>
      </c>
      <c r="I348" s="407" t="s">
        <v>135</v>
      </c>
      <c r="J348" s="407" t="s">
        <v>1434</v>
      </c>
      <c r="K348" s="407" t="s">
        <v>1435</v>
      </c>
      <c r="L348" s="409">
        <v>152.71998270371256</v>
      </c>
      <c r="M348" s="409">
        <v>6</v>
      </c>
      <c r="N348" s="410">
        <v>916.31989622227536</v>
      </c>
    </row>
    <row r="349" spans="1:14" ht="14.4" customHeight="1" x14ac:dyDescent="0.3">
      <c r="A349" s="405" t="s">
        <v>560</v>
      </c>
      <c r="B349" s="406" t="s">
        <v>2336</v>
      </c>
      <c r="C349" s="407" t="s">
        <v>1228</v>
      </c>
      <c r="D349" s="408" t="s">
        <v>2353</v>
      </c>
      <c r="E349" s="407" t="s">
        <v>434</v>
      </c>
      <c r="F349" s="408" t="s">
        <v>2365</v>
      </c>
      <c r="G349" s="407" t="s">
        <v>435</v>
      </c>
      <c r="H349" s="407" t="s">
        <v>1436</v>
      </c>
      <c r="I349" s="407" t="s">
        <v>1436</v>
      </c>
      <c r="J349" s="407" t="s">
        <v>1437</v>
      </c>
      <c r="K349" s="407" t="s">
        <v>1438</v>
      </c>
      <c r="L349" s="409">
        <v>287.05349248962682</v>
      </c>
      <c r="M349" s="409">
        <v>8</v>
      </c>
      <c r="N349" s="410">
        <v>2296.4279399170146</v>
      </c>
    </row>
    <row r="350" spans="1:14" ht="14.4" customHeight="1" x14ac:dyDescent="0.3">
      <c r="A350" s="405" t="s">
        <v>560</v>
      </c>
      <c r="B350" s="406" t="s">
        <v>2336</v>
      </c>
      <c r="C350" s="407" t="s">
        <v>1228</v>
      </c>
      <c r="D350" s="408" t="s">
        <v>2353</v>
      </c>
      <c r="E350" s="407" t="s">
        <v>434</v>
      </c>
      <c r="F350" s="408" t="s">
        <v>2365</v>
      </c>
      <c r="G350" s="407" t="s">
        <v>435</v>
      </c>
      <c r="H350" s="407" t="s">
        <v>1439</v>
      </c>
      <c r="I350" s="407" t="s">
        <v>1439</v>
      </c>
      <c r="J350" s="407" t="s">
        <v>1440</v>
      </c>
      <c r="K350" s="407" t="s">
        <v>1441</v>
      </c>
      <c r="L350" s="409">
        <v>478.26000000000005</v>
      </c>
      <c r="M350" s="409">
        <v>1</v>
      </c>
      <c r="N350" s="410">
        <v>478.26000000000005</v>
      </c>
    </row>
    <row r="351" spans="1:14" ht="14.4" customHeight="1" x14ac:dyDescent="0.3">
      <c r="A351" s="405" t="s">
        <v>560</v>
      </c>
      <c r="B351" s="406" t="s">
        <v>2336</v>
      </c>
      <c r="C351" s="407" t="s">
        <v>1228</v>
      </c>
      <c r="D351" s="408" t="s">
        <v>2353</v>
      </c>
      <c r="E351" s="407" t="s">
        <v>434</v>
      </c>
      <c r="F351" s="408" t="s">
        <v>2365</v>
      </c>
      <c r="G351" s="407" t="s">
        <v>435</v>
      </c>
      <c r="H351" s="407" t="s">
        <v>1442</v>
      </c>
      <c r="I351" s="407" t="s">
        <v>1443</v>
      </c>
      <c r="J351" s="407" t="s">
        <v>1444</v>
      </c>
      <c r="K351" s="407" t="s">
        <v>1445</v>
      </c>
      <c r="L351" s="409">
        <v>62.210585881819817</v>
      </c>
      <c r="M351" s="409">
        <v>1</v>
      </c>
      <c r="N351" s="410">
        <v>62.210585881819817</v>
      </c>
    </row>
    <row r="352" spans="1:14" ht="14.4" customHeight="1" x14ac:dyDescent="0.3">
      <c r="A352" s="405" t="s">
        <v>560</v>
      </c>
      <c r="B352" s="406" t="s">
        <v>2336</v>
      </c>
      <c r="C352" s="407" t="s">
        <v>1228</v>
      </c>
      <c r="D352" s="408" t="s">
        <v>2353</v>
      </c>
      <c r="E352" s="407" t="s">
        <v>434</v>
      </c>
      <c r="F352" s="408" t="s">
        <v>2365</v>
      </c>
      <c r="G352" s="407" t="s">
        <v>435</v>
      </c>
      <c r="H352" s="407" t="s">
        <v>1446</v>
      </c>
      <c r="I352" s="407" t="s">
        <v>1447</v>
      </c>
      <c r="J352" s="407" t="s">
        <v>1448</v>
      </c>
      <c r="K352" s="407" t="s">
        <v>1449</v>
      </c>
      <c r="L352" s="409">
        <v>87.649772672385808</v>
      </c>
      <c r="M352" s="409">
        <v>8</v>
      </c>
      <c r="N352" s="410">
        <v>701.19818137908646</v>
      </c>
    </row>
    <row r="353" spans="1:14" ht="14.4" customHeight="1" x14ac:dyDescent="0.3">
      <c r="A353" s="405" t="s">
        <v>560</v>
      </c>
      <c r="B353" s="406" t="s">
        <v>2336</v>
      </c>
      <c r="C353" s="407" t="s">
        <v>1228</v>
      </c>
      <c r="D353" s="408" t="s">
        <v>2353</v>
      </c>
      <c r="E353" s="407" t="s">
        <v>434</v>
      </c>
      <c r="F353" s="408" t="s">
        <v>2365</v>
      </c>
      <c r="G353" s="407" t="s">
        <v>435</v>
      </c>
      <c r="H353" s="407" t="s">
        <v>1450</v>
      </c>
      <c r="I353" s="407" t="s">
        <v>1451</v>
      </c>
      <c r="J353" s="407" t="s">
        <v>1362</v>
      </c>
      <c r="K353" s="407" t="s">
        <v>1452</v>
      </c>
      <c r="L353" s="409">
        <v>84.77</v>
      </c>
      <c r="M353" s="409">
        <v>14</v>
      </c>
      <c r="N353" s="410">
        <v>1186.78</v>
      </c>
    </row>
    <row r="354" spans="1:14" ht="14.4" customHeight="1" x14ac:dyDescent="0.3">
      <c r="A354" s="405" t="s">
        <v>560</v>
      </c>
      <c r="B354" s="406" t="s">
        <v>2336</v>
      </c>
      <c r="C354" s="407" t="s">
        <v>1228</v>
      </c>
      <c r="D354" s="408" t="s">
        <v>2353</v>
      </c>
      <c r="E354" s="407" t="s">
        <v>434</v>
      </c>
      <c r="F354" s="408" t="s">
        <v>2365</v>
      </c>
      <c r="G354" s="407" t="s">
        <v>435</v>
      </c>
      <c r="H354" s="407" t="s">
        <v>1453</v>
      </c>
      <c r="I354" s="407" t="s">
        <v>1454</v>
      </c>
      <c r="J354" s="407" t="s">
        <v>1455</v>
      </c>
      <c r="K354" s="407" t="s">
        <v>1456</v>
      </c>
      <c r="L354" s="409">
        <v>84.96999999999997</v>
      </c>
      <c r="M354" s="409">
        <v>4</v>
      </c>
      <c r="N354" s="410">
        <v>339.87999999999988</v>
      </c>
    </row>
    <row r="355" spans="1:14" ht="14.4" customHeight="1" x14ac:dyDescent="0.3">
      <c r="A355" s="405" t="s">
        <v>560</v>
      </c>
      <c r="B355" s="406" t="s">
        <v>2336</v>
      </c>
      <c r="C355" s="407" t="s">
        <v>1228</v>
      </c>
      <c r="D355" s="408" t="s">
        <v>2353</v>
      </c>
      <c r="E355" s="407" t="s">
        <v>434</v>
      </c>
      <c r="F355" s="408" t="s">
        <v>2365</v>
      </c>
      <c r="G355" s="407" t="s">
        <v>435</v>
      </c>
      <c r="H355" s="407" t="s">
        <v>1457</v>
      </c>
      <c r="I355" s="407" t="s">
        <v>135</v>
      </c>
      <c r="J355" s="407" t="s">
        <v>1458</v>
      </c>
      <c r="K355" s="407" t="s">
        <v>1459</v>
      </c>
      <c r="L355" s="409">
        <v>396.75</v>
      </c>
      <c r="M355" s="409">
        <v>36</v>
      </c>
      <c r="N355" s="410">
        <v>14283</v>
      </c>
    </row>
    <row r="356" spans="1:14" ht="14.4" customHeight="1" x14ac:dyDescent="0.3">
      <c r="A356" s="405" t="s">
        <v>560</v>
      </c>
      <c r="B356" s="406" t="s">
        <v>2336</v>
      </c>
      <c r="C356" s="407" t="s">
        <v>1228</v>
      </c>
      <c r="D356" s="408" t="s">
        <v>2353</v>
      </c>
      <c r="E356" s="407" t="s">
        <v>434</v>
      </c>
      <c r="F356" s="408" t="s">
        <v>2365</v>
      </c>
      <c r="G356" s="407" t="s">
        <v>435</v>
      </c>
      <c r="H356" s="407" t="s">
        <v>1460</v>
      </c>
      <c r="I356" s="407" t="s">
        <v>1461</v>
      </c>
      <c r="J356" s="407" t="s">
        <v>1462</v>
      </c>
      <c r="K356" s="407" t="s">
        <v>1463</v>
      </c>
      <c r="L356" s="409">
        <v>244.17</v>
      </c>
      <c r="M356" s="409">
        <v>1</v>
      </c>
      <c r="N356" s="410">
        <v>244.17</v>
      </c>
    </row>
    <row r="357" spans="1:14" ht="14.4" customHeight="1" x14ac:dyDescent="0.3">
      <c r="A357" s="405" t="s">
        <v>560</v>
      </c>
      <c r="B357" s="406" t="s">
        <v>2336</v>
      </c>
      <c r="C357" s="407" t="s">
        <v>1228</v>
      </c>
      <c r="D357" s="408" t="s">
        <v>2353</v>
      </c>
      <c r="E357" s="407" t="s">
        <v>434</v>
      </c>
      <c r="F357" s="408" t="s">
        <v>2365</v>
      </c>
      <c r="G357" s="407" t="s">
        <v>435</v>
      </c>
      <c r="H357" s="407" t="s">
        <v>1464</v>
      </c>
      <c r="I357" s="407" t="s">
        <v>1465</v>
      </c>
      <c r="J357" s="407" t="s">
        <v>1466</v>
      </c>
      <c r="K357" s="407" t="s">
        <v>1467</v>
      </c>
      <c r="L357" s="409">
        <v>461.99999999999989</v>
      </c>
      <c r="M357" s="409">
        <v>30</v>
      </c>
      <c r="N357" s="410">
        <v>13859.999999999996</v>
      </c>
    </row>
    <row r="358" spans="1:14" ht="14.4" customHeight="1" x14ac:dyDescent="0.3">
      <c r="A358" s="405" t="s">
        <v>560</v>
      </c>
      <c r="B358" s="406" t="s">
        <v>2336</v>
      </c>
      <c r="C358" s="407" t="s">
        <v>1228</v>
      </c>
      <c r="D358" s="408" t="s">
        <v>2353</v>
      </c>
      <c r="E358" s="407" t="s">
        <v>434</v>
      </c>
      <c r="F358" s="408" t="s">
        <v>2365</v>
      </c>
      <c r="G358" s="407" t="s">
        <v>435</v>
      </c>
      <c r="H358" s="407" t="s">
        <v>1468</v>
      </c>
      <c r="I358" s="407" t="s">
        <v>1469</v>
      </c>
      <c r="J358" s="407" t="s">
        <v>1470</v>
      </c>
      <c r="K358" s="407" t="s">
        <v>1471</v>
      </c>
      <c r="L358" s="409">
        <v>374.00049999999993</v>
      </c>
      <c r="M358" s="409">
        <v>20</v>
      </c>
      <c r="N358" s="410">
        <v>7480.0099999999984</v>
      </c>
    </row>
    <row r="359" spans="1:14" ht="14.4" customHeight="1" x14ac:dyDescent="0.3">
      <c r="A359" s="405" t="s">
        <v>560</v>
      </c>
      <c r="B359" s="406" t="s">
        <v>2336</v>
      </c>
      <c r="C359" s="407" t="s">
        <v>1228</v>
      </c>
      <c r="D359" s="408" t="s">
        <v>2353</v>
      </c>
      <c r="E359" s="407" t="s">
        <v>434</v>
      </c>
      <c r="F359" s="408" t="s">
        <v>2365</v>
      </c>
      <c r="G359" s="407" t="s">
        <v>435</v>
      </c>
      <c r="H359" s="407" t="s">
        <v>1472</v>
      </c>
      <c r="I359" s="407" t="s">
        <v>1472</v>
      </c>
      <c r="J359" s="407" t="s">
        <v>1473</v>
      </c>
      <c r="K359" s="407" t="s">
        <v>1474</v>
      </c>
      <c r="L359" s="409">
        <v>4295.75</v>
      </c>
      <c r="M359" s="409">
        <v>1</v>
      </c>
      <c r="N359" s="410">
        <v>4295.75</v>
      </c>
    </row>
    <row r="360" spans="1:14" ht="14.4" customHeight="1" x14ac:dyDescent="0.3">
      <c r="A360" s="405" t="s">
        <v>560</v>
      </c>
      <c r="B360" s="406" t="s">
        <v>2336</v>
      </c>
      <c r="C360" s="407" t="s">
        <v>1228</v>
      </c>
      <c r="D360" s="408" t="s">
        <v>2353</v>
      </c>
      <c r="E360" s="407" t="s">
        <v>434</v>
      </c>
      <c r="F360" s="408" t="s">
        <v>2365</v>
      </c>
      <c r="G360" s="407" t="s">
        <v>435</v>
      </c>
      <c r="H360" s="407" t="s">
        <v>1475</v>
      </c>
      <c r="I360" s="407" t="s">
        <v>1475</v>
      </c>
      <c r="J360" s="407" t="s">
        <v>1476</v>
      </c>
      <c r="K360" s="407" t="s">
        <v>1477</v>
      </c>
      <c r="L360" s="409">
        <v>3484.9671428571432</v>
      </c>
      <c r="M360" s="409">
        <v>7</v>
      </c>
      <c r="N360" s="410">
        <v>24394.770000000004</v>
      </c>
    </row>
    <row r="361" spans="1:14" ht="14.4" customHeight="1" x14ac:dyDescent="0.3">
      <c r="A361" s="405" t="s">
        <v>560</v>
      </c>
      <c r="B361" s="406" t="s">
        <v>2336</v>
      </c>
      <c r="C361" s="407" t="s">
        <v>1228</v>
      </c>
      <c r="D361" s="408" t="s">
        <v>2353</v>
      </c>
      <c r="E361" s="407" t="s">
        <v>434</v>
      </c>
      <c r="F361" s="408" t="s">
        <v>2365</v>
      </c>
      <c r="G361" s="407" t="s">
        <v>435</v>
      </c>
      <c r="H361" s="407" t="s">
        <v>510</v>
      </c>
      <c r="I361" s="407" t="s">
        <v>510</v>
      </c>
      <c r="J361" s="407" t="s">
        <v>511</v>
      </c>
      <c r="K361" s="407" t="s">
        <v>512</v>
      </c>
      <c r="L361" s="409">
        <v>57.502292994306728</v>
      </c>
      <c r="M361" s="409">
        <v>8</v>
      </c>
      <c r="N361" s="410">
        <v>460.01834395445383</v>
      </c>
    </row>
    <row r="362" spans="1:14" ht="14.4" customHeight="1" x14ac:dyDescent="0.3">
      <c r="A362" s="405" t="s">
        <v>560</v>
      </c>
      <c r="B362" s="406" t="s">
        <v>2336</v>
      </c>
      <c r="C362" s="407" t="s">
        <v>1228</v>
      </c>
      <c r="D362" s="408" t="s">
        <v>2353</v>
      </c>
      <c r="E362" s="407" t="s">
        <v>434</v>
      </c>
      <c r="F362" s="408" t="s">
        <v>2365</v>
      </c>
      <c r="G362" s="407" t="s">
        <v>435</v>
      </c>
      <c r="H362" s="407" t="s">
        <v>1478</v>
      </c>
      <c r="I362" s="407" t="s">
        <v>135</v>
      </c>
      <c r="J362" s="407" t="s">
        <v>1479</v>
      </c>
      <c r="K362" s="407"/>
      <c r="L362" s="409">
        <v>37.200000000000003</v>
      </c>
      <c r="M362" s="409">
        <v>3</v>
      </c>
      <c r="N362" s="410">
        <v>111.60000000000001</v>
      </c>
    </row>
    <row r="363" spans="1:14" ht="14.4" customHeight="1" x14ac:dyDescent="0.3">
      <c r="A363" s="405" t="s">
        <v>560</v>
      </c>
      <c r="B363" s="406" t="s">
        <v>2336</v>
      </c>
      <c r="C363" s="407" t="s">
        <v>1228</v>
      </c>
      <c r="D363" s="408" t="s">
        <v>2353</v>
      </c>
      <c r="E363" s="407" t="s">
        <v>434</v>
      </c>
      <c r="F363" s="408" t="s">
        <v>2365</v>
      </c>
      <c r="G363" s="407" t="s">
        <v>435</v>
      </c>
      <c r="H363" s="407" t="s">
        <v>955</v>
      </c>
      <c r="I363" s="407" t="s">
        <v>135</v>
      </c>
      <c r="J363" s="407" t="s">
        <v>956</v>
      </c>
      <c r="K363" s="407"/>
      <c r="L363" s="409">
        <v>37.408282503897759</v>
      </c>
      <c r="M363" s="409">
        <v>6</v>
      </c>
      <c r="N363" s="410">
        <v>224.44969502338654</v>
      </c>
    </row>
    <row r="364" spans="1:14" ht="14.4" customHeight="1" x14ac:dyDescent="0.3">
      <c r="A364" s="405" t="s">
        <v>560</v>
      </c>
      <c r="B364" s="406" t="s">
        <v>2336</v>
      </c>
      <c r="C364" s="407" t="s">
        <v>1228</v>
      </c>
      <c r="D364" s="408" t="s">
        <v>2353</v>
      </c>
      <c r="E364" s="407" t="s">
        <v>434</v>
      </c>
      <c r="F364" s="408" t="s">
        <v>2365</v>
      </c>
      <c r="G364" s="407" t="s">
        <v>435</v>
      </c>
      <c r="H364" s="407" t="s">
        <v>1480</v>
      </c>
      <c r="I364" s="407" t="s">
        <v>1481</v>
      </c>
      <c r="J364" s="407" t="s">
        <v>1482</v>
      </c>
      <c r="K364" s="407" t="s">
        <v>1483</v>
      </c>
      <c r="L364" s="409">
        <v>596.2995019438489</v>
      </c>
      <c r="M364" s="409">
        <v>4</v>
      </c>
      <c r="N364" s="410">
        <v>2385.1980077753956</v>
      </c>
    </row>
    <row r="365" spans="1:14" ht="14.4" customHeight="1" x14ac:dyDescent="0.3">
      <c r="A365" s="405" t="s">
        <v>560</v>
      </c>
      <c r="B365" s="406" t="s">
        <v>2336</v>
      </c>
      <c r="C365" s="407" t="s">
        <v>1228</v>
      </c>
      <c r="D365" s="408" t="s">
        <v>2353</v>
      </c>
      <c r="E365" s="407" t="s">
        <v>434</v>
      </c>
      <c r="F365" s="408" t="s">
        <v>2365</v>
      </c>
      <c r="G365" s="407" t="s">
        <v>435</v>
      </c>
      <c r="H365" s="407" t="s">
        <v>1484</v>
      </c>
      <c r="I365" s="407" t="s">
        <v>1484</v>
      </c>
      <c r="J365" s="407" t="s">
        <v>961</v>
      </c>
      <c r="K365" s="407" t="s">
        <v>1485</v>
      </c>
      <c r="L365" s="409">
        <v>44</v>
      </c>
      <c r="M365" s="409">
        <v>1</v>
      </c>
      <c r="N365" s="410">
        <v>44</v>
      </c>
    </row>
    <row r="366" spans="1:14" ht="14.4" customHeight="1" x14ac:dyDescent="0.3">
      <c r="A366" s="405" t="s">
        <v>560</v>
      </c>
      <c r="B366" s="406" t="s">
        <v>2336</v>
      </c>
      <c r="C366" s="407" t="s">
        <v>1228</v>
      </c>
      <c r="D366" s="408" t="s">
        <v>2353</v>
      </c>
      <c r="E366" s="407" t="s">
        <v>434</v>
      </c>
      <c r="F366" s="408" t="s">
        <v>2365</v>
      </c>
      <c r="G366" s="407" t="s">
        <v>435</v>
      </c>
      <c r="H366" s="407" t="s">
        <v>1486</v>
      </c>
      <c r="I366" s="407" t="s">
        <v>1486</v>
      </c>
      <c r="J366" s="407" t="s">
        <v>1487</v>
      </c>
      <c r="K366" s="407" t="s">
        <v>661</v>
      </c>
      <c r="L366" s="409">
        <v>56.02</v>
      </c>
      <c r="M366" s="409">
        <v>3</v>
      </c>
      <c r="N366" s="410">
        <v>168.06</v>
      </c>
    </row>
    <row r="367" spans="1:14" ht="14.4" customHeight="1" x14ac:dyDescent="0.3">
      <c r="A367" s="405" t="s">
        <v>560</v>
      </c>
      <c r="B367" s="406" t="s">
        <v>2336</v>
      </c>
      <c r="C367" s="407" t="s">
        <v>1228</v>
      </c>
      <c r="D367" s="408" t="s">
        <v>2353</v>
      </c>
      <c r="E367" s="407" t="s">
        <v>434</v>
      </c>
      <c r="F367" s="408" t="s">
        <v>2365</v>
      </c>
      <c r="G367" s="407" t="s">
        <v>435</v>
      </c>
      <c r="H367" s="407" t="s">
        <v>1488</v>
      </c>
      <c r="I367" s="407" t="s">
        <v>1488</v>
      </c>
      <c r="J367" s="407" t="s">
        <v>1489</v>
      </c>
      <c r="K367" s="407" t="s">
        <v>1490</v>
      </c>
      <c r="L367" s="409">
        <v>804.89831078565737</v>
      </c>
      <c r="M367" s="409">
        <v>7</v>
      </c>
      <c r="N367" s="410">
        <v>5634.2881754996015</v>
      </c>
    </row>
    <row r="368" spans="1:14" ht="14.4" customHeight="1" x14ac:dyDescent="0.3">
      <c r="A368" s="405" t="s">
        <v>560</v>
      </c>
      <c r="B368" s="406" t="s">
        <v>2336</v>
      </c>
      <c r="C368" s="407" t="s">
        <v>1228</v>
      </c>
      <c r="D368" s="408" t="s">
        <v>2353</v>
      </c>
      <c r="E368" s="407" t="s">
        <v>434</v>
      </c>
      <c r="F368" s="408" t="s">
        <v>2365</v>
      </c>
      <c r="G368" s="407" t="s">
        <v>435</v>
      </c>
      <c r="H368" s="407" t="s">
        <v>1491</v>
      </c>
      <c r="I368" s="407" t="s">
        <v>1491</v>
      </c>
      <c r="J368" s="407" t="s">
        <v>1492</v>
      </c>
      <c r="K368" s="407" t="s">
        <v>1493</v>
      </c>
      <c r="L368" s="409">
        <v>170.07</v>
      </c>
      <c r="M368" s="409">
        <v>2</v>
      </c>
      <c r="N368" s="410">
        <v>340.14</v>
      </c>
    </row>
    <row r="369" spans="1:14" ht="14.4" customHeight="1" x14ac:dyDescent="0.3">
      <c r="A369" s="405" t="s">
        <v>560</v>
      </c>
      <c r="B369" s="406" t="s">
        <v>2336</v>
      </c>
      <c r="C369" s="407" t="s">
        <v>1228</v>
      </c>
      <c r="D369" s="408" t="s">
        <v>2353</v>
      </c>
      <c r="E369" s="407" t="s">
        <v>434</v>
      </c>
      <c r="F369" s="408" t="s">
        <v>2365</v>
      </c>
      <c r="G369" s="407" t="s">
        <v>524</v>
      </c>
      <c r="H369" s="407" t="s">
        <v>966</v>
      </c>
      <c r="I369" s="407" t="s">
        <v>966</v>
      </c>
      <c r="J369" s="407" t="s">
        <v>967</v>
      </c>
      <c r="K369" s="407" t="s">
        <v>968</v>
      </c>
      <c r="L369" s="409">
        <v>7.7999364809556813</v>
      </c>
      <c r="M369" s="409">
        <v>1</v>
      </c>
      <c r="N369" s="410">
        <v>7.7999364809556813</v>
      </c>
    </row>
    <row r="370" spans="1:14" ht="14.4" customHeight="1" x14ac:dyDescent="0.3">
      <c r="A370" s="405" t="s">
        <v>560</v>
      </c>
      <c r="B370" s="406" t="s">
        <v>2336</v>
      </c>
      <c r="C370" s="407" t="s">
        <v>1228</v>
      </c>
      <c r="D370" s="408" t="s">
        <v>2353</v>
      </c>
      <c r="E370" s="407" t="s">
        <v>434</v>
      </c>
      <c r="F370" s="408" t="s">
        <v>2365</v>
      </c>
      <c r="G370" s="407" t="s">
        <v>524</v>
      </c>
      <c r="H370" s="407" t="s">
        <v>972</v>
      </c>
      <c r="I370" s="407" t="s">
        <v>973</v>
      </c>
      <c r="J370" s="407" t="s">
        <v>974</v>
      </c>
      <c r="K370" s="407" t="s">
        <v>975</v>
      </c>
      <c r="L370" s="409">
        <v>198.89009276265651</v>
      </c>
      <c r="M370" s="409">
        <v>1</v>
      </c>
      <c r="N370" s="410">
        <v>198.89009276265651</v>
      </c>
    </row>
    <row r="371" spans="1:14" ht="14.4" customHeight="1" x14ac:dyDescent="0.3">
      <c r="A371" s="405" t="s">
        <v>560</v>
      </c>
      <c r="B371" s="406" t="s">
        <v>2336</v>
      </c>
      <c r="C371" s="407" t="s">
        <v>1228</v>
      </c>
      <c r="D371" s="408" t="s">
        <v>2353</v>
      </c>
      <c r="E371" s="407" t="s">
        <v>434</v>
      </c>
      <c r="F371" s="408" t="s">
        <v>2365</v>
      </c>
      <c r="G371" s="407" t="s">
        <v>524</v>
      </c>
      <c r="H371" s="407" t="s">
        <v>992</v>
      </c>
      <c r="I371" s="407" t="s">
        <v>993</v>
      </c>
      <c r="J371" s="407" t="s">
        <v>994</v>
      </c>
      <c r="K371" s="407" t="s">
        <v>995</v>
      </c>
      <c r="L371" s="409">
        <v>138.24999944338353</v>
      </c>
      <c r="M371" s="409">
        <v>14</v>
      </c>
      <c r="N371" s="410">
        <v>1935.4999922073696</v>
      </c>
    </row>
    <row r="372" spans="1:14" ht="14.4" customHeight="1" x14ac:dyDescent="0.3">
      <c r="A372" s="405" t="s">
        <v>560</v>
      </c>
      <c r="B372" s="406" t="s">
        <v>2336</v>
      </c>
      <c r="C372" s="407" t="s">
        <v>1228</v>
      </c>
      <c r="D372" s="408" t="s">
        <v>2353</v>
      </c>
      <c r="E372" s="407" t="s">
        <v>434</v>
      </c>
      <c r="F372" s="408" t="s">
        <v>2365</v>
      </c>
      <c r="G372" s="407" t="s">
        <v>524</v>
      </c>
      <c r="H372" s="407" t="s">
        <v>1000</v>
      </c>
      <c r="I372" s="407" t="s">
        <v>1001</v>
      </c>
      <c r="J372" s="407" t="s">
        <v>1002</v>
      </c>
      <c r="K372" s="407" t="s">
        <v>1003</v>
      </c>
      <c r="L372" s="409">
        <v>630.66099999999994</v>
      </c>
      <c r="M372" s="409">
        <v>3</v>
      </c>
      <c r="N372" s="410">
        <v>1891.9829999999997</v>
      </c>
    </row>
    <row r="373" spans="1:14" ht="14.4" customHeight="1" x14ac:dyDescent="0.3">
      <c r="A373" s="405" t="s">
        <v>560</v>
      </c>
      <c r="B373" s="406" t="s">
        <v>2336</v>
      </c>
      <c r="C373" s="407" t="s">
        <v>1228</v>
      </c>
      <c r="D373" s="408" t="s">
        <v>2353</v>
      </c>
      <c r="E373" s="407" t="s">
        <v>434</v>
      </c>
      <c r="F373" s="408" t="s">
        <v>2365</v>
      </c>
      <c r="G373" s="407" t="s">
        <v>524</v>
      </c>
      <c r="H373" s="407" t="s">
        <v>1494</v>
      </c>
      <c r="I373" s="407" t="s">
        <v>1495</v>
      </c>
      <c r="J373" s="407" t="s">
        <v>1496</v>
      </c>
      <c r="K373" s="407" t="s">
        <v>1497</v>
      </c>
      <c r="L373" s="409">
        <v>59.359999999999985</v>
      </c>
      <c r="M373" s="409">
        <v>1</v>
      </c>
      <c r="N373" s="410">
        <v>59.359999999999985</v>
      </c>
    </row>
    <row r="374" spans="1:14" ht="14.4" customHeight="1" x14ac:dyDescent="0.3">
      <c r="A374" s="405" t="s">
        <v>560</v>
      </c>
      <c r="B374" s="406" t="s">
        <v>2336</v>
      </c>
      <c r="C374" s="407" t="s">
        <v>1228</v>
      </c>
      <c r="D374" s="408" t="s">
        <v>2353</v>
      </c>
      <c r="E374" s="407" t="s">
        <v>434</v>
      </c>
      <c r="F374" s="408" t="s">
        <v>2365</v>
      </c>
      <c r="G374" s="407" t="s">
        <v>524</v>
      </c>
      <c r="H374" s="407" t="s">
        <v>1014</v>
      </c>
      <c r="I374" s="407" t="s">
        <v>1015</v>
      </c>
      <c r="J374" s="407" t="s">
        <v>1016</v>
      </c>
      <c r="K374" s="407" t="s">
        <v>1017</v>
      </c>
      <c r="L374" s="409">
        <v>43.570000000000014</v>
      </c>
      <c r="M374" s="409">
        <v>1</v>
      </c>
      <c r="N374" s="410">
        <v>43.570000000000014</v>
      </c>
    </row>
    <row r="375" spans="1:14" ht="14.4" customHeight="1" x14ac:dyDescent="0.3">
      <c r="A375" s="405" t="s">
        <v>560</v>
      </c>
      <c r="B375" s="406" t="s">
        <v>2336</v>
      </c>
      <c r="C375" s="407" t="s">
        <v>1228</v>
      </c>
      <c r="D375" s="408" t="s">
        <v>2353</v>
      </c>
      <c r="E375" s="407" t="s">
        <v>434</v>
      </c>
      <c r="F375" s="408" t="s">
        <v>2365</v>
      </c>
      <c r="G375" s="407" t="s">
        <v>524</v>
      </c>
      <c r="H375" s="407" t="s">
        <v>1033</v>
      </c>
      <c r="I375" s="407" t="s">
        <v>1034</v>
      </c>
      <c r="J375" s="407" t="s">
        <v>1035</v>
      </c>
      <c r="K375" s="407" t="s">
        <v>1036</v>
      </c>
      <c r="L375" s="409">
        <v>81.269785895922837</v>
      </c>
      <c r="M375" s="409">
        <v>8</v>
      </c>
      <c r="N375" s="410">
        <v>650.1582871673827</v>
      </c>
    </row>
    <row r="376" spans="1:14" ht="14.4" customHeight="1" x14ac:dyDescent="0.3">
      <c r="A376" s="405" t="s">
        <v>560</v>
      </c>
      <c r="B376" s="406" t="s">
        <v>2336</v>
      </c>
      <c r="C376" s="407" t="s">
        <v>1228</v>
      </c>
      <c r="D376" s="408" t="s">
        <v>2353</v>
      </c>
      <c r="E376" s="407" t="s">
        <v>434</v>
      </c>
      <c r="F376" s="408" t="s">
        <v>2365</v>
      </c>
      <c r="G376" s="407" t="s">
        <v>524</v>
      </c>
      <c r="H376" s="407" t="s">
        <v>1063</v>
      </c>
      <c r="I376" s="407" t="s">
        <v>1064</v>
      </c>
      <c r="J376" s="407" t="s">
        <v>978</v>
      </c>
      <c r="K376" s="407" t="s">
        <v>1065</v>
      </c>
      <c r="L376" s="409">
        <v>130.90229361272259</v>
      </c>
      <c r="M376" s="409">
        <v>58</v>
      </c>
      <c r="N376" s="410">
        <v>7592.3330295379101</v>
      </c>
    </row>
    <row r="377" spans="1:14" ht="14.4" customHeight="1" x14ac:dyDescent="0.3">
      <c r="A377" s="405" t="s">
        <v>560</v>
      </c>
      <c r="B377" s="406" t="s">
        <v>2336</v>
      </c>
      <c r="C377" s="407" t="s">
        <v>1228</v>
      </c>
      <c r="D377" s="408" t="s">
        <v>2353</v>
      </c>
      <c r="E377" s="407" t="s">
        <v>434</v>
      </c>
      <c r="F377" s="408" t="s">
        <v>2365</v>
      </c>
      <c r="G377" s="407" t="s">
        <v>524</v>
      </c>
      <c r="H377" s="407" t="s">
        <v>1498</v>
      </c>
      <c r="I377" s="407" t="s">
        <v>1499</v>
      </c>
      <c r="J377" s="407" t="s">
        <v>1500</v>
      </c>
      <c r="K377" s="407" t="s">
        <v>1501</v>
      </c>
      <c r="L377" s="409">
        <v>67.881071347812252</v>
      </c>
      <c r="M377" s="409">
        <v>225</v>
      </c>
      <c r="N377" s="410">
        <v>15273.241053257756</v>
      </c>
    </row>
    <row r="378" spans="1:14" ht="14.4" customHeight="1" x14ac:dyDescent="0.3">
      <c r="A378" s="405" t="s">
        <v>560</v>
      </c>
      <c r="B378" s="406" t="s">
        <v>2336</v>
      </c>
      <c r="C378" s="407" t="s">
        <v>1228</v>
      </c>
      <c r="D378" s="408" t="s">
        <v>2353</v>
      </c>
      <c r="E378" s="407" t="s">
        <v>434</v>
      </c>
      <c r="F378" s="408" t="s">
        <v>2365</v>
      </c>
      <c r="G378" s="407" t="s">
        <v>524</v>
      </c>
      <c r="H378" s="407" t="s">
        <v>1502</v>
      </c>
      <c r="I378" s="407" t="s">
        <v>1503</v>
      </c>
      <c r="J378" s="407" t="s">
        <v>1111</v>
      </c>
      <c r="K378" s="407" t="s">
        <v>1504</v>
      </c>
      <c r="L378" s="409">
        <v>855.08462488523378</v>
      </c>
      <c r="M378" s="409">
        <v>21</v>
      </c>
      <c r="N378" s="410">
        <v>17956.777122589909</v>
      </c>
    </row>
    <row r="379" spans="1:14" ht="14.4" customHeight="1" x14ac:dyDescent="0.3">
      <c r="A379" s="405" t="s">
        <v>560</v>
      </c>
      <c r="B379" s="406" t="s">
        <v>2336</v>
      </c>
      <c r="C379" s="407" t="s">
        <v>1228</v>
      </c>
      <c r="D379" s="408" t="s">
        <v>2353</v>
      </c>
      <c r="E379" s="407" t="s">
        <v>434</v>
      </c>
      <c r="F379" s="408" t="s">
        <v>2365</v>
      </c>
      <c r="G379" s="407" t="s">
        <v>524</v>
      </c>
      <c r="H379" s="407" t="s">
        <v>1505</v>
      </c>
      <c r="I379" s="407" t="s">
        <v>1506</v>
      </c>
      <c r="J379" s="407" t="s">
        <v>994</v>
      </c>
      <c r="K379" s="407" t="s">
        <v>1507</v>
      </c>
      <c r="L379" s="409">
        <v>144.10205043229715</v>
      </c>
      <c r="M379" s="409">
        <v>68</v>
      </c>
      <c r="N379" s="410">
        <v>9798.9394293962068</v>
      </c>
    </row>
    <row r="380" spans="1:14" ht="14.4" customHeight="1" x14ac:dyDescent="0.3">
      <c r="A380" s="405" t="s">
        <v>560</v>
      </c>
      <c r="B380" s="406" t="s">
        <v>2336</v>
      </c>
      <c r="C380" s="407" t="s">
        <v>1228</v>
      </c>
      <c r="D380" s="408" t="s">
        <v>2353</v>
      </c>
      <c r="E380" s="407" t="s">
        <v>434</v>
      </c>
      <c r="F380" s="408" t="s">
        <v>2365</v>
      </c>
      <c r="G380" s="407" t="s">
        <v>524</v>
      </c>
      <c r="H380" s="407" t="s">
        <v>1117</v>
      </c>
      <c r="I380" s="407" t="s">
        <v>1118</v>
      </c>
      <c r="J380" s="407" t="s">
        <v>1002</v>
      </c>
      <c r="K380" s="407" t="s">
        <v>1119</v>
      </c>
      <c r="L380" s="409">
        <v>301.46946435610124</v>
      </c>
      <c r="M380" s="409">
        <v>33</v>
      </c>
      <c r="N380" s="410">
        <v>9948.4923237513412</v>
      </c>
    </row>
    <row r="381" spans="1:14" ht="14.4" customHeight="1" x14ac:dyDescent="0.3">
      <c r="A381" s="405" t="s">
        <v>560</v>
      </c>
      <c r="B381" s="406" t="s">
        <v>2336</v>
      </c>
      <c r="C381" s="407" t="s">
        <v>1228</v>
      </c>
      <c r="D381" s="408" t="s">
        <v>2353</v>
      </c>
      <c r="E381" s="407" t="s">
        <v>434</v>
      </c>
      <c r="F381" s="408" t="s">
        <v>2365</v>
      </c>
      <c r="G381" s="407" t="s">
        <v>524</v>
      </c>
      <c r="H381" s="407" t="s">
        <v>1120</v>
      </c>
      <c r="I381" s="407" t="s">
        <v>1121</v>
      </c>
      <c r="J381" s="407" t="s">
        <v>1002</v>
      </c>
      <c r="K381" s="407" t="s">
        <v>1122</v>
      </c>
      <c r="L381" s="409">
        <v>408.94972500874792</v>
      </c>
      <c r="M381" s="409">
        <v>12</v>
      </c>
      <c r="N381" s="410">
        <v>4907.396700104975</v>
      </c>
    </row>
    <row r="382" spans="1:14" ht="14.4" customHeight="1" x14ac:dyDescent="0.3">
      <c r="A382" s="405" t="s">
        <v>560</v>
      </c>
      <c r="B382" s="406" t="s">
        <v>2336</v>
      </c>
      <c r="C382" s="407" t="s">
        <v>1228</v>
      </c>
      <c r="D382" s="408" t="s">
        <v>2353</v>
      </c>
      <c r="E382" s="407" t="s">
        <v>434</v>
      </c>
      <c r="F382" s="408" t="s">
        <v>2365</v>
      </c>
      <c r="G382" s="407" t="s">
        <v>524</v>
      </c>
      <c r="H382" s="407" t="s">
        <v>1508</v>
      </c>
      <c r="I382" s="407" t="s">
        <v>1509</v>
      </c>
      <c r="J382" s="407" t="s">
        <v>1510</v>
      </c>
      <c r="K382" s="407" t="s">
        <v>1511</v>
      </c>
      <c r="L382" s="409">
        <v>363.9780904043522</v>
      </c>
      <c r="M382" s="409">
        <v>2</v>
      </c>
      <c r="N382" s="410">
        <v>727.9561808087044</v>
      </c>
    </row>
    <row r="383" spans="1:14" ht="14.4" customHeight="1" x14ac:dyDescent="0.3">
      <c r="A383" s="405" t="s">
        <v>560</v>
      </c>
      <c r="B383" s="406" t="s">
        <v>2336</v>
      </c>
      <c r="C383" s="407" t="s">
        <v>1228</v>
      </c>
      <c r="D383" s="408" t="s">
        <v>2353</v>
      </c>
      <c r="E383" s="407" t="s">
        <v>434</v>
      </c>
      <c r="F383" s="408" t="s">
        <v>2365</v>
      </c>
      <c r="G383" s="407" t="s">
        <v>524</v>
      </c>
      <c r="H383" s="407" t="s">
        <v>1512</v>
      </c>
      <c r="I383" s="407" t="s">
        <v>1513</v>
      </c>
      <c r="J383" s="407" t="s">
        <v>1514</v>
      </c>
      <c r="K383" s="407" t="s">
        <v>1515</v>
      </c>
      <c r="L383" s="409">
        <v>336.77833685363032</v>
      </c>
      <c r="M383" s="409">
        <v>4</v>
      </c>
      <c r="N383" s="410">
        <v>1347.1133474145213</v>
      </c>
    </row>
    <row r="384" spans="1:14" ht="14.4" customHeight="1" x14ac:dyDescent="0.3">
      <c r="A384" s="405" t="s">
        <v>560</v>
      </c>
      <c r="B384" s="406" t="s">
        <v>2336</v>
      </c>
      <c r="C384" s="407" t="s">
        <v>1228</v>
      </c>
      <c r="D384" s="408" t="s">
        <v>2353</v>
      </c>
      <c r="E384" s="407" t="s">
        <v>434</v>
      </c>
      <c r="F384" s="408" t="s">
        <v>2365</v>
      </c>
      <c r="G384" s="407" t="s">
        <v>524</v>
      </c>
      <c r="H384" s="407" t="s">
        <v>1130</v>
      </c>
      <c r="I384" s="407" t="s">
        <v>1131</v>
      </c>
      <c r="J384" s="407" t="s">
        <v>1132</v>
      </c>
      <c r="K384" s="407" t="s">
        <v>1133</v>
      </c>
      <c r="L384" s="409">
        <v>70.179706125286216</v>
      </c>
      <c r="M384" s="409">
        <v>2</v>
      </c>
      <c r="N384" s="410">
        <v>140.35941225057243</v>
      </c>
    </row>
    <row r="385" spans="1:14" ht="14.4" customHeight="1" x14ac:dyDescent="0.3">
      <c r="A385" s="405" t="s">
        <v>560</v>
      </c>
      <c r="B385" s="406" t="s">
        <v>2336</v>
      </c>
      <c r="C385" s="407" t="s">
        <v>1228</v>
      </c>
      <c r="D385" s="408" t="s">
        <v>2353</v>
      </c>
      <c r="E385" s="407" t="s">
        <v>434</v>
      </c>
      <c r="F385" s="408" t="s">
        <v>2365</v>
      </c>
      <c r="G385" s="407" t="s">
        <v>524</v>
      </c>
      <c r="H385" s="407" t="s">
        <v>1516</v>
      </c>
      <c r="I385" s="407" t="s">
        <v>1516</v>
      </c>
      <c r="J385" s="407" t="s">
        <v>1517</v>
      </c>
      <c r="K385" s="407" t="s">
        <v>1518</v>
      </c>
      <c r="L385" s="409">
        <v>64.860000000000014</v>
      </c>
      <c r="M385" s="409">
        <v>1</v>
      </c>
      <c r="N385" s="410">
        <v>64.860000000000014</v>
      </c>
    </row>
    <row r="386" spans="1:14" ht="14.4" customHeight="1" x14ac:dyDescent="0.3">
      <c r="A386" s="405" t="s">
        <v>560</v>
      </c>
      <c r="B386" s="406" t="s">
        <v>2336</v>
      </c>
      <c r="C386" s="407" t="s">
        <v>1228</v>
      </c>
      <c r="D386" s="408" t="s">
        <v>2353</v>
      </c>
      <c r="E386" s="407" t="s">
        <v>1144</v>
      </c>
      <c r="F386" s="408" t="s">
        <v>2367</v>
      </c>
      <c r="G386" s="407"/>
      <c r="H386" s="407" t="s">
        <v>1519</v>
      </c>
      <c r="I386" s="407" t="s">
        <v>1520</v>
      </c>
      <c r="J386" s="407" t="s">
        <v>1521</v>
      </c>
      <c r="K386" s="407" t="s">
        <v>1522</v>
      </c>
      <c r="L386" s="409">
        <v>1133.52</v>
      </c>
      <c r="M386" s="409">
        <v>5</v>
      </c>
      <c r="N386" s="410">
        <v>5667.6</v>
      </c>
    </row>
    <row r="387" spans="1:14" ht="14.4" customHeight="1" x14ac:dyDescent="0.3">
      <c r="A387" s="405" t="s">
        <v>560</v>
      </c>
      <c r="B387" s="406" t="s">
        <v>2336</v>
      </c>
      <c r="C387" s="407" t="s">
        <v>1228</v>
      </c>
      <c r="D387" s="408" t="s">
        <v>2353</v>
      </c>
      <c r="E387" s="407" t="s">
        <v>1144</v>
      </c>
      <c r="F387" s="408" t="s">
        <v>2367</v>
      </c>
      <c r="G387" s="407" t="s">
        <v>435</v>
      </c>
      <c r="H387" s="407" t="s">
        <v>1523</v>
      </c>
      <c r="I387" s="407" t="s">
        <v>1524</v>
      </c>
      <c r="J387" s="407" t="s">
        <v>1525</v>
      </c>
      <c r="K387" s="407" t="s">
        <v>1526</v>
      </c>
      <c r="L387" s="409">
        <v>2719.2000000000003</v>
      </c>
      <c r="M387" s="409">
        <v>11</v>
      </c>
      <c r="N387" s="410">
        <v>29911.200000000001</v>
      </c>
    </row>
    <row r="388" spans="1:14" ht="14.4" customHeight="1" x14ac:dyDescent="0.3">
      <c r="A388" s="405" t="s">
        <v>560</v>
      </c>
      <c r="B388" s="406" t="s">
        <v>2336</v>
      </c>
      <c r="C388" s="407" t="s">
        <v>1228</v>
      </c>
      <c r="D388" s="408" t="s">
        <v>2353</v>
      </c>
      <c r="E388" s="407" t="s">
        <v>1144</v>
      </c>
      <c r="F388" s="408" t="s">
        <v>2367</v>
      </c>
      <c r="G388" s="407" t="s">
        <v>435</v>
      </c>
      <c r="H388" s="407" t="s">
        <v>1527</v>
      </c>
      <c r="I388" s="407" t="s">
        <v>135</v>
      </c>
      <c r="J388" s="407" t="s">
        <v>1528</v>
      </c>
      <c r="K388" s="407" t="s">
        <v>1529</v>
      </c>
      <c r="L388" s="409">
        <v>211.92</v>
      </c>
      <c r="M388" s="409">
        <v>16</v>
      </c>
      <c r="N388" s="410">
        <v>3390.72</v>
      </c>
    </row>
    <row r="389" spans="1:14" ht="14.4" customHeight="1" x14ac:dyDescent="0.3">
      <c r="A389" s="405" t="s">
        <v>560</v>
      </c>
      <c r="B389" s="406" t="s">
        <v>2336</v>
      </c>
      <c r="C389" s="407" t="s">
        <v>1228</v>
      </c>
      <c r="D389" s="408" t="s">
        <v>2353</v>
      </c>
      <c r="E389" s="407" t="s">
        <v>1144</v>
      </c>
      <c r="F389" s="408" t="s">
        <v>2367</v>
      </c>
      <c r="G389" s="407" t="s">
        <v>435</v>
      </c>
      <c r="H389" s="407" t="s">
        <v>1530</v>
      </c>
      <c r="I389" s="407" t="s">
        <v>1530</v>
      </c>
      <c r="J389" s="407" t="s">
        <v>1531</v>
      </c>
      <c r="K389" s="407" t="s">
        <v>1532</v>
      </c>
      <c r="L389" s="409">
        <v>3681.0099999999998</v>
      </c>
      <c r="M389" s="409">
        <v>1</v>
      </c>
      <c r="N389" s="410">
        <v>3681.0099999999998</v>
      </c>
    </row>
    <row r="390" spans="1:14" ht="14.4" customHeight="1" x14ac:dyDescent="0.3">
      <c r="A390" s="405" t="s">
        <v>560</v>
      </c>
      <c r="B390" s="406" t="s">
        <v>2336</v>
      </c>
      <c r="C390" s="407" t="s">
        <v>1228</v>
      </c>
      <c r="D390" s="408" t="s">
        <v>2353</v>
      </c>
      <c r="E390" s="407" t="s">
        <v>1144</v>
      </c>
      <c r="F390" s="408" t="s">
        <v>2367</v>
      </c>
      <c r="G390" s="407" t="s">
        <v>435</v>
      </c>
      <c r="H390" s="407" t="s">
        <v>1533</v>
      </c>
      <c r="I390" s="407" t="s">
        <v>1534</v>
      </c>
      <c r="J390" s="407" t="s">
        <v>1535</v>
      </c>
      <c r="K390" s="407" t="s">
        <v>1532</v>
      </c>
      <c r="L390" s="409">
        <v>1372.61550647382</v>
      </c>
      <c r="M390" s="409">
        <v>7</v>
      </c>
      <c r="N390" s="410">
        <v>9608.3085453167405</v>
      </c>
    </row>
    <row r="391" spans="1:14" ht="14.4" customHeight="1" x14ac:dyDescent="0.3">
      <c r="A391" s="405" t="s">
        <v>560</v>
      </c>
      <c r="B391" s="406" t="s">
        <v>2336</v>
      </c>
      <c r="C391" s="407" t="s">
        <v>1228</v>
      </c>
      <c r="D391" s="408" t="s">
        <v>2353</v>
      </c>
      <c r="E391" s="407" t="s">
        <v>1144</v>
      </c>
      <c r="F391" s="408" t="s">
        <v>2367</v>
      </c>
      <c r="G391" s="407" t="s">
        <v>435</v>
      </c>
      <c r="H391" s="407" t="s">
        <v>1149</v>
      </c>
      <c r="I391" s="407" t="s">
        <v>135</v>
      </c>
      <c r="J391" s="407" t="s">
        <v>1150</v>
      </c>
      <c r="K391" s="407"/>
      <c r="L391" s="409">
        <v>113.34007585728466</v>
      </c>
      <c r="M391" s="409">
        <v>2</v>
      </c>
      <c r="N391" s="410">
        <v>226.68015171456932</v>
      </c>
    </row>
    <row r="392" spans="1:14" ht="14.4" customHeight="1" x14ac:dyDescent="0.3">
      <c r="A392" s="405" t="s">
        <v>560</v>
      </c>
      <c r="B392" s="406" t="s">
        <v>2336</v>
      </c>
      <c r="C392" s="407" t="s">
        <v>1228</v>
      </c>
      <c r="D392" s="408" t="s">
        <v>2353</v>
      </c>
      <c r="E392" s="407" t="s">
        <v>1144</v>
      </c>
      <c r="F392" s="408" t="s">
        <v>2367</v>
      </c>
      <c r="G392" s="407" t="s">
        <v>435</v>
      </c>
      <c r="H392" s="407" t="s">
        <v>1536</v>
      </c>
      <c r="I392" s="407" t="s">
        <v>1536</v>
      </c>
      <c r="J392" s="407" t="s">
        <v>1537</v>
      </c>
      <c r="K392" s="407" t="s">
        <v>1538</v>
      </c>
      <c r="L392" s="409">
        <v>3524.84</v>
      </c>
      <c r="M392" s="409">
        <v>5</v>
      </c>
      <c r="N392" s="410">
        <v>17624.2</v>
      </c>
    </row>
    <row r="393" spans="1:14" ht="14.4" customHeight="1" x14ac:dyDescent="0.3">
      <c r="A393" s="405" t="s">
        <v>560</v>
      </c>
      <c r="B393" s="406" t="s">
        <v>2336</v>
      </c>
      <c r="C393" s="407" t="s">
        <v>1228</v>
      </c>
      <c r="D393" s="408" t="s">
        <v>2353</v>
      </c>
      <c r="E393" s="407" t="s">
        <v>1144</v>
      </c>
      <c r="F393" s="408" t="s">
        <v>2367</v>
      </c>
      <c r="G393" s="407" t="s">
        <v>524</v>
      </c>
      <c r="H393" s="407" t="s">
        <v>1155</v>
      </c>
      <c r="I393" s="407" t="s">
        <v>1156</v>
      </c>
      <c r="J393" s="407" t="s">
        <v>1157</v>
      </c>
      <c r="K393" s="407" t="s">
        <v>1158</v>
      </c>
      <c r="L393" s="409">
        <v>202.85999771310955</v>
      </c>
      <c r="M393" s="409">
        <v>1</v>
      </c>
      <c r="N393" s="410">
        <v>202.85999771310955</v>
      </c>
    </row>
    <row r="394" spans="1:14" ht="14.4" customHeight="1" x14ac:dyDescent="0.3">
      <c r="A394" s="405" t="s">
        <v>560</v>
      </c>
      <c r="B394" s="406" t="s">
        <v>2336</v>
      </c>
      <c r="C394" s="407" t="s">
        <v>1228</v>
      </c>
      <c r="D394" s="408" t="s">
        <v>2353</v>
      </c>
      <c r="E394" s="407" t="s">
        <v>1144</v>
      </c>
      <c r="F394" s="408" t="s">
        <v>2367</v>
      </c>
      <c r="G394" s="407" t="s">
        <v>524</v>
      </c>
      <c r="H394" s="407" t="s">
        <v>1539</v>
      </c>
      <c r="I394" s="407" t="s">
        <v>1540</v>
      </c>
      <c r="J394" s="407" t="s">
        <v>1541</v>
      </c>
      <c r="K394" s="407" t="s">
        <v>1165</v>
      </c>
      <c r="L394" s="409">
        <v>33.57</v>
      </c>
      <c r="M394" s="409">
        <v>4</v>
      </c>
      <c r="N394" s="410">
        <v>134.28</v>
      </c>
    </row>
    <row r="395" spans="1:14" ht="14.4" customHeight="1" x14ac:dyDescent="0.3">
      <c r="A395" s="405" t="s">
        <v>560</v>
      </c>
      <c r="B395" s="406" t="s">
        <v>2336</v>
      </c>
      <c r="C395" s="407" t="s">
        <v>1228</v>
      </c>
      <c r="D395" s="408" t="s">
        <v>2353</v>
      </c>
      <c r="E395" s="407" t="s">
        <v>1144</v>
      </c>
      <c r="F395" s="408" t="s">
        <v>2367</v>
      </c>
      <c r="G395" s="407" t="s">
        <v>524</v>
      </c>
      <c r="H395" s="407" t="s">
        <v>1542</v>
      </c>
      <c r="I395" s="407" t="s">
        <v>1543</v>
      </c>
      <c r="J395" s="407" t="s">
        <v>1544</v>
      </c>
      <c r="K395" s="407" t="s">
        <v>1165</v>
      </c>
      <c r="L395" s="409">
        <v>33.569955813668209</v>
      </c>
      <c r="M395" s="409">
        <v>4</v>
      </c>
      <c r="N395" s="410">
        <v>134.27982325467283</v>
      </c>
    </row>
    <row r="396" spans="1:14" ht="14.4" customHeight="1" x14ac:dyDescent="0.3">
      <c r="A396" s="405" t="s">
        <v>560</v>
      </c>
      <c r="B396" s="406" t="s">
        <v>2336</v>
      </c>
      <c r="C396" s="407" t="s">
        <v>1228</v>
      </c>
      <c r="D396" s="408" t="s">
        <v>2353</v>
      </c>
      <c r="E396" s="407" t="s">
        <v>1144</v>
      </c>
      <c r="F396" s="408" t="s">
        <v>2367</v>
      </c>
      <c r="G396" s="407" t="s">
        <v>524</v>
      </c>
      <c r="H396" s="407" t="s">
        <v>1545</v>
      </c>
      <c r="I396" s="407" t="s">
        <v>1545</v>
      </c>
      <c r="J396" s="407" t="s">
        <v>1546</v>
      </c>
      <c r="K396" s="407" t="s">
        <v>1547</v>
      </c>
      <c r="L396" s="409">
        <v>424.31400008704048</v>
      </c>
      <c r="M396" s="409">
        <v>15</v>
      </c>
      <c r="N396" s="410">
        <v>6364.710001305607</v>
      </c>
    </row>
    <row r="397" spans="1:14" ht="14.4" customHeight="1" x14ac:dyDescent="0.3">
      <c r="A397" s="405" t="s">
        <v>560</v>
      </c>
      <c r="B397" s="406" t="s">
        <v>2336</v>
      </c>
      <c r="C397" s="407" t="s">
        <v>1228</v>
      </c>
      <c r="D397" s="408" t="s">
        <v>2353</v>
      </c>
      <c r="E397" s="407" t="s">
        <v>1144</v>
      </c>
      <c r="F397" s="408" t="s">
        <v>2367</v>
      </c>
      <c r="G397" s="407" t="s">
        <v>524</v>
      </c>
      <c r="H397" s="407" t="s">
        <v>1159</v>
      </c>
      <c r="I397" s="407" t="s">
        <v>1159</v>
      </c>
      <c r="J397" s="407" t="s">
        <v>1160</v>
      </c>
      <c r="K397" s="407" t="s">
        <v>1161</v>
      </c>
      <c r="L397" s="409">
        <v>116.25</v>
      </c>
      <c r="M397" s="409">
        <v>1</v>
      </c>
      <c r="N397" s="410">
        <v>116.25</v>
      </c>
    </row>
    <row r="398" spans="1:14" ht="14.4" customHeight="1" x14ac:dyDescent="0.3">
      <c r="A398" s="405" t="s">
        <v>560</v>
      </c>
      <c r="B398" s="406" t="s">
        <v>2336</v>
      </c>
      <c r="C398" s="407" t="s">
        <v>1228</v>
      </c>
      <c r="D398" s="408" t="s">
        <v>2353</v>
      </c>
      <c r="E398" s="407" t="s">
        <v>1144</v>
      </c>
      <c r="F398" s="408" t="s">
        <v>2367</v>
      </c>
      <c r="G398" s="407" t="s">
        <v>524</v>
      </c>
      <c r="H398" s="407" t="s">
        <v>1548</v>
      </c>
      <c r="I398" s="407" t="s">
        <v>1549</v>
      </c>
      <c r="J398" s="407" t="s">
        <v>1550</v>
      </c>
      <c r="K398" s="407" t="s">
        <v>1551</v>
      </c>
      <c r="L398" s="409">
        <v>116.25</v>
      </c>
      <c r="M398" s="409">
        <v>1</v>
      </c>
      <c r="N398" s="410">
        <v>116.25</v>
      </c>
    </row>
    <row r="399" spans="1:14" ht="14.4" customHeight="1" x14ac:dyDescent="0.3">
      <c r="A399" s="405" t="s">
        <v>560</v>
      </c>
      <c r="B399" s="406" t="s">
        <v>2336</v>
      </c>
      <c r="C399" s="407" t="s">
        <v>1228</v>
      </c>
      <c r="D399" s="408" t="s">
        <v>2353</v>
      </c>
      <c r="E399" s="407" t="s">
        <v>516</v>
      </c>
      <c r="F399" s="408" t="s">
        <v>2366</v>
      </c>
      <c r="G399" s="407"/>
      <c r="H399" s="407" t="s">
        <v>1552</v>
      </c>
      <c r="I399" s="407" t="s">
        <v>1553</v>
      </c>
      <c r="J399" s="407" t="s">
        <v>1554</v>
      </c>
      <c r="K399" s="407" t="s">
        <v>1555</v>
      </c>
      <c r="L399" s="409">
        <v>431.70599999999996</v>
      </c>
      <c r="M399" s="409">
        <v>1.5</v>
      </c>
      <c r="N399" s="410">
        <v>647.55899999999997</v>
      </c>
    </row>
    <row r="400" spans="1:14" ht="14.4" customHeight="1" x14ac:dyDescent="0.3">
      <c r="A400" s="405" t="s">
        <v>560</v>
      </c>
      <c r="B400" s="406" t="s">
        <v>2336</v>
      </c>
      <c r="C400" s="407" t="s">
        <v>1228</v>
      </c>
      <c r="D400" s="408" t="s">
        <v>2353</v>
      </c>
      <c r="E400" s="407" t="s">
        <v>516</v>
      </c>
      <c r="F400" s="408" t="s">
        <v>2366</v>
      </c>
      <c r="G400" s="407"/>
      <c r="H400" s="407" t="s">
        <v>1172</v>
      </c>
      <c r="I400" s="407" t="s">
        <v>1173</v>
      </c>
      <c r="J400" s="407" t="s">
        <v>1174</v>
      </c>
      <c r="K400" s="407" t="s">
        <v>1175</v>
      </c>
      <c r="L400" s="409">
        <v>72.207583778261153</v>
      </c>
      <c r="M400" s="409">
        <v>26</v>
      </c>
      <c r="N400" s="410">
        <v>1877.3971782347899</v>
      </c>
    </row>
    <row r="401" spans="1:14" ht="14.4" customHeight="1" x14ac:dyDescent="0.3">
      <c r="A401" s="405" t="s">
        <v>560</v>
      </c>
      <c r="B401" s="406" t="s">
        <v>2336</v>
      </c>
      <c r="C401" s="407" t="s">
        <v>1228</v>
      </c>
      <c r="D401" s="408" t="s">
        <v>2353</v>
      </c>
      <c r="E401" s="407" t="s">
        <v>516</v>
      </c>
      <c r="F401" s="408" t="s">
        <v>2366</v>
      </c>
      <c r="G401" s="407"/>
      <c r="H401" s="407" t="s">
        <v>1556</v>
      </c>
      <c r="I401" s="407" t="s">
        <v>1557</v>
      </c>
      <c r="J401" s="407" t="s">
        <v>1558</v>
      </c>
      <c r="K401" s="407" t="s">
        <v>1559</v>
      </c>
      <c r="L401" s="409">
        <v>1528.0710466820738</v>
      </c>
      <c r="M401" s="409">
        <v>2</v>
      </c>
      <c r="N401" s="410">
        <v>3056.1420933641475</v>
      </c>
    </row>
    <row r="402" spans="1:14" ht="14.4" customHeight="1" x14ac:dyDescent="0.3">
      <c r="A402" s="405" t="s">
        <v>560</v>
      </c>
      <c r="B402" s="406" t="s">
        <v>2336</v>
      </c>
      <c r="C402" s="407" t="s">
        <v>1228</v>
      </c>
      <c r="D402" s="408" t="s">
        <v>2353</v>
      </c>
      <c r="E402" s="407" t="s">
        <v>516</v>
      </c>
      <c r="F402" s="408" t="s">
        <v>2366</v>
      </c>
      <c r="G402" s="407"/>
      <c r="H402" s="407" t="s">
        <v>1560</v>
      </c>
      <c r="I402" s="407" t="s">
        <v>1560</v>
      </c>
      <c r="J402" s="407" t="s">
        <v>1561</v>
      </c>
      <c r="K402" s="407" t="s">
        <v>1562</v>
      </c>
      <c r="L402" s="409">
        <v>1771</v>
      </c>
      <c r="M402" s="409">
        <v>1</v>
      </c>
      <c r="N402" s="410">
        <v>1771</v>
      </c>
    </row>
    <row r="403" spans="1:14" ht="14.4" customHeight="1" x14ac:dyDescent="0.3">
      <c r="A403" s="405" t="s">
        <v>560</v>
      </c>
      <c r="B403" s="406" t="s">
        <v>2336</v>
      </c>
      <c r="C403" s="407" t="s">
        <v>1228</v>
      </c>
      <c r="D403" s="408" t="s">
        <v>2353</v>
      </c>
      <c r="E403" s="407" t="s">
        <v>516</v>
      </c>
      <c r="F403" s="408" t="s">
        <v>2366</v>
      </c>
      <c r="G403" s="407" t="s">
        <v>435</v>
      </c>
      <c r="H403" s="407" t="s">
        <v>1563</v>
      </c>
      <c r="I403" s="407" t="s">
        <v>1564</v>
      </c>
      <c r="J403" s="407" t="s">
        <v>1194</v>
      </c>
      <c r="K403" s="407" t="s">
        <v>1183</v>
      </c>
      <c r="L403" s="409">
        <v>53.8</v>
      </c>
      <c r="M403" s="409">
        <v>1</v>
      </c>
      <c r="N403" s="410">
        <v>53.8</v>
      </c>
    </row>
    <row r="404" spans="1:14" ht="14.4" customHeight="1" x14ac:dyDescent="0.3">
      <c r="A404" s="405" t="s">
        <v>560</v>
      </c>
      <c r="B404" s="406" t="s">
        <v>2336</v>
      </c>
      <c r="C404" s="407" t="s">
        <v>1228</v>
      </c>
      <c r="D404" s="408" t="s">
        <v>2353</v>
      </c>
      <c r="E404" s="407" t="s">
        <v>516</v>
      </c>
      <c r="F404" s="408" t="s">
        <v>2366</v>
      </c>
      <c r="G404" s="407" t="s">
        <v>435</v>
      </c>
      <c r="H404" s="407" t="s">
        <v>1565</v>
      </c>
      <c r="I404" s="407" t="s">
        <v>1566</v>
      </c>
      <c r="J404" s="407" t="s">
        <v>1567</v>
      </c>
      <c r="K404" s="407" t="s">
        <v>1568</v>
      </c>
      <c r="L404" s="409">
        <v>148.63618254658547</v>
      </c>
      <c r="M404" s="409">
        <v>3</v>
      </c>
      <c r="N404" s="410">
        <v>445.90854763975642</v>
      </c>
    </row>
    <row r="405" spans="1:14" ht="14.4" customHeight="1" x14ac:dyDescent="0.3">
      <c r="A405" s="405" t="s">
        <v>560</v>
      </c>
      <c r="B405" s="406" t="s">
        <v>2336</v>
      </c>
      <c r="C405" s="407" t="s">
        <v>1228</v>
      </c>
      <c r="D405" s="408" t="s">
        <v>2353</v>
      </c>
      <c r="E405" s="407" t="s">
        <v>516</v>
      </c>
      <c r="F405" s="408" t="s">
        <v>2366</v>
      </c>
      <c r="G405" s="407" t="s">
        <v>435</v>
      </c>
      <c r="H405" s="407" t="s">
        <v>1569</v>
      </c>
      <c r="I405" s="407" t="s">
        <v>1570</v>
      </c>
      <c r="J405" s="407" t="s">
        <v>1197</v>
      </c>
      <c r="K405" s="407" t="s">
        <v>1198</v>
      </c>
      <c r="L405" s="409">
        <v>517.50006943981521</v>
      </c>
      <c r="M405" s="409">
        <v>1.2</v>
      </c>
      <c r="N405" s="410">
        <v>621.00008332777816</v>
      </c>
    </row>
    <row r="406" spans="1:14" ht="14.4" customHeight="1" x14ac:dyDescent="0.3">
      <c r="A406" s="405" t="s">
        <v>560</v>
      </c>
      <c r="B406" s="406" t="s">
        <v>2336</v>
      </c>
      <c r="C406" s="407" t="s">
        <v>1228</v>
      </c>
      <c r="D406" s="408" t="s">
        <v>2353</v>
      </c>
      <c r="E406" s="407" t="s">
        <v>516</v>
      </c>
      <c r="F406" s="408" t="s">
        <v>2366</v>
      </c>
      <c r="G406" s="407" t="s">
        <v>435</v>
      </c>
      <c r="H406" s="407" t="s">
        <v>1571</v>
      </c>
      <c r="I406" s="407" t="s">
        <v>1572</v>
      </c>
      <c r="J406" s="407" t="s">
        <v>1573</v>
      </c>
      <c r="K406" s="407" t="s">
        <v>1574</v>
      </c>
      <c r="L406" s="409">
        <v>12522.480000000001</v>
      </c>
      <c r="M406" s="409">
        <v>2.6</v>
      </c>
      <c r="N406" s="410">
        <v>32558.448000000004</v>
      </c>
    </row>
    <row r="407" spans="1:14" ht="14.4" customHeight="1" x14ac:dyDescent="0.3">
      <c r="A407" s="405" t="s">
        <v>560</v>
      </c>
      <c r="B407" s="406" t="s">
        <v>2336</v>
      </c>
      <c r="C407" s="407" t="s">
        <v>1228</v>
      </c>
      <c r="D407" s="408" t="s">
        <v>2353</v>
      </c>
      <c r="E407" s="407" t="s">
        <v>516</v>
      </c>
      <c r="F407" s="408" t="s">
        <v>2366</v>
      </c>
      <c r="G407" s="407" t="s">
        <v>435</v>
      </c>
      <c r="H407" s="407" t="s">
        <v>1196</v>
      </c>
      <c r="I407" s="407" t="s">
        <v>1196</v>
      </c>
      <c r="J407" s="407" t="s">
        <v>1197</v>
      </c>
      <c r="K407" s="407" t="s">
        <v>1198</v>
      </c>
      <c r="L407" s="409">
        <v>324.7035469922597</v>
      </c>
      <c r="M407" s="409">
        <v>5.3999999999999995</v>
      </c>
      <c r="N407" s="410">
        <v>1753.3991537582021</v>
      </c>
    </row>
    <row r="408" spans="1:14" ht="14.4" customHeight="1" x14ac:dyDescent="0.3">
      <c r="A408" s="405" t="s">
        <v>560</v>
      </c>
      <c r="B408" s="406" t="s">
        <v>2336</v>
      </c>
      <c r="C408" s="407" t="s">
        <v>1228</v>
      </c>
      <c r="D408" s="408" t="s">
        <v>2353</v>
      </c>
      <c r="E408" s="407" t="s">
        <v>516</v>
      </c>
      <c r="F408" s="408" t="s">
        <v>2366</v>
      </c>
      <c r="G408" s="407" t="s">
        <v>524</v>
      </c>
      <c r="H408" s="407" t="s">
        <v>1203</v>
      </c>
      <c r="I408" s="407" t="s">
        <v>1204</v>
      </c>
      <c r="J408" s="407" t="s">
        <v>1186</v>
      </c>
      <c r="K408" s="407" t="s">
        <v>1205</v>
      </c>
      <c r="L408" s="409">
        <v>24.224830178439984</v>
      </c>
      <c r="M408" s="409">
        <v>158</v>
      </c>
      <c r="N408" s="410">
        <v>3827.5231681935174</v>
      </c>
    </row>
    <row r="409" spans="1:14" ht="14.4" customHeight="1" x14ac:dyDescent="0.3">
      <c r="A409" s="405" t="s">
        <v>560</v>
      </c>
      <c r="B409" s="406" t="s">
        <v>2336</v>
      </c>
      <c r="C409" s="407" t="s">
        <v>1228</v>
      </c>
      <c r="D409" s="408" t="s">
        <v>2353</v>
      </c>
      <c r="E409" s="407" t="s">
        <v>516</v>
      </c>
      <c r="F409" s="408" t="s">
        <v>2366</v>
      </c>
      <c r="G409" s="407" t="s">
        <v>524</v>
      </c>
      <c r="H409" s="407" t="s">
        <v>1575</v>
      </c>
      <c r="I409" s="407" t="s">
        <v>1576</v>
      </c>
      <c r="J409" s="407" t="s">
        <v>1577</v>
      </c>
      <c r="K409" s="407" t="s">
        <v>1578</v>
      </c>
      <c r="L409" s="409">
        <v>598.83999999999992</v>
      </c>
      <c r="M409" s="409">
        <v>1.2000000000000002</v>
      </c>
      <c r="N409" s="410">
        <v>718.60800000000006</v>
      </c>
    </row>
    <row r="410" spans="1:14" ht="14.4" customHeight="1" x14ac:dyDescent="0.3">
      <c r="A410" s="405" t="s">
        <v>560</v>
      </c>
      <c r="B410" s="406" t="s">
        <v>2336</v>
      </c>
      <c r="C410" s="407" t="s">
        <v>1228</v>
      </c>
      <c r="D410" s="408" t="s">
        <v>2353</v>
      </c>
      <c r="E410" s="407" t="s">
        <v>516</v>
      </c>
      <c r="F410" s="408" t="s">
        <v>2366</v>
      </c>
      <c r="G410" s="407" t="s">
        <v>524</v>
      </c>
      <c r="H410" s="407" t="s">
        <v>1206</v>
      </c>
      <c r="I410" s="407" t="s">
        <v>1207</v>
      </c>
      <c r="J410" s="407" t="s">
        <v>1208</v>
      </c>
      <c r="K410" s="407" t="s">
        <v>1209</v>
      </c>
      <c r="L410" s="409">
        <v>150.00697963679769</v>
      </c>
      <c r="M410" s="409">
        <v>7.1999999999999984</v>
      </c>
      <c r="N410" s="410">
        <v>1080.0502533849431</v>
      </c>
    </row>
    <row r="411" spans="1:14" ht="14.4" customHeight="1" x14ac:dyDescent="0.3">
      <c r="A411" s="405" t="s">
        <v>560</v>
      </c>
      <c r="B411" s="406" t="s">
        <v>2336</v>
      </c>
      <c r="C411" s="407" t="s">
        <v>1228</v>
      </c>
      <c r="D411" s="408" t="s">
        <v>2353</v>
      </c>
      <c r="E411" s="407" t="s">
        <v>516</v>
      </c>
      <c r="F411" s="408" t="s">
        <v>2366</v>
      </c>
      <c r="G411" s="407" t="s">
        <v>524</v>
      </c>
      <c r="H411" s="407" t="s">
        <v>1579</v>
      </c>
      <c r="I411" s="407" t="s">
        <v>1580</v>
      </c>
      <c r="J411" s="407" t="s">
        <v>1581</v>
      </c>
      <c r="K411" s="407" t="s">
        <v>1582</v>
      </c>
      <c r="L411" s="409">
        <v>250.71000000000004</v>
      </c>
      <c r="M411" s="409">
        <v>2</v>
      </c>
      <c r="N411" s="410">
        <v>501.42000000000007</v>
      </c>
    </row>
    <row r="412" spans="1:14" ht="14.4" customHeight="1" x14ac:dyDescent="0.3">
      <c r="A412" s="405" t="s">
        <v>560</v>
      </c>
      <c r="B412" s="406" t="s">
        <v>2336</v>
      </c>
      <c r="C412" s="407" t="s">
        <v>1228</v>
      </c>
      <c r="D412" s="408" t="s">
        <v>2353</v>
      </c>
      <c r="E412" s="407" t="s">
        <v>516</v>
      </c>
      <c r="F412" s="408" t="s">
        <v>2366</v>
      </c>
      <c r="G412" s="407" t="s">
        <v>524</v>
      </c>
      <c r="H412" s="407" t="s">
        <v>1210</v>
      </c>
      <c r="I412" s="407" t="s">
        <v>1211</v>
      </c>
      <c r="J412" s="407" t="s">
        <v>1212</v>
      </c>
      <c r="K412" s="407" t="s">
        <v>1213</v>
      </c>
      <c r="L412" s="409">
        <v>77.602634623657764</v>
      </c>
      <c r="M412" s="409">
        <v>19</v>
      </c>
      <c r="N412" s="410">
        <v>1474.4500578494974</v>
      </c>
    </row>
    <row r="413" spans="1:14" ht="14.4" customHeight="1" x14ac:dyDescent="0.3">
      <c r="A413" s="405" t="s">
        <v>560</v>
      </c>
      <c r="B413" s="406" t="s">
        <v>2336</v>
      </c>
      <c r="C413" s="407" t="s">
        <v>1228</v>
      </c>
      <c r="D413" s="408" t="s">
        <v>2353</v>
      </c>
      <c r="E413" s="407" t="s">
        <v>516</v>
      </c>
      <c r="F413" s="408" t="s">
        <v>2366</v>
      </c>
      <c r="G413" s="407" t="s">
        <v>524</v>
      </c>
      <c r="H413" s="407" t="s">
        <v>1583</v>
      </c>
      <c r="I413" s="407" t="s">
        <v>1584</v>
      </c>
      <c r="J413" s="407" t="s">
        <v>1585</v>
      </c>
      <c r="K413" s="407" t="s">
        <v>1175</v>
      </c>
      <c r="L413" s="409">
        <v>46.666000000000004</v>
      </c>
      <c r="M413" s="409">
        <v>12</v>
      </c>
      <c r="N413" s="410">
        <v>559.99200000000008</v>
      </c>
    </row>
    <row r="414" spans="1:14" ht="14.4" customHeight="1" x14ac:dyDescent="0.3">
      <c r="A414" s="405" t="s">
        <v>560</v>
      </c>
      <c r="B414" s="406" t="s">
        <v>2336</v>
      </c>
      <c r="C414" s="407" t="s">
        <v>1228</v>
      </c>
      <c r="D414" s="408" t="s">
        <v>2353</v>
      </c>
      <c r="E414" s="407" t="s">
        <v>516</v>
      </c>
      <c r="F414" s="408" t="s">
        <v>2366</v>
      </c>
      <c r="G414" s="407" t="s">
        <v>524</v>
      </c>
      <c r="H414" s="407" t="s">
        <v>1586</v>
      </c>
      <c r="I414" s="407" t="s">
        <v>1587</v>
      </c>
      <c r="J414" s="407" t="s">
        <v>1588</v>
      </c>
      <c r="K414" s="407" t="s">
        <v>1589</v>
      </c>
      <c r="L414" s="409">
        <v>60.02999999999998</v>
      </c>
      <c r="M414" s="409">
        <v>1</v>
      </c>
      <c r="N414" s="410">
        <v>60.02999999999998</v>
      </c>
    </row>
    <row r="415" spans="1:14" ht="14.4" customHeight="1" x14ac:dyDescent="0.3">
      <c r="A415" s="405" t="s">
        <v>560</v>
      </c>
      <c r="B415" s="406" t="s">
        <v>2336</v>
      </c>
      <c r="C415" s="407" t="s">
        <v>1228</v>
      </c>
      <c r="D415" s="408" t="s">
        <v>2353</v>
      </c>
      <c r="E415" s="407" t="s">
        <v>516</v>
      </c>
      <c r="F415" s="408" t="s">
        <v>2366</v>
      </c>
      <c r="G415" s="407" t="s">
        <v>524</v>
      </c>
      <c r="H415" s="407" t="s">
        <v>1590</v>
      </c>
      <c r="I415" s="407" t="s">
        <v>1590</v>
      </c>
      <c r="J415" s="407" t="s">
        <v>1591</v>
      </c>
      <c r="K415" s="407" t="s">
        <v>1592</v>
      </c>
      <c r="L415" s="409">
        <v>937.96844447185288</v>
      </c>
      <c r="M415" s="409">
        <v>3</v>
      </c>
      <c r="N415" s="410">
        <v>2813.9053334155587</v>
      </c>
    </row>
    <row r="416" spans="1:14" ht="14.4" customHeight="1" x14ac:dyDescent="0.3">
      <c r="A416" s="405" t="s">
        <v>560</v>
      </c>
      <c r="B416" s="406" t="s">
        <v>2336</v>
      </c>
      <c r="C416" s="407" t="s">
        <v>1228</v>
      </c>
      <c r="D416" s="408" t="s">
        <v>2353</v>
      </c>
      <c r="E416" s="407" t="s">
        <v>516</v>
      </c>
      <c r="F416" s="408" t="s">
        <v>2366</v>
      </c>
      <c r="G416" s="407" t="s">
        <v>524</v>
      </c>
      <c r="H416" s="407" t="s">
        <v>1593</v>
      </c>
      <c r="I416" s="407" t="s">
        <v>1593</v>
      </c>
      <c r="J416" s="407" t="s">
        <v>1594</v>
      </c>
      <c r="K416" s="407" t="s">
        <v>1595</v>
      </c>
      <c r="L416" s="409">
        <v>462</v>
      </c>
      <c r="M416" s="409">
        <v>0.9</v>
      </c>
      <c r="N416" s="410">
        <v>415.8</v>
      </c>
    </row>
    <row r="417" spans="1:14" ht="14.4" customHeight="1" x14ac:dyDescent="0.3">
      <c r="A417" s="405" t="s">
        <v>560</v>
      </c>
      <c r="B417" s="406" t="s">
        <v>2336</v>
      </c>
      <c r="C417" s="407" t="s">
        <v>1228</v>
      </c>
      <c r="D417" s="408" t="s">
        <v>2353</v>
      </c>
      <c r="E417" s="407" t="s">
        <v>516</v>
      </c>
      <c r="F417" s="408" t="s">
        <v>2366</v>
      </c>
      <c r="G417" s="407" t="s">
        <v>524</v>
      </c>
      <c r="H417" s="407" t="s">
        <v>1596</v>
      </c>
      <c r="I417" s="407" t="s">
        <v>1596</v>
      </c>
      <c r="J417" s="407" t="s">
        <v>1597</v>
      </c>
      <c r="K417" s="407" t="s">
        <v>1598</v>
      </c>
      <c r="L417" s="409">
        <v>2530</v>
      </c>
      <c r="M417" s="409">
        <v>3.6</v>
      </c>
      <c r="N417" s="410">
        <v>9108</v>
      </c>
    </row>
    <row r="418" spans="1:14" ht="14.4" customHeight="1" x14ac:dyDescent="0.3">
      <c r="A418" s="405" t="s">
        <v>560</v>
      </c>
      <c r="B418" s="406" t="s">
        <v>2336</v>
      </c>
      <c r="C418" s="407" t="s">
        <v>1228</v>
      </c>
      <c r="D418" s="408" t="s">
        <v>2353</v>
      </c>
      <c r="E418" s="407" t="s">
        <v>516</v>
      </c>
      <c r="F418" s="408" t="s">
        <v>2366</v>
      </c>
      <c r="G418" s="407" t="s">
        <v>524</v>
      </c>
      <c r="H418" s="407" t="s">
        <v>1599</v>
      </c>
      <c r="I418" s="407" t="s">
        <v>1599</v>
      </c>
      <c r="J418" s="407" t="s">
        <v>1600</v>
      </c>
      <c r="K418" s="407" t="s">
        <v>1223</v>
      </c>
      <c r="L418" s="409">
        <v>142.32985576923076</v>
      </c>
      <c r="M418" s="409">
        <v>32</v>
      </c>
      <c r="N418" s="410">
        <v>4554.5553846153844</v>
      </c>
    </row>
    <row r="419" spans="1:14" ht="14.4" customHeight="1" x14ac:dyDescent="0.3">
      <c r="A419" s="405" t="s">
        <v>560</v>
      </c>
      <c r="B419" s="406" t="s">
        <v>2336</v>
      </c>
      <c r="C419" s="407" t="s">
        <v>1228</v>
      </c>
      <c r="D419" s="408" t="s">
        <v>2353</v>
      </c>
      <c r="E419" s="407" t="s">
        <v>516</v>
      </c>
      <c r="F419" s="408" t="s">
        <v>2366</v>
      </c>
      <c r="G419" s="407" t="s">
        <v>524</v>
      </c>
      <c r="H419" s="407" t="s">
        <v>1218</v>
      </c>
      <c r="I419" s="407" t="s">
        <v>1218</v>
      </c>
      <c r="J419" s="407" t="s">
        <v>1219</v>
      </c>
      <c r="K419" s="407" t="s">
        <v>1220</v>
      </c>
      <c r="L419" s="409">
        <v>241.83875</v>
      </c>
      <c r="M419" s="409">
        <v>1.6</v>
      </c>
      <c r="N419" s="410">
        <v>386.94200000000001</v>
      </c>
    </row>
    <row r="420" spans="1:14" ht="14.4" customHeight="1" x14ac:dyDescent="0.3">
      <c r="A420" s="405" t="s">
        <v>560</v>
      </c>
      <c r="B420" s="406" t="s">
        <v>2336</v>
      </c>
      <c r="C420" s="407" t="s">
        <v>1228</v>
      </c>
      <c r="D420" s="408" t="s">
        <v>2353</v>
      </c>
      <c r="E420" s="407" t="s">
        <v>1601</v>
      </c>
      <c r="F420" s="408" t="s">
        <v>2368</v>
      </c>
      <c r="G420" s="407"/>
      <c r="H420" s="407" t="s">
        <v>1602</v>
      </c>
      <c r="I420" s="407" t="s">
        <v>1603</v>
      </c>
      <c r="J420" s="407" t="s">
        <v>1604</v>
      </c>
      <c r="K420" s="407"/>
      <c r="L420" s="409">
        <v>30.220000000000002</v>
      </c>
      <c r="M420" s="409">
        <v>18</v>
      </c>
      <c r="N420" s="410">
        <v>543.96</v>
      </c>
    </row>
    <row r="421" spans="1:14" ht="14.4" customHeight="1" x14ac:dyDescent="0.3">
      <c r="A421" s="405" t="s">
        <v>560</v>
      </c>
      <c r="B421" s="406" t="s">
        <v>2336</v>
      </c>
      <c r="C421" s="407" t="s">
        <v>1228</v>
      </c>
      <c r="D421" s="408" t="s">
        <v>2353</v>
      </c>
      <c r="E421" s="407" t="s">
        <v>1601</v>
      </c>
      <c r="F421" s="408" t="s">
        <v>2368</v>
      </c>
      <c r="G421" s="407" t="s">
        <v>435</v>
      </c>
      <c r="H421" s="407" t="s">
        <v>1605</v>
      </c>
      <c r="I421" s="407" t="s">
        <v>1606</v>
      </c>
      <c r="J421" s="407" t="s">
        <v>1607</v>
      </c>
      <c r="K421" s="407" t="s">
        <v>1608</v>
      </c>
      <c r="L421" s="409">
        <v>99.209724080389648</v>
      </c>
      <c r="M421" s="409">
        <v>2</v>
      </c>
      <c r="N421" s="410">
        <v>198.4194481607793</v>
      </c>
    </row>
    <row r="422" spans="1:14" ht="14.4" customHeight="1" x14ac:dyDescent="0.3">
      <c r="A422" s="405" t="s">
        <v>560</v>
      </c>
      <c r="B422" s="406" t="s">
        <v>2336</v>
      </c>
      <c r="C422" s="407" t="s">
        <v>1228</v>
      </c>
      <c r="D422" s="408" t="s">
        <v>2353</v>
      </c>
      <c r="E422" s="407" t="s">
        <v>1601</v>
      </c>
      <c r="F422" s="408" t="s">
        <v>2368</v>
      </c>
      <c r="G422" s="407" t="s">
        <v>435</v>
      </c>
      <c r="H422" s="407" t="s">
        <v>1609</v>
      </c>
      <c r="I422" s="407" t="s">
        <v>1610</v>
      </c>
      <c r="J422" s="407" t="s">
        <v>1611</v>
      </c>
      <c r="K422" s="407" t="s">
        <v>1612</v>
      </c>
      <c r="L422" s="409">
        <v>1834.9100000000008</v>
      </c>
      <c r="M422" s="409">
        <v>1</v>
      </c>
      <c r="N422" s="410">
        <v>1834.9100000000008</v>
      </c>
    </row>
    <row r="423" spans="1:14" ht="14.4" customHeight="1" x14ac:dyDescent="0.3">
      <c r="A423" s="405" t="s">
        <v>560</v>
      </c>
      <c r="B423" s="406" t="s">
        <v>2336</v>
      </c>
      <c r="C423" s="407" t="s">
        <v>1228</v>
      </c>
      <c r="D423" s="408" t="s">
        <v>2353</v>
      </c>
      <c r="E423" s="407" t="s">
        <v>1601</v>
      </c>
      <c r="F423" s="408" t="s">
        <v>2368</v>
      </c>
      <c r="G423" s="407" t="s">
        <v>524</v>
      </c>
      <c r="H423" s="407" t="s">
        <v>1613</v>
      </c>
      <c r="I423" s="407" t="s">
        <v>1613</v>
      </c>
      <c r="J423" s="407" t="s">
        <v>1614</v>
      </c>
      <c r="K423" s="407" t="s">
        <v>1615</v>
      </c>
      <c r="L423" s="409">
        <v>159.5</v>
      </c>
      <c r="M423" s="409">
        <v>1</v>
      </c>
      <c r="N423" s="410">
        <v>159.5</v>
      </c>
    </row>
    <row r="424" spans="1:14" ht="14.4" customHeight="1" x14ac:dyDescent="0.3">
      <c r="A424" s="405" t="s">
        <v>560</v>
      </c>
      <c r="B424" s="406" t="s">
        <v>2336</v>
      </c>
      <c r="C424" s="407" t="s">
        <v>1228</v>
      </c>
      <c r="D424" s="408" t="s">
        <v>2353</v>
      </c>
      <c r="E424" s="407" t="s">
        <v>1616</v>
      </c>
      <c r="F424" s="408" t="s">
        <v>2369</v>
      </c>
      <c r="G424" s="407"/>
      <c r="H424" s="407"/>
      <c r="I424" s="407" t="s">
        <v>1617</v>
      </c>
      <c r="J424" s="407" t="s">
        <v>1618</v>
      </c>
      <c r="K424" s="407"/>
      <c r="L424" s="409">
        <v>1363.8328571428569</v>
      </c>
      <c r="M424" s="409">
        <v>35</v>
      </c>
      <c r="N424" s="410">
        <v>47734.149999999994</v>
      </c>
    </row>
    <row r="425" spans="1:14" ht="14.4" customHeight="1" x14ac:dyDescent="0.3">
      <c r="A425" s="405" t="s">
        <v>560</v>
      </c>
      <c r="B425" s="406" t="s">
        <v>2336</v>
      </c>
      <c r="C425" s="407" t="s">
        <v>1228</v>
      </c>
      <c r="D425" s="408" t="s">
        <v>2353</v>
      </c>
      <c r="E425" s="407" t="s">
        <v>1616</v>
      </c>
      <c r="F425" s="408" t="s">
        <v>2369</v>
      </c>
      <c r="G425" s="407"/>
      <c r="H425" s="407"/>
      <c r="I425" s="407" t="s">
        <v>1619</v>
      </c>
      <c r="J425" s="407" t="s">
        <v>1620</v>
      </c>
      <c r="K425" s="407"/>
      <c r="L425" s="409">
        <v>2242.5</v>
      </c>
      <c r="M425" s="409">
        <v>4</v>
      </c>
      <c r="N425" s="410">
        <v>8970</v>
      </c>
    </row>
    <row r="426" spans="1:14" ht="14.4" customHeight="1" x14ac:dyDescent="0.3">
      <c r="A426" s="405" t="s">
        <v>560</v>
      </c>
      <c r="B426" s="406" t="s">
        <v>2336</v>
      </c>
      <c r="C426" s="407" t="s">
        <v>1228</v>
      </c>
      <c r="D426" s="408" t="s">
        <v>2353</v>
      </c>
      <c r="E426" s="407" t="s">
        <v>1616</v>
      </c>
      <c r="F426" s="408" t="s">
        <v>2369</v>
      </c>
      <c r="G426" s="407"/>
      <c r="H426" s="407"/>
      <c r="I426" s="407" t="s">
        <v>1621</v>
      </c>
      <c r="J426" s="407" t="s">
        <v>1622</v>
      </c>
      <c r="K426" s="407"/>
      <c r="L426" s="409">
        <v>4272.3500000000004</v>
      </c>
      <c r="M426" s="409">
        <v>2</v>
      </c>
      <c r="N426" s="410">
        <v>8544.7000000000007</v>
      </c>
    </row>
    <row r="427" spans="1:14" ht="14.4" customHeight="1" x14ac:dyDescent="0.3">
      <c r="A427" s="405" t="s">
        <v>560</v>
      </c>
      <c r="B427" s="406" t="s">
        <v>2336</v>
      </c>
      <c r="C427" s="407" t="s">
        <v>1228</v>
      </c>
      <c r="D427" s="408" t="s">
        <v>2353</v>
      </c>
      <c r="E427" s="407" t="s">
        <v>1616</v>
      </c>
      <c r="F427" s="408" t="s">
        <v>2369</v>
      </c>
      <c r="G427" s="407"/>
      <c r="H427" s="407"/>
      <c r="I427" s="407" t="s">
        <v>1623</v>
      </c>
      <c r="J427" s="407" t="s">
        <v>1624</v>
      </c>
      <c r="K427" s="407" t="s">
        <v>1625</v>
      </c>
      <c r="L427" s="409">
        <v>1287</v>
      </c>
      <c r="M427" s="409">
        <v>14</v>
      </c>
      <c r="N427" s="410">
        <v>18018</v>
      </c>
    </row>
    <row r="428" spans="1:14" ht="14.4" customHeight="1" x14ac:dyDescent="0.3">
      <c r="A428" s="405" t="s">
        <v>560</v>
      </c>
      <c r="B428" s="406" t="s">
        <v>2336</v>
      </c>
      <c r="C428" s="407" t="s">
        <v>1626</v>
      </c>
      <c r="D428" s="408" t="s">
        <v>2354</v>
      </c>
      <c r="E428" s="407" t="s">
        <v>434</v>
      </c>
      <c r="F428" s="408" t="s">
        <v>2365</v>
      </c>
      <c r="G428" s="407"/>
      <c r="H428" s="407" t="s">
        <v>1229</v>
      </c>
      <c r="I428" s="407" t="s">
        <v>1230</v>
      </c>
      <c r="J428" s="407" t="s">
        <v>1231</v>
      </c>
      <c r="K428" s="407" t="s">
        <v>1232</v>
      </c>
      <c r="L428" s="409">
        <v>249.39029481075616</v>
      </c>
      <c r="M428" s="409">
        <v>12</v>
      </c>
      <c r="N428" s="410">
        <v>2992.683537729074</v>
      </c>
    </row>
    <row r="429" spans="1:14" ht="14.4" customHeight="1" x14ac:dyDescent="0.3">
      <c r="A429" s="405" t="s">
        <v>560</v>
      </c>
      <c r="B429" s="406" t="s">
        <v>2336</v>
      </c>
      <c r="C429" s="407" t="s">
        <v>1626</v>
      </c>
      <c r="D429" s="408" t="s">
        <v>2354</v>
      </c>
      <c r="E429" s="407" t="s">
        <v>434</v>
      </c>
      <c r="F429" s="408" t="s">
        <v>2365</v>
      </c>
      <c r="G429" s="407" t="s">
        <v>435</v>
      </c>
      <c r="H429" s="407" t="s">
        <v>568</v>
      </c>
      <c r="I429" s="407" t="s">
        <v>568</v>
      </c>
      <c r="J429" s="407" t="s">
        <v>569</v>
      </c>
      <c r="K429" s="407" t="s">
        <v>570</v>
      </c>
      <c r="L429" s="409">
        <v>171.59999999999994</v>
      </c>
      <c r="M429" s="409">
        <v>11</v>
      </c>
      <c r="N429" s="410">
        <v>1887.5999999999995</v>
      </c>
    </row>
    <row r="430" spans="1:14" ht="14.4" customHeight="1" x14ac:dyDescent="0.3">
      <c r="A430" s="405" t="s">
        <v>560</v>
      </c>
      <c r="B430" s="406" t="s">
        <v>2336</v>
      </c>
      <c r="C430" s="407" t="s">
        <v>1626</v>
      </c>
      <c r="D430" s="408" t="s">
        <v>2354</v>
      </c>
      <c r="E430" s="407" t="s">
        <v>434</v>
      </c>
      <c r="F430" s="408" t="s">
        <v>2365</v>
      </c>
      <c r="G430" s="407" t="s">
        <v>435</v>
      </c>
      <c r="H430" s="407" t="s">
        <v>1241</v>
      </c>
      <c r="I430" s="407" t="s">
        <v>1241</v>
      </c>
      <c r="J430" s="407" t="s">
        <v>1240</v>
      </c>
      <c r="K430" s="407" t="s">
        <v>1242</v>
      </c>
      <c r="L430" s="409">
        <v>126.5</v>
      </c>
      <c r="M430" s="409">
        <v>11</v>
      </c>
      <c r="N430" s="410">
        <v>1391.5</v>
      </c>
    </row>
    <row r="431" spans="1:14" ht="14.4" customHeight="1" x14ac:dyDescent="0.3">
      <c r="A431" s="405" t="s">
        <v>560</v>
      </c>
      <c r="B431" s="406" t="s">
        <v>2336</v>
      </c>
      <c r="C431" s="407" t="s">
        <v>1626</v>
      </c>
      <c r="D431" s="408" t="s">
        <v>2354</v>
      </c>
      <c r="E431" s="407" t="s">
        <v>434</v>
      </c>
      <c r="F431" s="408" t="s">
        <v>2365</v>
      </c>
      <c r="G431" s="407" t="s">
        <v>435</v>
      </c>
      <c r="H431" s="407" t="s">
        <v>1627</v>
      </c>
      <c r="I431" s="407" t="s">
        <v>1627</v>
      </c>
      <c r="J431" s="407" t="s">
        <v>569</v>
      </c>
      <c r="K431" s="407" t="s">
        <v>1628</v>
      </c>
      <c r="L431" s="409">
        <v>94.031249999999986</v>
      </c>
      <c r="M431" s="409">
        <v>16</v>
      </c>
      <c r="N431" s="410">
        <v>1504.4999999999998</v>
      </c>
    </row>
    <row r="432" spans="1:14" ht="14.4" customHeight="1" x14ac:dyDescent="0.3">
      <c r="A432" s="405" t="s">
        <v>560</v>
      </c>
      <c r="B432" s="406" t="s">
        <v>2336</v>
      </c>
      <c r="C432" s="407" t="s">
        <v>1626</v>
      </c>
      <c r="D432" s="408" t="s">
        <v>2354</v>
      </c>
      <c r="E432" s="407" t="s">
        <v>434</v>
      </c>
      <c r="F432" s="408" t="s">
        <v>2365</v>
      </c>
      <c r="G432" s="407" t="s">
        <v>435</v>
      </c>
      <c r="H432" s="407" t="s">
        <v>1629</v>
      </c>
      <c r="I432" s="407" t="s">
        <v>1630</v>
      </c>
      <c r="J432" s="407" t="s">
        <v>586</v>
      </c>
      <c r="K432" s="407" t="s">
        <v>885</v>
      </c>
      <c r="L432" s="409">
        <v>97.754498592432029</v>
      </c>
      <c r="M432" s="409">
        <v>4</v>
      </c>
      <c r="N432" s="410">
        <v>391.01799436972811</v>
      </c>
    </row>
    <row r="433" spans="1:14" ht="14.4" customHeight="1" x14ac:dyDescent="0.3">
      <c r="A433" s="405" t="s">
        <v>560</v>
      </c>
      <c r="B433" s="406" t="s">
        <v>2336</v>
      </c>
      <c r="C433" s="407" t="s">
        <v>1626</v>
      </c>
      <c r="D433" s="408" t="s">
        <v>2354</v>
      </c>
      <c r="E433" s="407" t="s">
        <v>434</v>
      </c>
      <c r="F433" s="408" t="s">
        <v>2365</v>
      </c>
      <c r="G433" s="407" t="s">
        <v>435</v>
      </c>
      <c r="H433" s="407" t="s">
        <v>584</v>
      </c>
      <c r="I433" s="407" t="s">
        <v>585</v>
      </c>
      <c r="J433" s="407" t="s">
        <v>586</v>
      </c>
      <c r="K433" s="407" t="s">
        <v>587</v>
      </c>
      <c r="L433" s="409">
        <v>100.75963406522419</v>
      </c>
      <c r="M433" s="409">
        <v>8</v>
      </c>
      <c r="N433" s="410">
        <v>806.07707252179353</v>
      </c>
    </row>
    <row r="434" spans="1:14" ht="14.4" customHeight="1" x14ac:dyDescent="0.3">
      <c r="A434" s="405" t="s">
        <v>560</v>
      </c>
      <c r="B434" s="406" t="s">
        <v>2336</v>
      </c>
      <c r="C434" s="407" t="s">
        <v>1626</v>
      </c>
      <c r="D434" s="408" t="s">
        <v>2354</v>
      </c>
      <c r="E434" s="407" t="s">
        <v>434</v>
      </c>
      <c r="F434" s="408" t="s">
        <v>2365</v>
      </c>
      <c r="G434" s="407" t="s">
        <v>435</v>
      </c>
      <c r="H434" s="407" t="s">
        <v>458</v>
      </c>
      <c r="I434" s="407" t="s">
        <v>459</v>
      </c>
      <c r="J434" s="407" t="s">
        <v>460</v>
      </c>
      <c r="K434" s="407" t="s">
        <v>461</v>
      </c>
      <c r="L434" s="409">
        <v>167.60916107616933</v>
      </c>
      <c r="M434" s="409">
        <v>1</v>
      </c>
      <c r="N434" s="410">
        <v>167.60916107616933</v>
      </c>
    </row>
    <row r="435" spans="1:14" ht="14.4" customHeight="1" x14ac:dyDescent="0.3">
      <c r="A435" s="405" t="s">
        <v>560</v>
      </c>
      <c r="B435" s="406" t="s">
        <v>2336</v>
      </c>
      <c r="C435" s="407" t="s">
        <v>1626</v>
      </c>
      <c r="D435" s="408" t="s">
        <v>2354</v>
      </c>
      <c r="E435" s="407" t="s">
        <v>434</v>
      </c>
      <c r="F435" s="408" t="s">
        <v>2365</v>
      </c>
      <c r="G435" s="407" t="s">
        <v>435</v>
      </c>
      <c r="H435" s="407" t="s">
        <v>604</v>
      </c>
      <c r="I435" s="407" t="s">
        <v>605</v>
      </c>
      <c r="J435" s="407" t="s">
        <v>606</v>
      </c>
      <c r="K435" s="407" t="s">
        <v>607</v>
      </c>
      <c r="L435" s="409">
        <v>27.749803047631772</v>
      </c>
      <c r="M435" s="409">
        <v>6</v>
      </c>
      <c r="N435" s="410">
        <v>166.49881828579063</v>
      </c>
    </row>
    <row r="436" spans="1:14" ht="14.4" customHeight="1" x14ac:dyDescent="0.3">
      <c r="A436" s="405" t="s">
        <v>560</v>
      </c>
      <c r="B436" s="406" t="s">
        <v>2336</v>
      </c>
      <c r="C436" s="407" t="s">
        <v>1626</v>
      </c>
      <c r="D436" s="408" t="s">
        <v>2354</v>
      </c>
      <c r="E436" s="407" t="s">
        <v>434</v>
      </c>
      <c r="F436" s="408" t="s">
        <v>2365</v>
      </c>
      <c r="G436" s="407" t="s">
        <v>435</v>
      </c>
      <c r="H436" s="407" t="s">
        <v>1631</v>
      </c>
      <c r="I436" s="407" t="s">
        <v>1632</v>
      </c>
      <c r="J436" s="407" t="s">
        <v>1633</v>
      </c>
      <c r="K436" s="407" t="s">
        <v>1634</v>
      </c>
      <c r="L436" s="409">
        <v>116.11250000000001</v>
      </c>
      <c r="M436" s="409">
        <v>8</v>
      </c>
      <c r="N436" s="410">
        <v>928.90000000000009</v>
      </c>
    </row>
    <row r="437" spans="1:14" ht="14.4" customHeight="1" x14ac:dyDescent="0.3">
      <c r="A437" s="405" t="s">
        <v>560</v>
      </c>
      <c r="B437" s="406" t="s">
        <v>2336</v>
      </c>
      <c r="C437" s="407" t="s">
        <v>1626</v>
      </c>
      <c r="D437" s="408" t="s">
        <v>2354</v>
      </c>
      <c r="E437" s="407" t="s">
        <v>434</v>
      </c>
      <c r="F437" s="408" t="s">
        <v>2365</v>
      </c>
      <c r="G437" s="407" t="s">
        <v>435</v>
      </c>
      <c r="H437" s="407" t="s">
        <v>632</v>
      </c>
      <c r="I437" s="407" t="s">
        <v>633</v>
      </c>
      <c r="J437" s="407" t="s">
        <v>634</v>
      </c>
      <c r="K437" s="407" t="s">
        <v>635</v>
      </c>
      <c r="L437" s="409">
        <v>354.32</v>
      </c>
      <c r="M437" s="409">
        <v>1</v>
      </c>
      <c r="N437" s="410">
        <v>354.32</v>
      </c>
    </row>
    <row r="438" spans="1:14" ht="14.4" customHeight="1" x14ac:dyDescent="0.3">
      <c r="A438" s="405" t="s">
        <v>560</v>
      </c>
      <c r="B438" s="406" t="s">
        <v>2336</v>
      </c>
      <c r="C438" s="407" t="s">
        <v>1626</v>
      </c>
      <c r="D438" s="408" t="s">
        <v>2354</v>
      </c>
      <c r="E438" s="407" t="s">
        <v>434</v>
      </c>
      <c r="F438" s="408" t="s">
        <v>2365</v>
      </c>
      <c r="G438" s="407" t="s">
        <v>435</v>
      </c>
      <c r="H438" s="407" t="s">
        <v>644</v>
      </c>
      <c r="I438" s="407" t="s">
        <v>645</v>
      </c>
      <c r="J438" s="407" t="s">
        <v>646</v>
      </c>
      <c r="K438" s="407" t="s">
        <v>484</v>
      </c>
      <c r="L438" s="409">
        <v>248.7</v>
      </c>
      <c r="M438" s="409">
        <v>4</v>
      </c>
      <c r="N438" s="410">
        <v>994.8</v>
      </c>
    </row>
    <row r="439" spans="1:14" ht="14.4" customHeight="1" x14ac:dyDescent="0.3">
      <c r="A439" s="405" t="s">
        <v>560</v>
      </c>
      <c r="B439" s="406" t="s">
        <v>2336</v>
      </c>
      <c r="C439" s="407" t="s">
        <v>1626</v>
      </c>
      <c r="D439" s="408" t="s">
        <v>2354</v>
      </c>
      <c r="E439" s="407" t="s">
        <v>434</v>
      </c>
      <c r="F439" s="408" t="s">
        <v>2365</v>
      </c>
      <c r="G439" s="407" t="s">
        <v>435</v>
      </c>
      <c r="H439" s="407" t="s">
        <v>1635</v>
      </c>
      <c r="I439" s="407" t="s">
        <v>1636</v>
      </c>
      <c r="J439" s="407" t="s">
        <v>835</v>
      </c>
      <c r="K439" s="407" t="s">
        <v>1637</v>
      </c>
      <c r="L439" s="409">
        <v>186.49842105263158</v>
      </c>
      <c r="M439" s="409">
        <v>19</v>
      </c>
      <c r="N439" s="410">
        <v>3543.4700000000003</v>
      </c>
    </row>
    <row r="440" spans="1:14" ht="14.4" customHeight="1" x14ac:dyDescent="0.3">
      <c r="A440" s="405" t="s">
        <v>560</v>
      </c>
      <c r="B440" s="406" t="s">
        <v>2336</v>
      </c>
      <c r="C440" s="407" t="s">
        <v>1626</v>
      </c>
      <c r="D440" s="408" t="s">
        <v>2354</v>
      </c>
      <c r="E440" s="407" t="s">
        <v>434</v>
      </c>
      <c r="F440" s="408" t="s">
        <v>2365</v>
      </c>
      <c r="G440" s="407" t="s">
        <v>435</v>
      </c>
      <c r="H440" s="407" t="s">
        <v>651</v>
      </c>
      <c r="I440" s="407" t="s">
        <v>651</v>
      </c>
      <c r="J440" s="407" t="s">
        <v>652</v>
      </c>
      <c r="K440" s="407" t="s">
        <v>653</v>
      </c>
      <c r="L440" s="409">
        <v>37.573999999999998</v>
      </c>
      <c r="M440" s="409">
        <v>10</v>
      </c>
      <c r="N440" s="410">
        <v>375.74</v>
      </c>
    </row>
    <row r="441" spans="1:14" ht="14.4" customHeight="1" x14ac:dyDescent="0.3">
      <c r="A441" s="405" t="s">
        <v>560</v>
      </c>
      <c r="B441" s="406" t="s">
        <v>2336</v>
      </c>
      <c r="C441" s="407" t="s">
        <v>1626</v>
      </c>
      <c r="D441" s="408" t="s">
        <v>2354</v>
      </c>
      <c r="E441" s="407" t="s">
        <v>434</v>
      </c>
      <c r="F441" s="408" t="s">
        <v>2365</v>
      </c>
      <c r="G441" s="407" t="s">
        <v>435</v>
      </c>
      <c r="H441" s="407" t="s">
        <v>673</v>
      </c>
      <c r="I441" s="407" t="s">
        <v>674</v>
      </c>
      <c r="J441" s="407" t="s">
        <v>675</v>
      </c>
      <c r="K441" s="407" t="s">
        <v>676</v>
      </c>
      <c r="L441" s="409">
        <v>329.6</v>
      </c>
      <c r="M441" s="409">
        <v>2</v>
      </c>
      <c r="N441" s="410">
        <v>659.2</v>
      </c>
    </row>
    <row r="442" spans="1:14" ht="14.4" customHeight="1" x14ac:dyDescent="0.3">
      <c r="A442" s="405" t="s">
        <v>560</v>
      </c>
      <c r="B442" s="406" t="s">
        <v>2336</v>
      </c>
      <c r="C442" s="407" t="s">
        <v>1626</v>
      </c>
      <c r="D442" s="408" t="s">
        <v>2354</v>
      </c>
      <c r="E442" s="407" t="s">
        <v>434</v>
      </c>
      <c r="F442" s="408" t="s">
        <v>2365</v>
      </c>
      <c r="G442" s="407" t="s">
        <v>435</v>
      </c>
      <c r="H442" s="407" t="s">
        <v>1265</v>
      </c>
      <c r="I442" s="407" t="s">
        <v>1266</v>
      </c>
      <c r="J442" s="407" t="s">
        <v>1267</v>
      </c>
      <c r="K442" s="407" t="s">
        <v>1268</v>
      </c>
      <c r="L442" s="409">
        <v>359.68</v>
      </c>
      <c r="M442" s="409">
        <v>2</v>
      </c>
      <c r="N442" s="410">
        <v>719.36</v>
      </c>
    </row>
    <row r="443" spans="1:14" ht="14.4" customHeight="1" x14ac:dyDescent="0.3">
      <c r="A443" s="405" t="s">
        <v>560</v>
      </c>
      <c r="B443" s="406" t="s">
        <v>2336</v>
      </c>
      <c r="C443" s="407" t="s">
        <v>1626</v>
      </c>
      <c r="D443" s="408" t="s">
        <v>2354</v>
      </c>
      <c r="E443" s="407" t="s">
        <v>434</v>
      </c>
      <c r="F443" s="408" t="s">
        <v>2365</v>
      </c>
      <c r="G443" s="407" t="s">
        <v>435</v>
      </c>
      <c r="H443" s="407" t="s">
        <v>1638</v>
      </c>
      <c r="I443" s="407" t="s">
        <v>1639</v>
      </c>
      <c r="J443" s="407" t="s">
        <v>1640</v>
      </c>
      <c r="K443" s="407" t="s">
        <v>1641</v>
      </c>
      <c r="L443" s="409">
        <v>63.58</v>
      </c>
      <c r="M443" s="409">
        <v>2</v>
      </c>
      <c r="N443" s="410">
        <v>127.16</v>
      </c>
    </row>
    <row r="444" spans="1:14" ht="14.4" customHeight="1" x14ac:dyDescent="0.3">
      <c r="A444" s="405" t="s">
        <v>560</v>
      </c>
      <c r="B444" s="406" t="s">
        <v>2336</v>
      </c>
      <c r="C444" s="407" t="s">
        <v>1626</v>
      </c>
      <c r="D444" s="408" t="s">
        <v>2354</v>
      </c>
      <c r="E444" s="407" t="s">
        <v>434</v>
      </c>
      <c r="F444" s="408" t="s">
        <v>2365</v>
      </c>
      <c r="G444" s="407" t="s">
        <v>435</v>
      </c>
      <c r="H444" s="407" t="s">
        <v>735</v>
      </c>
      <c r="I444" s="407" t="s">
        <v>736</v>
      </c>
      <c r="J444" s="407" t="s">
        <v>737</v>
      </c>
      <c r="K444" s="407" t="s">
        <v>738</v>
      </c>
      <c r="L444" s="409">
        <v>377.74099993520679</v>
      </c>
      <c r="M444" s="409">
        <v>92</v>
      </c>
      <c r="N444" s="410">
        <v>34752.171994039025</v>
      </c>
    </row>
    <row r="445" spans="1:14" ht="14.4" customHeight="1" x14ac:dyDescent="0.3">
      <c r="A445" s="405" t="s">
        <v>560</v>
      </c>
      <c r="B445" s="406" t="s">
        <v>2336</v>
      </c>
      <c r="C445" s="407" t="s">
        <v>1626</v>
      </c>
      <c r="D445" s="408" t="s">
        <v>2354</v>
      </c>
      <c r="E445" s="407" t="s">
        <v>434</v>
      </c>
      <c r="F445" s="408" t="s">
        <v>2365</v>
      </c>
      <c r="G445" s="407" t="s">
        <v>435</v>
      </c>
      <c r="H445" s="407" t="s">
        <v>436</v>
      </c>
      <c r="I445" s="407" t="s">
        <v>135</v>
      </c>
      <c r="J445" s="407" t="s">
        <v>437</v>
      </c>
      <c r="K445" s="407"/>
      <c r="L445" s="409">
        <v>97.320502775258305</v>
      </c>
      <c r="M445" s="409">
        <v>1</v>
      </c>
      <c r="N445" s="410">
        <v>97.320502775258305</v>
      </c>
    </row>
    <row r="446" spans="1:14" ht="14.4" customHeight="1" x14ac:dyDescent="0.3">
      <c r="A446" s="405" t="s">
        <v>560</v>
      </c>
      <c r="B446" s="406" t="s">
        <v>2336</v>
      </c>
      <c r="C446" s="407" t="s">
        <v>1626</v>
      </c>
      <c r="D446" s="408" t="s">
        <v>2354</v>
      </c>
      <c r="E446" s="407" t="s">
        <v>434</v>
      </c>
      <c r="F446" s="408" t="s">
        <v>2365</v>
      </c>
      <c r="G446" s="407" t="s">
        <v>435</v>
      </c>
      <c r="H446" s="407" t="s">
        <v>1296</v>
      </c>
      <c r="I446" s="407" t="s">
        <v>1297</v>
      </c>
      <c r="J446" s="407" t="s">
        <v>1298</v>
      </c>
      <c r="K446" s="407"/>
      <c r="L446" s="409">
        <v>135.82137112975158</v>
      </c>
      <c r="M446" s="409">
        <v>13</v>
      </c>
      <c r="N446" s="410">
        <v>1765.6778246867707</v>
      </c>
    </row>
    <row r="447" spans="1:14" ht="14.4" customHeight="1" x14ac:dyDescent="0.3">
      <c r="A447" s="405" t="s">
        <v>560</v>
      </c>
      <c r="B447" s="406" t="s">
        <v>2336</v>
      </c>
      <c r="C447" s="407" t="s">
        <v>1626</v>
      </c>
      <c r="D447" s="408" t="s">
        <v>2354</v>
      </c>
      <c r="E447" s="407" t="s">
        <v>434</v>
      </c>
      <c r="F447" s="408" t="s">
        <v>2365</v>
      </c>
      <c r="G447" s="407" t="s">
        <v>435</v>
      </c>
      <c r="H447" s="407" t="s">
        <v>783</v>
      </c>
      <c r="I447" s="407" t="s">
        <v>784</v>
      </c>
      <c r="J447" s="407" t="s">
        <v>785</v>
      </c>
      <c r="K447" s="407" t="s">
        <v>786</v>
      </c>
      <c r="L447" s="409">
        <v>97.1</v>
      </c>
      <c r="M447" s="409">
        <v>2</v>
      </c>
      <c r="N447" s="410">
        <v>194.2</v>
      </c>
    </row>
    <row r="448" spans="1:14" ht="14.4" customHeight="1" x14ac:dyDescent="0.3">
      <c r="A448" s="405" t="s">
        <v>560</v>
      </c>
      <c r="B448" s="406" t="s">
        <v>2336</v>
      </c>
      <c r="C448" s="407" t="s">
        <v>1626</v>
      </c>
      <c r="D448" s="408" t="s">
        <v>2354</v>
      </c>
      <c r="E448" s="407" t="s">
        <v>434</v>
      </c>
      <c r="F448" s="408" t="s">
        <v>2365</v>
      </c>
      <c r="G448" s="407" t="s">
        <v>435</v>
      </c>
      <c r="H448" s="407" t="s">
        <v>1308</v>
      </c>
      <c r="I448" s="407" t="s">
        <v>135</v>
      </c>
      <c r="J448" s="407" t="s">
        <v>1309</v>
      </c>
      <c r="K448" s="407" t="s">
        <v>1310</v>
      </c>
      <c r="L448" s="409">
        <v>187.48913905814541</v>
      </c>
      <c r="M448" s="409">
        <v>1</v>
      </c>
      <c r="N448" s="410">
        <v>187.48913905814541</v>
      </c>
    </row>
    <row r="449" spans="1:14" ht="14.4" customHeight="1" x14ac:dyDescent="0.3">
      <c r="A449" s="405" t="s">
        <v>560</v>
      </c>
      <c r="B449" s="406" t="s">
        <v>2336</v>
      </c>
      <c r="C449" s="407" t="s">
        <v>1626</v>
      </c>
      <c r="D449" s="408" t="s">
        <v>2354</v>
      </c>
      <c r="E449" s="407" t="s">
        <v>434</v>
      </c>
      <c r="F449" s="408" t="s">
        <v>2365</v>
      </c>
      <c r="G449" s="407" t="s">
        <v>435</v>
      </c>
      <c r="H449" s="407" t="s">
        <v>1642</v>
      </c>
      <c r="I449" s="407" t="s">
        <v>1643</v>
      </c>
      <c r="J449" s="407" t="s">
        <v>1644</v>
      </c>
      <c r="K449" s="407"/>
      <c r="L449" s="409">
        <v>496.25938545901516</v>
      </c>
      <c r="M449" s="409">
        <v>4</v>
      </c>
      <c r="N449" s="410">
        <v>1985.0375418360607</v>
      </c>
    </row>
    <row r="450" spans="1:14" ht="14.4" customHeight="1" x14ac:dyDescent="0.3">
      <c r="A450" s="405" t="s">
        <v>560</v>
      </c>
      <c r="B450" s="406" t="s">
        <v>2336</v>
      </c>
      <c r="C450" s="407" t="s">
        <v>1626</v>
      </c>
      <c r="D450" s="408" t="s">
        <v>2354</v>
      </c>
      <c r="E450" s="407" t="s">
        <v>434</v>
      </c>
      <c r="F450" s="408" t="s">
        <v>2365</v>
      </c>
      <c r="G450" s="407" t="s">
        <v>435</v>
      </c>
      <c r="H450" s="407" t="s">
        <v>1319</v>
      </c>
      <c r="I450" s="407" t="s">
        <v>1319</v>
      </c>
      <c r="J450" s="407" t="s">
        <v>569</v>
      </c>
      <c r="K450" s="407" t="s">
        <v>1320</v>
      </c>
      <c r="L450" s="409">
        <v>196.47626154890224</v>
      </c>
      <c r="M450" s="409">
        <v>11</v>
      </c>
      <c r="N450" s="410">
        <v>2161.2388770379248</v>
      </c>
    </row>
    <row r="451" spans="1:14" ht="14.4" customHeight="1" x14ac:dyDescent="0.3">
      <c r="A451" s="405" t="s">
        <v>560</v>
      </c>
      <c r="B451" s="406" t="s">
        <v>2336</v>
      </c>
      <c r="C451" s="407" t="s">
        <v>1626</v>
      </c>
      <c r="D451" s="408" t="s">
        <v>2354</v>
      </c>
      <c r="E451" s="407" t="s">
        <v>434</v>
      </c>
      <c r="F451" s="408" t="s">
        <v>2365</v>
      </c>
      <c r="G451" s="407" t="s">
        <v>435</v>
      </c>
      <c r="H451" s="407" t="s">
        <v>822</v>
      </c>
      <c r="I451" s="407" t="s">
        <v>823</v>
      </c>
      <c r="J451" s="407" t="s">
        <v>824</v>
      </c>
      <c r="K451" s="407" t="s">
        <v>457</v>
      </c>
      <c r="L451" s="409">
        <v>123.88887625179994</v>
      </c>
      <c r="M451" s="409">
        <v>55</v>
      </c>
      <c r="N451" s="410">
        <v>6813.8881938489967</v>
      </c>
    </row>
    <row r="452" spans="1:14" ht="14.4" customHeight="1" x14ac:dyDescent="0.3">
      <c r="A452" s="405" t="s">
        <v>560</v>
      </c>
      <c r="B452" s="406" t="s">
        <v>2336</v>
      </c>
      <c r="C452" s="407" t="s">
        <v>1626</v>
      </c>
      <c r="D452" s="408" t="s">
        <v>2354</v>
      </c>
      <c r="E452" s="407" t="s">
        <v>434</v>
      </c>
      <c r="F452" s="408" t="s">
        <v>2365</v>
      </c>
      <c r="G452" s="407" t="s">
        <v>435</v>
      </c>
      <c r="H452" s="407" t="s">
        <v>833</v>
      </c>
      <c r="I452" s="407" t="s">
        <v>834</v>
      </c>
      <c r="J452" s="407" t="s">
        <v>835</v>
      </c>
      <c r="K452" s="407" t="s">
        <v>836</v>
      </c>
      <c r="L452" s="409">
        <v>252.4666666666667</v>
      </c>
      <c r="M452" s="409">
        <v>18</v>
      </c>
      <c r="N452" s="410">
        <v>4544.4000000000005</v>
      </c>
    </row>
    <row r="453" spans="1:14" ht="14.4" customHeight="1" x14ac:dyDescent="0.3">
      <c r="A453" s="405" t="s">
        <v>560</v>
      </c>
      <c r="B453" s="406" t="s">
        <v>2336</v>
      </c>
      <c r="C453" s="407" t="s">
        <v>1626</v>
      </c>
      <c r="D453" s="408" t="s">
        <v>2354</v>
      </c>
      <c r="E453" s="407" t="s">
        <v>434</v>
      </c>
      <c r="F453" s="408" t="s">
        <v>2365</v>
      </c>
      <c r="G453" s="407" t="s">
        <v>435</v>
      </c>
      <c r="H453" s="407" t="s">
        <v>1333</v>
      </c>
      <c r="I453" s="407" t="s">
        <v>1334</v>
      </c>
      <c r="J453" s="407" t="s">
        <v>1335</v>
      </c>
      <c r="K453" s="407" t="s">
        <v>1336</v>
      </c>
      <c r="L453" s="409">
        <v>195.32249999999999</v>
      </c>
      <c r="M453" s="409">
        <v>16</v>
      </c>
      <c r="N453" s="410">
        <v>3125.16</v>
      </c>
    </row>
    <row r="454" spans="1:14" ht="14.4" customHeight="1" x14ac:dyDescent="0.3">
      <c r="A454" s="405" t="s">
        <v>560</v>
      </c>
      <c r="B454" s="406" t="s">
        <v>2336</v>
      </c>
      <c r="C454" s="407" t="s">
        <v>1626</v>
      </c>
      <c r="D454" s="408" t="s">
        <v>2354</v>
      </c>
      <c r="E454" s="407" t="s">
        <v>434</v>
      </c>
      <c r="F454" s="408" t="s">
        <v>2365</v>
      </c>
      <c r="G454" s="407" t="s">
        <v>435</v>
      </c>
      <c r="H454" s="407" t="s">
        <v>848</v>
      </c>
      <c r="I454" s="407" t="s">
        <v>849</v>
      </c>
      <c r="J454" s="407" t="s">
        <v>850</v>
      </c>
      <c r="K454" s="407" t="s">
        <v>851</v>
      </c>
      <c r="L454" s="409">
        <v>21.114545454545453</v>
      </c>
      <c r="M454" s="409">
        <v>110</v>
      </c>
      <c r="N454" s="410">
        <v>2322.6</v>
      </c>
    </row>
    <row r="455" spans="1:14" ht="14.4" customHeight="1" x14ac:dyDescent="0.3">
      <c r="A455" s="405" t="s">
        <v>560</v>
      </c>
      <c r="B455" s="406" t="s">
        <v>2336</v>
      </c>
      <c r="C455" s="407" t="s">
        <v>1626</v>
      </c>
      <c r="D455" s="408" t="s">
        <v>2354</v>
      </c>
      <c r="E455" s="407" t="s">
        <v>434</v>
      </c>
      <c r="F455" s="408" t="s">
        <v>2365</v>
      </c>
      <c r="G455" s="407" t="s">
        <v>435</v>
      </c>
      <c r="H455" s="407" t="s">
        <v>875</v>
      </c>
      <c r="I455" s="407" t="s">
        <v>876</v>
      </c>
      <c r="J455" s="407" t="s">
        <v>460</v>
      </c>
      <c r="K455" s="407" t="s">
        <v>877</v>
      </c>
      <c r="L455" s="409">
        <v>51.639999999999965</v>
      </c>
      <c r="M455" s="409">
        <v>10</v>
      </c>
      <c r="N455" s="410">
        <v>516.39999999999964</v>
      </c>
    </row>
    <row r="456" spans="1:14" ht="14.4" customHeight="1" x14ac:dyDescent="0.3">
      <c r="A456" s="405" t="s">
        <v>560</v>
      </c>
      <c r="B456" s="406" t="s">
        <v>2336</v>
      </c>
      <c r="C456" s="407" t="s">
        <v>1626</v>
      </c>
      <c r="D456" s="408" t="s">
        <v>2354</v>
      </c>
      <c r="E456" s="407" t="s">
        <v>434</v>
      </c>
      <c r="F456" s="408" t="s">
        <v>2365</v>
      </c>
      <c r="G456" s="407" t="s">
        <v>435</v>
      </c>
      <c r="H456" s="407" t="s">
        <v>878</v>
      </c>
      <c r="I456" s="407" t="s">
        <v>879</v>
      </c>
      <c r="J456" s="407" t="s">
        <v>880</v>
      </c>
      <c r="K456" s="407" t="s">
        <v>881</v>
      </c>
      <c r="L456" s="409">
        <v>294.75949148887349</v>
      </c>
      <c r="M456" s="409">
        <v>1</v>
      </c>
      <c r="N456" s="410">
        <v>294.75949148887349</v>
      </c>
    </row>
    <row r="457" spans="1:14" ht="14.4" customHeight="1" x14ac:dyDescent="0.3">
      <c r="A457" s="405" t="s">
        <v>560</v>
      </c>
      <c r="B457" s="406" t="s">
        <v>2336</v>
      </c>
      <c r="C457" s="407" t="s">
        <v>1626</v>
      </c>
      <c r="D457" s="408" t="s">
        <v>2354</v>
      </c>
      <c r="E457" s="407" t="s">
        <v>434</v>
      </c>
      <c r="F457" s="408" t="s">
        <v>2365</v>
      </c>
      <c r="G457" s="407" t="s">
        <v>435</v>
      </c>
      <c r="H457" s="407" t="s">
        <v>882</v>
      </c>
      <c r="I457" s="407" t="s">
        <v>883</v>
      </c>
      <c r="J457" s="407" t="s">
        <v>884</v>
      </c>
      <c r="K457" s="407" t="s">
        <v>885</v>
      </c>
      <c r="L457" s="409">
        <v>71.412499257820144</v>
      </c>
      <c r="M457" s="409">
        <v>8</v>
      </c>
      <c r="N457" s="410">
        <v>571.29999406256115</v>
      </c>
    </row>
    <row r="458" spans="1:14" ht="14.4" customHeight="1" x14ac:dyDescent="0.3">
      <c r="A458" s="405" t="s">
        <v>560</v>
      </c>
      <c r="B458" s="406" t="s">
        <v>2336</v>
      </c>
      <c r="C458" s="407" t="s">
        <v>1626</v>
      </c>
      <c r="D458" s="408" t="s">
        <v>2354</v>
      </c>
      <c r="E458" s="407" t="s">
        <v>434</v>
      </c>
      <c r="F458" s="408" t="s">
        <v>2365</v>
      </c>
      <c r="G458" s="407" t="s">
        <v>435</v>
      </c>
      <c r="H458" s="407" t="s">
        <v>1345</v>
      </c>
      <c r="I458" s="407" t="s">
        <v>1346</v>
      </c>
      <c r="J458" s="407" t="s">
        <v>1347</v>
      </c>
      <c r="K458" s="407" t="s">
        <v>520</v>
      </c>
      <c r="L458" s="409">
        <v>39.600000735349965</v>
      </c>
      <c r="M458" s="409">
        <v>10</v>
      </c>
      <c r="N458" s="410">
        <v>396.00000735349965</v>
      </c>
    </row>
    <row r="459" spans="1:14" ht="14.4" customHeight="1" x14ac:dyDescent="0.3">
      <c r="A459" s="405" t="s">
        <v>560</v>
      </c>
      <c r="B459" s="406" t="s">
        <v>2336</v>
      </c>
      <c r="C459" s="407" t="s">
        <v>1626</v>
      </c>
      <c r="D459" s="408" t="s">
        <v>2354</v>
      </c>
      <c r="E459" s="407" t="s">
        <v>434</v>
      </c>
      <c r="F459" s="408" t="s">
        <v>2365</v>
      </c>
      <c r="G459" s="407" t="s">
        <v>435</v>
      </c>
      <c r="H459" s="407" t="s">
        <v>1360</v>
      </c>
      <c r="I459" s="407" t="s">
        <v>1361</v>
      </c>
      <c r="J459" s="407" t="s">
        <v>1362</v>
      </c>
      <c r="K459" s="407" t="s">
        <v>913</v>
      </c>
      <c r="L459" s="409">
        <v>31.920000000000005</v>
      </c>
      <c r="M459" s="409">
        <v>20</v>
      </c>
      <c r="N459" s="410">
        <v>638.40000000000009</v>
      </c>
    </row>
    <row r="460" spans="1:14" ht="14.4" customHeight="1" x14ac:dyDescent="0.3">
      <c r="A460" s="405" t="s">
        <v>560</v>
      </c>
      <c r="B460" s="406" t="s">
        <v>2336</v>
      </c>
      <c r="C460" s="407" t="s">
        <v>1626</v>
      </c>
      <c r="D460" s="408" t="s">
        <v>2354</v>
      </c>
      <c r="E460" s="407" t="s">
        <v>434</v>
      </c>
      <c r="F460" s="408" t="s">
        <v>2365</v>
      </c>
      <c r="G460" s="407" t="s">
        <v>435</v>
      </c>
      <c r="H460" s="407" t="s">
        <v>1366</v>
      </c>
      <c r="I460" s="407" t="s">
        <v>1367</v>
      </c>
      <c r="J460" s="407" t="s">
        <v>1368</v>
      </c>
      <c r="K460" s="407" t="s">
        <v>1369</v>
      </c>
      <c r="L460" s="409">
        <v>1066.8301059195053</v>
      </c>
      <c r="M460" s="409">
        <v>4</v>
      </c>
      <c r="N460" s="410">
        <v>4267.3204236780211</v>
      </c>
    </row>
    <row r="461" spans="1:14" ht="14.4" customHeight="1" x14ac:dyDescent="0.3">
      <c r="A461" s="405" t="s">
        <v>560</v>
      </c>
      <c r="B461" s="406" t="s">
        <v>2336</v>
      </c>
      <c r="C461" s="407" t="s">
        <v>1626</v>
      </c>
      <c r="D461" s="408" t="s">
        <v>2354</v>
      </c>
      <c r="E461" s="407" t="s">
        <v>434</v>
      </c>
      <c r="F461" s="408" t="s">
        <v>2365</v>
      </c>
      <c r="G461" s="407" t="s">
        <v>435</v>
      </c>
      <c r="H461" s="407" t="s">
        <v>1377</v>
      </c>
      <c r="I461" s="407" t="s">
        <v>1378</v>
      </c>
      <c r="J461" s="407" t="s">
        <v>1379</v>
      </c>
      <c r="K461" s="407" t="s">
        <v>1380</v>
      </c>
      <c r="L461" s="409">
        <v>50.13</v>
      </c>
      <c r="M461" s="409">
        <v>3</v>
      </c>
      <c r="N461" s="410">
        <v>150.39000000000001</v>
      </c>
    </row>
    <row r="462" spans="1:14" ht="14.4" customHeight="1" x14ac:dyDescent="0.3">
      <c r="A462" s="405" t="s">
        <v>560</v>
      </c>
      <c r="B462" s="406" t="s">
        <v>2336</v>
      </c>
      <c r="C462" s="407" t="s">
        <v>1626</v>
      </c>
      <c r="D462" s="408" t="s">
        <v>2354</v>
      </c>
      <c r="E462" s="407" t="s">
        <v>434</v>
      </c>
      <c r="F462" s="408" t="s">
        <v>2365</v>
      </c>
      <c r="G462" s="407" t="s">
        <v>435</v>
      </c>
      <c r="H462" s="407" t="s">
        <v>1381</v>
      </c>
      <c r="I462" s="407" t="s">
        <v>1382</v>
      </c>
      <c r="J462" s="407" t="s">
        <v>1383</v>
      </c>
      <c r="K462" s="407" t="s">
        <v>1384</v>
      </c>
      <c r="L462" s="409">
        <v>261.35725714285718</v>
      </c>
      <c r="M462" s="409">
        <v>105</v>
      </c>
      <c r="N462" s="410">
        <v>27442.512000000002</v>
      </c>
    </row>
    <row r="463" spans="1:14" ht="14.4" customHeight="1" x14ac:dyDescent="0.3">
      <c r="A463" s="405" t="s">
        <v>560</v>
      </c>
      <c r="B463" s="406" t="s">
        <v>2336</v>
      </c>
      <c r="C463" s="407" t="s">
        <v>1626</v>
      </c>
      <c r="D463" s="408" t="s">
        <v>2354</v>
      </c>
      <c r="E463" s="407" t="s">
        <v>434</v>
      </c>
      <c r="F463" s="408" t="s">
        <v>2365</v>
      </c>
      <c r="G463" s="407" t="s">
        <v>435</v>
      </c>
      <c r="H463" s="407" t="s">
        <v>1645</v>
      </c>
      <c r="I463" s="407" t="s">
        <v>135</v>
      </c>
      <c r="J463" s="407" t="s">
        <v>1646</v>
      </c>
      <c r="K463" s="407"/>
      <c r="L463" s="409">
        <v>46.749999999999986</v>
      </c>
      <c r="M463" s="409">
        <v>1</v>
      </c>
      <c r="N463" s="410">
        <v>46.749999999999986</v>
      </c>
    </row>
    <row r="464" spans="1:14" ht="14.4" customHeight="1" x14ac:dyDescent="0.3">
      <c r="A464" s="405" t="s">
        <v>560</v>
      </c>
      <c r="B464" s="406" t="s">
        <v>2336</v>
      </c>
      <c r="C464" s="407" t="s">
        <v>1626</v>
      </c>
      <c r="D464" s="408" t="s">
        <v>2354</v>
      </c>
      <c r="E464" s="407" t="s">
        <v>434</v>
      </c>
      <c r="F464" s="408" t="s">
        <v>2365</v>
      </c>
      <c r="G464" s="407" t="s">
        <v>435</v>
      </c>
      <c r="H464" s="407" t="s">
        <v>1647</v>
      </c>
      <c r="I464" s="407" t="s">
        <v>1648</v>
      </c>
      <c r="J464" s="407" t="s">
        <v>1649</v>
      </c>
      <c r="K464" s="407" t="s">
        <v>1650</v>
      </c>
      <c r="L464" s="409">
        <v>60.573333333333331</v>
      </c>
      <c r="M464" s="409">
        <v>30</v>
      </c>
      <c r="N464" s="410">
        <v>1817.1999999999998</v>
      </c>
    </row>
    <row r="465" spans="1:14" ht="14.4" customHeight="1" x14ac:dyDescent="0.3">
      <c r="A465" s="405" t="s">
        <v>560</v>
      </c>
      <c r="B465" s="406" t="s">
        <v>2336</v>
      </c>
      <c r="C465" s="407" t="s">
        <v>1626</v>
      </c>
      <c r="D465" s="408" t="s">
        <v>2354</v>
      </c>
      <c r="E465" s="407" t="s">
        <v>434</v>
      </c>
      <c r="F465" s="408" t="s">
        <v>2365</v>
      </c>
      <c r="G465" s="407" t="s">
        <v>435</v>
      </c>
      <c r="H465" s="407" t="s">
        <v>442</v>
      </c>
      <c r="I465" s="407" t="s">
        <v>135</v>
      </c>
      <c r="J465" s="407" t="s">
        <v>443</v>
      </c>
      <c r="K465" s="407"/>
      <c r="L465" s="409">
        <v>285.61851289617431</v>
      </c>
      <c r="M465" s="409">
        <v>2</v>
      </c>
      <c r="N465" s="410">
        <v>571.23702579234862</v>
      </c>
    </row>
    <row r="466" spans="1:14" ht="14.4" customHeight="1" x14ac:dyDescent="0.3">
      <c r="A466" s="405" t="s">
        <v>560</v>
      </c>
      <c r="B466" s="406" t="s">
        <v>2336</v>
      </c>
      <c r="C466" s="407" t="s">
        <v>1626</v>
      </c>
      <c r="D466" s="408" t="s">
        <v>2354</v>
      </c>
      <c r="E466" s="407" t="s">
        <v>434</v>
      </c>
      <c r="F466" s="408" t="s">
        <v>2365</v>
      </c>
      <c r="G466" s="407" t="s">
        <v>435</v>
      </c>
      <c r="H466" s="407" t="s">
        <v>444</v>
      </c>
      <c r="I466" s="407" t="s">
        <v>135</v>
      </c>
      <c r="J466" s="407" t="s">
        <v>445</v>
      </c>
      <c r="K466" s="407" t="s">
        <v>446</v>
      </c>
      <c r="L466" s="409">
        <v>23.7</v>
      </c>
      <c r="M466" s="409">
        <v>162</v>
      </c>
      <c r="N466" s="410">
        <v>3839.4</v>
      </c>
    </row>
    <row r="467" spans="1:14" ht="14.4" customHeight="1" x14ac:dyDescent="0.3">
      <c r="A467" s="405" t="s">
        <v>560</v>
      </c>
      <c r="B467" s="406" t="s">
        <v>2336</v>
      </c>
      <c r="C467" s="407" t="s">
        <v>1626</v>
      </c>
      <c r="D467" s="408" t="s">
        <v>2354</v>
      </c>
      <c r="E467" s="407" t="s">
        <v>434</v>
      </c>
      <c r="F467" s="408" t="s">
        <v>2365</v>
      </c>
      <c r="G467" s="407" t="s">
        <v>435</v>
      </c>
      <c r="H467" s="407" t="s">
        <v>1651</v>
      </c>
      <c r="I467" s="407" t="s">
        <v>1652</v>
      </c>
      <c r="J467" s="407" t="s">
        <v>1335</v>
      </c>
      <c r="K467" s="407" t="s">
        <v>1653</v>
      </c>
      <c r="L467" s="409">
        <v>326.32</v>
      </c>
      <c r="M467" s="409">
        <v>2</v>
      </c>
      <c r="N467" s="410">
        <v>652.64</v>
      </c>
    </row>
    <row r="468" spans="1:14" ht="14.4" customHeight="1" x14ac:dyDescent="0.3">
      <c r="A468" s="405" t="s">
        <v>560</v>
      </c>
      <c r="B468" s="406" t="s">
        <v>2336</v>
      </c>
      <c r="C468" s="407" t="s">
        <v>1626</v>
      </c>
      <c r="D468" s="408" t="s">
        <v>2354</v>
      </c>
      <c r="E468" s="407" t="s">
        <v>434</v>
      </c>
      <c r="F468" s="408" t="s">
        <v>2365</v>
      </c>
      <c r="G468" s="407" t="s">
        <v>435</v>
      </c>
      <c r="H468" s="407" t="s">
        <v>1395</v>
      </c>
      <c r="I468" s="407" t="s">
        <v>135</v>
      </c>
      <c r="J468" s="407" t="s">
        <v>1396</v>
      </c>
      <c r="K468" s="407" t="s">
        <v>1397</v>
      </c>
      <c r="L468" s="409">
        <v>199.67000000000004</v>
      </c>
      <c r="M468" s="409">
        <v>10</v>
      </c>
      <c r="N468" s="410">
        <v>1996.7000000000005</v>
      </c>
    </row>
    <row r="469" spans="1:14" ht="14.4" customHeight="1" x14ac:dyDescent="0.3">
      <c r="A469" s="405" t="s">
        <v>560</v>
      </c>
      <c r="B469" s="406" t="s">
        <v>2336</v>
      </c>
      <c r="C469" s="407" t="s">
        <v>1626</v>
      </c>
      <c r="D469" s="408" t="s">
        <v>2354</v>
      </c>
      <c r="E469" s="407" t="s">
        <v>434</v>
      </c>
      <c r="F469" s="408" t="s">
        <v>2365</v>
      </c>
      <c r="G469" s="407" t="s">
        <v>435</v>
      </c>
      <c r="H469" s="407" t="s">
        <v>1654</v>
      </c>
      <c r="I469" s="407" t="s">
        <v>135</v>
      </c>
      <c r="J469" s="407" t="s">
        <v>1655</v>
      </c>
      <c r="K469" s="407" t="s">
        <v>1656</v>
      </c>
      <c r="L469" s="409">
        <v>47.15</v>
      </c>
      <c r="M469" s="409">
        <v>1</v>
      </c>
      <c r="N469" s="410">
        <v>47.15</v>
      </c>
    </row>
    <row r="470" spans="1:14" ht="14.4" customHeight="1" x14ac:dyDescent="0.3">
      <c r="A470" s="405" t="s">
        <v>560</v>
      </c>
      <c r="B470" s="406" t="s">
        <v>2336</v>
      </c>
      <c r="C470" s="407" t="s">
        <v>1626</v>
      </c>
      <c r="D470" s="408" t="s">
        <v>2354</v>
      </c>
      <c r="E470" s="407" t="s">
        <v>434</v>
      </c>
      <c r="F470" s="408" t="s">
        <v>2365</v>
      </c>
      <c r="G470" s="407" t="s">
        <v>435</v>
      </c>
      <c r="H470" s="407" t="s">
        <v>1657</v>
      </c>
      <c r="I470" s="407" t="s">
        <v>1658</v>
      </c>
      <c r="J470" s="407" t="s">
        <v>1659</v>
      </c>
      <c r="K470" s="407" t="s">
        <v>1660</v>
      </c>
      <c r="L470" s="409">
        <v>462.66288950802027</v>
      </c>
      <c r="M470" s="409">
        <v>6</v>
      </c>
      <c r="N470" s="410">
        <v>2775.9773370481216</v>
      </c>
    </row>
    <row r="471" spans="1:14" ht="14.4" customHeight="1" x14ac:dyDescent="0.3">
      <c r="A471" s="405" t="s">
        <v>560</v>
      </c>
      <c r="B471" s="406" t="s">
        <v>2336</v>
      </c>
      <c r="C471" s="407" t="s">
        <v>1626</v>
      </c>
      <c r="D471" s="408" t="s">
        <v>2354</v>
      </c>
      <c r="E471" s="407" t="s">
        <v>434</v>
      </c>
      <c r="F471" s="408" t="s">
        <v>2365</v>
      </c>
      <c r="G471" s="407" t="s">
        <v>435</v>
      </c>
      <c r="H471" s="407" t="s">
        <v>1404</v>
      </c>
      <c r="I471" s="407" t="s">
        <v>1405</v>
      </c>
      <c r="J471" s="407" t="s">
        <v>721</v>
      </c>
      <c r="K471" s="407" t="s">
        <v>1406</v>
      </c>
      <c r="L471" s="409">
        <v>142.86992162796815</v>
      </c>
      <c r="M471" s="409">
        <v>9</v>
      </c>
      <c r="N471" s="410">
        <v>1285.8292946517133</v>
      </c>
    </row>
    <row r="472" spans="1:14" ht="14.4" customHeight="1" x14ac:dyDescent="0.3">
      <c r="A472" s="405" t="s">
        <v>560</v>
      </c>
      <c r="B472" s="406" t="s">
        <v>2336</v>
      </c>
      <c r="C472" s="407" t="s">
        <v>1626</v>
      </c>
      <c r="D472" s="408" t="s">
        <v>2354</v>
      </c>
      <c r="E472" s="407" t="s">
        <v>434</v>
      </c>
      <c r="F472" s="408" t="s">
        <v>2365</v>
      </c>
      <c r="G472" s="407" t="s">
        <v>435</v>
      </c>
      <c r="H472" s="407" t="s">
        <v>481</v>
      </c>
      <c r="I472" s="407" t="s">
        <v>482</v>
      </c>
      <c r="J472" s="407" t="s">
        <v>483</v>
      </c>
      <c r="K472" s="407" t="s">
        <v>484</v>
      </c>
      <c r="L472" s="409">
        <v>203.86200000000005</v>
      </c>
      <c r="M472" s="409">
        <v>25</v>
      </c>
      <c r="N472" s="410">
        <v>5096.5500000000011</v>
      </c>
    </row>
    <row r="473" spans="1:14" ht="14.4" customHeight="1" x14ac:dyDescent="0.3">
      <c r="A473" s="405" t="s">
        <v>560</v>
      </c>
      <c r="B473" s="406" t="s">
        <v>2336</v>
      </c>
      <c r="C473" s="407" t="s">
        <v>1626</v>
      </c>
      <c r="D473" s="408" t="s">
        <v>2354</v>
      </c>
      <c r="E473" s="407" t="s">
        <v>434</v>
      </c>
      <c r="F473" s="408" t="s">
        <v>2365</v>
      </c>
      <c r="G473" s="407" t="s">
        <v>435</v>
      </c>
      <c r="H473" s="407" t="s">
        <v>1661</v>
      </c>
      <c r="I473" s="407" t="s">
        <v>135</v>
      </c>
      <c r="J473" s="407" t="s">
        <v>1662</v>
      </c>
      <c r="K473" s="407"/>
      <c r="L473" s="409">
        <v>88.499679250051159</v>
      </c>
      <c r="M473" s="409">
        <v>1</v>
      </c>
      <c r="N473" s="410">
        <v>88.499679250051159</v>
      </c>
    </row>
    <row r="474" spans="1:14" ht="14.4" customHeight="1" x14ac:dyDescent="0.3">
      <c r="A474" s="405" t="s">
        <v>560</v>
      </c>
      <c r="B474" s="406" t="s">
        <v>2336</v>
      </c>
      <c r="C474" s="407" t="s">
        <v>1626</v>
      </c>
      <c r="D474" s="408" t="s">
        <v>2354</v>
      </c>
      <c r="E474" s="407" t="s">
        <v>434</v>
      </c>
      <c r="F474" s="408" t="s">
        <v>2365</v>
      </c>
      <c r="G474" s="407" t="s">
        <v>435</v>
      </c>
      <c r="H474" s="407" t="s">
        <v>1424</v>
      </c>
      <c r="I474" s="407" t="s">
        <v>1425</v>
      </c>
      <c r="J474" s="407" t="s">
        <v>1426</v>
      </c>
      <c r="K474" s="407" t="s">
        <v>1427</v>
      </c>
      <c r="L474" s="409">
        <v>2700</v>
      </c>
      <c r="M474" s="409">
        <v>1</v>
      </c>
      <c r="N474" s="410">
        <v>2700</v>
      </c>
    </row>
    <row r="475" spans="1:14" ht="14.4" customHeight="1" x14ac:dyDescent="0.3">
      <c r="A475" s="405" t="s">
        <v>560</v>
      </c>
      <c r="B475" s="406" t="s">
        <v>2336</v>
      </c>
      <c r="C475" s="407" t="s">
        <v>1626</v>
      </c>
      <c r="D475" s="408" t="s">
        <v>2354</v>
      </c>
      <c r="E475" s="407" t="s">
        <v>434</v>
      </c>
      <c r="F475" s="408" t="s">
        <v>2365</v>
      </c>
      <c r="G475" s="407" t="s">
        <v>435</v>
      </c>
      <c r="H475" s="407" t="s">
        <v>1663</v>
      </c>
      <c r="I475" s="407" t="s">
        <v>1664</v>
      </c>
      <c r="J475" s="407" t="s">
        <v>1665</v>
      </c>
      <c r="K475" s="407" t="s">
        <v>1666</v>
      </c>
      <c r="L475" s="409">
        <v>8325.1096439048779</v>
      </c>
      <c r="M475" s="409">
        <v>4</v>
      </c>
      <c r="N475" s="410">
        <v>33300.438575619512</v>
      </c>
    </row>
    <row r="476" spans="1:14" ht="14.4" customHeight="1" x14ac:dyDescent="0.3">
      <c r="A476" s="405" t="s">
        <v>560</v>
      </c>
      <c r="B476" s="406" t="s">
        <v>2336</v>
      </c>
      <c r="C476" s="407" t="s">
        <v>1626</v>
      </c>
      <c r="D476" s="408" t="s">
        <v>2354</v>
      </c>
      <c r="E476" s="407" t="s">
        <v>434</v>
      </c>
      <c r="F476" s="408" t="s">
        <v>2365</v>
      </c>
      <c r="G476" s="407" t="s">
        <v>435</v>
      </c>
      <c r="H476" s="407" t="s">
        <v>1667</v>
      </c>
      <c r="I476" s="407" t="s">
        <v>1668</v>
      </c>
      <c r="J476" s="407" t="s">
        <v>1669</v>
      </c>
      <c r="K476" s="407" t="s">
        <v>1452</v>
      </c>
      <c r="L476" s="409">
        <v>35.977499999999999</v>
      </c>
      <c r="M476" s="409">
        <v>60</v>
      </c>
      <c r="N476" s="410">
        <v>2158.65</v>
      </c>
    </row>
    <row r="477" spans="1:14" ht="14.4" customHeight="1" x14ac:dyDescent="0.3">
      <c r="A477" s="405" t="s">
        <v>560</v>
      </c>
      <c r="B477" s="406" t="s">
        <v>2336</v>
      </c>
      <c r="C477" s="407" t="s">
        <v>1626</v>
      </c>
      <c r="D477" s="408" t="s">
        <v>2354</v>
      </c>
      <c r="E477" s="407" t="s">
        <v>434</v>
      </c>
      <c r="F477" s="408" t="s">
        <v>2365</v>
      </c>
      <c r="G477" s="407" t="s">
        <v>435</v>
      </c>
      <c r="H477" s="407" t="s">
        <v>1670</v>
      </c>
      <c r="I477" s="407" t="s">
        <v>1671</v>
      </c>
      <c r="J477" s="407" t="s">
        <v>1672</v>
      </c>
      <c r="K477" s="407" t="s">
        <v>1427</v>
      </c>
      <c r="L477" s="409">
        <v>2915.4</v>
      </c>
      <c r="M477" s="409">
        <v>5</v>
      </c>
      <c r="N477" s="410">
        <v>14577</v>
      </c>
    </row>
    <row r="478" spans="1:14" ht="14.4" customHeight="1" x14ac:dyDescent="0.3">
      <c r="A478" s="405" t="s">
        <v>560</v>
      </c>
      <c r="B478" s="406" t="s">
        <v>2336</v>
      </c>
      <c r="C478" s="407" t="s">
        <v>1626</v>
      </c>
      <c r="D478" s="408" t="s">
        <v>2354</v>
      </c>
      <c r="E478" s="407" t="s">
        <v>434</v>
      </c>
      <c r="F478" s="408" t="s">
        <v>2365</v>
      </c>
      <c r="G478" s="407" t="s">
        <v>435</v>
      </c>
      <c r="H478" s="407" t="s">
        <v>1446</v>
      </c>
      <c r="I478" s="407" t="s">
        <v>1447</v>
      </c>
      <c r="J478" s="407" t="s">
        <v>1448</v>
      </c>
      <c r="K478" s="407" t="s">
        <v>1449</v>
      </c>
      <c r="L478" s="409">
        <v>87.350540518203573</v>
      </c>
      <c r="M478" s="409">
        <v>16</v>
      </c>
      <c r="N478" s="410">
        <v>1397.6086482912572</v>
      </c>
    </row>
    <row r="479" spans="1:14" ht="14.4" customHeight="1" x14ac:dyDescent="0.3">
      <c r="A479" s="405" t="s">
        <v>560</v>
      </c>
      <c r="B479" s="406" t="s">
        <v>2336</v>
      </c>
      <c r="C479" s="407" t="s">
        <v>1626</v>
      </c>
      <c r="D479" s="408" t="s">
        <v>2354</v>
      </c>
      <c r="E479" s="407" t="s">
        <v>434</v>
      </c>
      <c r="F479" s="408" t="s">
        <v>2365</v>
      </c>
      <c r="G479" s="407" t="s">
        <v>435</v>
      </c>
      <c r="H479" s="407" t="s">
        <v>1673</v>
      </c>
      <c r="I479" s="407" t="s">
        <v>135</v>
      </c>
      <c r="J479" s="407" t="s">
        <v>1674</v>
      </c>
      <c r="K479" s="407" t="s">
        <v>1675</v>
      </c>
      <c r="L479" s="409">
        <v>61.533333333333331</v>
      </c>
      <c r="M479" s="409">
        <v>2</v>
      </c>
      <c r="N479" s="410">
        <v>123.06666666666666</v>
      </c>
    </row>
    <row r="480" spans="1:14" ht="14.4" customHeight="1" x14ac:dyDescent="0.3">
      <c r="A480" s="405" t="s">
        <v>560</v>
      </c>
      <c r="B480" s="406" t="s">
        <v>2336</v>
      </c>
      <c r="C480" s="407" t="s">
        <v>1626</v>
      </c>
      <c r="D480" s="408" t="s">
        <v>2354</v>
      </c>
      <c r="E480" s="407" t="s">
        <v>434</v>
      </c>
      <c r="F480" s="408" t="s">
        <v>2365</v>
      </c>
      <c r="G480" s="407" t="s">
        <v>435</v>
      </c>
      <c r="H480" s="407" t="s">
        <v>1676</v>
      </c>
      <c r="I480" s="407" t="s">
        <v>1677</v>
      </c>
      <c r="J480" s="407" t="s">
        <v>1678</v>
      </c>
      <c r="K480" s="407"/>
      <c r="L480" s="409">
        <v>464.62304882054354</v>
      </c>
      <c r="M480" s="409">
        <v>33</v>
      </c>
      <c r="N480" s="410">
        <v>15332.560611077937</v>
      </c>
    </row>
    <row r="481" spans="1:14" ht="14.4" customHeight="1" x14ac:dyDescent="0.3">
      <c r="A481" s="405" t="s">
        <v>560</v>
      </c>
      <c r="B481" s="406" t="s">
        <v>2336</v>
      </c>
      <c r="C481" s="407" t="s">
        <v>1626</v>
      </c>
      <c r="D481" s="408" t="s">
        <v>2354</v>
      </c>
      <c r="E481" s="407" t="s">
        <v>434</v>
      </c>
      <c r="F481" s="408" t="s">
        <v>2365</v>
      </c>
      <c r="G481" s="407" t="s">
        <v>435</v>
      </c>
      <c r="H481" s="407" t="s">
        <v>1679</v>
      </c>
      <c r="I481" s="407" t="s">
        <v>1680</v>
      </c>
      <c r="J481" s="407" t="s">
        <v>1681</v>
      </c>
      <c r="K481" s="407" t="s">
        <v>1682</v>
      </c>
      <c r="L481" s="409">
        <v>146.23000000000002</v>
      </c>
      <c r="M481" s="409">
        <v>4</v>
      </c>
      <c r="N481" s="410">
        <v>584.92000000000007</v>
      </c>
    </row>
    <row r="482" spans="1:14" ht="14.4" customHeight="1" x14ac:dyDescent="0.3">
      <c r="A482" s="405" t="s">
        <v>560</v>
      </c>
      <c r="B482" s="406" t="s">
        <v>2336</v>
      </c>
      <c r="C482" s="407" t="s">
        <v>1626</v>
      </c>
      <c r="D482" s="408" t="s">
        <v>2354</v>
      </c>
      <c r="E482" s="407" t="s">
        <v>434</v>
      </c>
      <c r="F482" s="408" t="s">
        <v>2365</v>
      </c>
      <c r="G482" s="407" t="s">
        <v>435</v>
      </c>
      <c r="H482" s="407" t="s">
        <v>1683</v>
      </c>
      <c r="I482" s="407" t="s">
        <v>135</v>
      </c>
      <c r="J482" s="407" t="s">
        <v>1684</v>
      </c>
      <c r="K482" s="407"/>
      <c r="L482" s="409">
        <v>435.59999999999997</v>
      </c>
      <c r="M482" s="409">
        <v>7</v>
      </c>
      <c r="N482" s="410">
        <v>3049.2</v>
      </c>
    </row>
    <row r="483" spans="1:14" ht="14.4" customHeight="1" x14ac:dyDescent="0.3">
      <c r="A483" s="405" t="s">
        <v>560</v>
      </c>
      <c r="B483" s="406" t="s">
        <v>2336</v>
      </c>
      <c r="C483" s="407" t="s">
        <v>1626</v>
      </c>
      <c r="D483" s="408" t="s">
        <v>2354</v>
      </c>
      <c r="E483" s="407" t="s">
        <v>434</v>
      </c>
      <c r="F483" s="408" t="s">
        <v>2365</v>
      </c>
      <c r="G483" s="407" t="s">
        <v>435</v>
      </c>
      <c r="H483" s="407" t="s">
        <v>496</v>
      </c>
      <c r="I483" s="407" t="s">
        <v>135</v>
      </c>
      <c r="J483" s="407" t="s">
        <v>497</v>
      </c>
      <c r="K483" s="407"/>
      <c r="L483" s="409">
        <v>56.789541152956204</v>
      </c>
      <c r="M483" s="409">
        <v>28</v>
      </c>
      <c r="N483" s="410">
        <v>1590.1071522827738</v>
      </c>
    </row>
    <row r="484" spans="1:14" ht="14.4" customHeight="1" x14ac:dyDescent="0.3">
      <c r="A484" s="405" t="s">
        <v>560</v>
      </c>
      <c r="B484" s="406" t="s">
        <v>2336</v>
      </c>
      <c r="C484" s="407" t="s">
        <v>1626</v>
      </c>
      <c r="D484" s="408" t="s">
        <v>2354</v>
      </c>
      <c r="E484" s="407" t="s">
        <v>434</v>
      </c>
      <c r="F484" s="408" t="s">
        <v>2365</v>
      </c>
      <c r="G484" s="407" t="s">
        <v>435</v>
      </c>
      <c r="H484" s="407" t="s">
        <v>1685</v>
      </c>
      <c r="I484" s="407" t="s">
        <v>1686</v>
      </c>
      <c r="J484" s="407" t="s">
        <v>1687</v>
      </c>
      <c r="K484" s="407" t="s">
        <v>1688</v>
      </c>
      <c r="L484" s="409">
        <v>157.905</v>
      </c>
      <c r="M484" s="409">
        <v>240</v>
      </c>
      <c r="N484" s="410">
        <v>37897.199999999997</v>
      </c>
    </row>
    <row r="485" spans="1:14" ht="14.4" customHeight="1" x14ac:dyDescent="0.3">
      <c r="A485" s="405" t="s">
        <v>560</v>
      </c>
      <c r="B485" s="406" t="s">
        <v>2336</v>
      </c>
      <c r="C485" s="407" t="s">
        <v>1626</v>
      </c>
      <c r="D485" s="408" t="s">
        <v>2354</v>
      </c>
      <c r="E485" s="407" t="s">
        <v>434</v>
      </c>
      <c r="F485" s="408" t="s">
        <v>2365</v>
      </c>
      <c r="G485" s="407" t="s">
        <v>435</v>
      </c>
      <c r="H485" s="407" t="s">
        <v>1689</v>
      </c>
      <c r="I485" s="407" t="s">
        <v>1689</v>
      </c>
      <c r="J485" s="407" t="s">
        <v>1690</v>
      </c>
      <c r="K485" s="407" t="s">
        <v>1691</v>
      </c>
      <c r="L485" s="409">
        <v>0</v>
      </c>
      <c r="M485" s="409">
        <v>0</v>
      </c>
      <c r="N485" s="410">
        <v>0</v>
      </c>
    </row>
    <row r="486" spans="1:14" ht="14.4" customHeight="1" x14ac:dyDescent="0.3">
      <c r="A486" s="405" t="s">
        <v>560</v>
      </c>
      <c r="B486" s="406" t="s">
        <v>2336</v>
      </c>
      <c r="C486" s="407" t="s">
        <v>1626</v>
      </c>
      <c r="D486" s="408" t="s">
        <v>2354</v>
      </c>
      <c r="E486" s="407" t="s">
        <v>434</v>
      </c>
      <c r="F486" s="408" t="s">
        <v>2365</v>
      </c>
      <c r="G486" s="407" t="s">
        <v>435</v>
      </c>
      <c r="H486" s="407" t="s">
        <v>1692</v>
      </c>
      <c r="I486" s="407" t="s">
        <v>135</v>
      </c>
      <c r="J486" s="407" t="s">
        <v>1693</v>
      </c>
      <c r="K486" s="407"/>
      <c r="L486" s="409">
        <v>38.200000000000003</v>
      </c>
      <c r="M486" s="409">
        <v>2</v>
      </c>
      <c r="N486" s="410">
        <v>76.400000000000006</v>
      </c>
    </row>
    <row r="487" spans="1:14" ht="14.4" customHeight="1" x14ac:dyDescent="0.3">
      <c r="A487" s="405" t="s">
        <v>560</v>
      </c>
      <c r="B487" s="406" t="s">
        <v>2336</v>
      </c>
      <c r="C487" s="407" t="s">
        <v>1626</v>
      </c>
      <c r="D487" s="408" t="s">
        <v>2354</v>
      </c>
      <c r="E487" s="407" t="s">
        <v>434</v>
      </c>
      <c r="F487" s="408" t="s">
        <v>2365</v>
      </c>
      <c r="G487" s="407" t="s">
        <v>524</v>
      </c>
      <c r="H487" s="407" t="s">
        <v>992</v>
      </c>
      <c r="I487" s="407" t="s">
        <v>993</v>
      </c>
      <c r="J487" s="407" t="s">
        <v>994</v>
      </c>
      <c r="K487" s="407" t="s">
        <v>995</v>
      </c>
      <c r="L487" s="409">
        <v>139.45199984414737</v>
      </c>
      <c r="M487" s="409">
        <v>10</v>
      </c>
      <c r="N487" s="410">
        <v>1394.5199984414737</v>
      </c>
    </row>
    <row r="488" spans="1:14" ht="14.4" customHeight="1" x14ac:dyDescent="0.3">
      <c r="A488" s="405" t="s">
        <v>560</v>
      </c>
      <c r="B488" s="406" t="s">
        <v>2336</v>
      </c>
      <c r="C488" s="407" t="s">
        <v>1626</v>
      </c>
      <c r="D488" s="408" t="s">
        <v>2354</v>
      </c>
      <c r="E488" s="407" t="s">
        <v>434</v>
      </c>
      <c r="F488" s="408" t="s">
        <v>2365</v>
      </c>
      <c r="G488" s="407" t="s">
        <v>524</v>
      </c>
      <c r="H488" s="407" t="s">
        <v>1063</v>
      </c>
      <c r="I488" s="407" t="s">
        <v>1064</v>
      </c>
      <c r="J488" s="407" t="s">
        <v>978</v>
      </c>
      <c r="K488" s="407" t="s">
        <v>1065</v>
      </c>
      <c r="L488" s="409">
        <v>129.57895254279651</v>
      </c>
      <c r="M488" s="409">
        <v>1</v>
      </c>
      <c r="N488" s="410">
        <v>129.57895254279651</v>
      </c>
    </row>
    <row r="489" spans="1:14" ht="14.4" customHeight="1" x14ac:dyDescent="0.3">
      <c r="A489" s="405" t="s">
        <v>560</v>
      </c>
      <c r="B489" s="406" t="s">
        <v>2336</v>
      </c>
      <c r="C489" s="407" t="s">
        <v>1626</v>
      </c>
      <c r="D489" s="408" t="s">
        <v>2354</v>
      </c>
      <c r="E489" s="407" t="s">
        <v>434</v>
      </c>
      <c r="F489" s="408" t="s">
        <v>2365</v>
      </c>
      <c r="G489" s="407" t="s">
        <v>524</v>
      </c>
      <c r="H489" s="407" t="s">
        <v>1505</v>
      </c>
      <c r="I489" s="407" t="s">
        <v>1506</v>
      </c>
      <c r="J489" s="407" t="s">
        <v>994</v>
      </c>
      <c r="K489" s="407" t="s">
        <v>1507</v>
      </c>
      <c r="L489" s="409">
        <v>144.05737448099492</v>
      </c>
      <c r="M489" s="409">
        <v>23</v>
      </c>
      <c r="N489" s="410">
        <v>3313.319613062883</v>
      </c>
    </row>
    <row r="490" spans="1:14" ht="14.4" customHeight="1" x14ac:dyDescent="0.3">
      <c r="A490" s="405" t="s">
        <v>560</v>
      </c>
      <c r="B490" s="406" t="s">
        <v>2336</v>
      </c>
      <c r="C490" s="407" t="s">
        <v>1626</v>
      </c>
      <c r="D490" s="408" t="s">
        <v>2354</v>
      </c>
      <c r="E490" s="407" t="s">
        <v>434</v>
      </c>
      <c r="F490" s="408" t="s">
        <v>2365</v>
      </c>
      <c r="G490" s="407" t="s">
        <v>524</v>
      </c>
      <c r="H490" s="407" t="s">
        <v>1694</v>
      </c>
      <c r="I490" s="407" t="s">
        <v>1695</v>
      </c>
      <c r="J490" s="407" t="s">
        <v>1696</v>
      </c>
      <c r="K490" s="407" t="s">
        <v>1697</v>
      </c>
      <c r="L490" s="409">
        <v>701.12076923076916</v>
      </c>
      <c r="M490" s="409">
        <v>26</v>
      </c>
      <c r="N490" s="410">
        <v>18229.14</v>
      </c>
    </row>
    <row r="491" spans="1:14" ht="14.4" customHeight="1" x14ac:dyDescent="0.3">
      <c r="A491" s="405" t="s">
        <v>560</v>
      </c>
      <c r="B491" s="406" t="s">
        <v>2336</v>
      </c>
      <c r="C491" s="407" t="s">
        <v>1626</v>
      </c>
      <c r="D491" s="408" t="s">
        <v>2354</v>
      </c>
      <c r="E491" s="407" t="s">
        <v>434</v>
      </c>
      <c r="F491" s="408" t="s">
        <v>2365</v>
      </c>
      <c r="G491" s="407" t="s">
        <v>524</v>
      </c>
      <c r="H491" s="407" t="s">
        <v>1698</v>
      </c>
      <c r="I491" s="407" t="s">
        <v>1698</v>
      </c>
      <c r="J491" s="407" t="s">
        <v>1699</v>
      </c>
      <c r="K491" s="407" t="s">
        <v>1700</v>
      </c>
      <c r="L491" s="409">
        <v>2456.6666666666665</v>
      </c>
      <c r="M491" s="409">
        <v>6</v>
      </c>
      <c r="N491" s="410">
        <v>14740</v>
      </c>
    </row>
    <row r="492" spans="1:14" ht="14.4" customHeight="1" x14ac:dyDescent="0.3">
      <c r="A492" s="405" t="s">
        <v>1701</v>
      </c>
      <c r="B492" s="406" t="s">
        <v>2337</v>
      </c>
      <c r="C492" s="407" t="s">
        <v>1702</v>
      </c>
      <c r="D492" s="408" t="s">
        <v>2337</v>
      </c>
      <c r="E492" s="407" t="s">
        <v>434</v>
      </c>
      <c r="F492" s="408" t="s">
        <v>2365</v>
      </c>
      <c r="G492" s="407" t="s">
        <v>435</v>
      </c>
      <c r="H492" s="407" t="s">
        <v>442</v>
      </c>
      <c r="I492" s="407" t="s">
        <v>135</v>
      </c>
      <c r="J492" s="407" t="s">
        <v>443</v>
      </c>
      <c r="K492" s="407"/>
      <c r="L492" s="409">
        <v>75.681681882520223</v>
      </c>
      <c r="M492" s="409">
        <v>4</v>
      </c>
      <c r="N492" s="410">
        <v>302.72672753008089</v>
      </c>
    </row>
    <row r="493" spans="1:14" ht="14.4" customHeight="1" x14ac:dyDescent="0.3">
      <c r="A493" s="405" t="s">
        <v>1701</v>
      </c>
      <c r="B493" s="406" t="s">
        <v>2337</v>
      </c>
      <c r="C493" s="407" t="s">
        <v>1702</v>
      </c>
      <c r="D493" s="408" t="s">
        <v>2337</v>
      </c>
      <c r="E493" s="407" t="s">
        <v>434</v>
      </c>
      <c r="F493" s="408" t="s">
        <v>2365</v>
      </c>
      <c r="G493" s="407" t="s">
        <v>435</v>
      </c>
      <c r="H493" s="407" t="s">
        <v>1703</v>
      </c>
      <c r="I493" s="407" t="s">
        <v>135</v>
      </c>
      <c r="J493" s="407" t="s">
        <v>1704</v>
      </c>
      <c r="K493" s="407"/>
      <c r="L493" s="409">
        <v>53.180900000000001</v>
      </c>
      <c r="M493" s="409">
        <v>2</v>
      </c>
      <c r="N493" s="410">
        <v>106.3618</v>
      </c>
    </row>
    <row r="494" spans="1:14" ht="14.4" customHeight="1" x14ac:dyDescent="0.3">
      <c r="A494" s="405" t="s">
        <v>1705</v>
      </c>
      <c r="B494" s="406" t="s">
        <v>2338</v>
      </c>
      <c r="C494" s="407" t="s">
        <v>1706</v>
      </c>
      <c r="D494" s="408" t="s">
        <v>2355</v>
      </c>
      <c r="E494" s="407" t="s">
        <v>434</v>
      </c>
      <c r="F494" s="408" t="s">
        <v>2365</v>
      </c>
      <c r="G494" s="407" t="s">
        <v>435</v>
      </c>
      <c r="H494" s="407" t="s">
        <v>1707</v>
      </c>
      <c r="I494" s="407" t="s">
        <v>135</v>
      </c>
      <c r="J494" s="407" t="s">
        <v>1708</v>
      </c>
      <c r="K494" s="407"/>
      <c r="L494" s="409">
        <v>57.91487529273072</v>
      </c>
      <c r="M494" s="409">
        <v>32</v>
      </c>
      <c r="N494" s="410">
        <v>1853.276009367383</v>
      </c>
    </row>
    <row r="495" spans="1:14" ht="14.4" customHeight="1" x14ac:dyDescent="0.3">
      <c r="A495" s="405" t="s">
        <v>1705</v>
      </c>
      <c r="B495" s="406" t="s">
        <v>2338</v>
      </c>
      <c r="C495" s="407" t="s">
        <v>1706</v>
      </c>
      <c r="D495" s="408" t="s">
        <v>2355</v>
      </c>
      <c r="E495" s="407" t="s">
        <v>434</v>
      </c>
      <c r="F495" s="408" t="s">
        <v>2365</v>
      </c>
      <c r="G495" s="407" t="s">
        <v>435</v>
      </c>
      <c r="H495" s="407" t="s">
        <v>1709</v>
      </c>
      <c r="I495" s="407" t="s">
        <v>135</v>
      </c>
      <c r="J495" s="407" t="s">
        <v>1710</v>
      </c>
      <c r="K495" s="407"/>
      <c r="L495" s="409">
        <v>167.6872965721376</v>
      </c>
      <c r="M495" s="409">
        <v>32</v>
      </c>
      <c r="N495" s="410">
        <v>5365.9934903084031</v>
      </c>
    </row>
    <row r="496" spans="1:14" ht="14.4" customHeight="1" x14ac:dyDescent="0.3">
      <c r="A496" s="405" t="s">
        <v>1711</v>
      </c>
      <c r="B496" s="406" t="s">
        <v>2339</v>
      </c>
      <c r="C496" s="407" t="s">
        <v>1712</v>
      </c>
      <c r="D496" s="408" t="s">
        <v>2356</v>
      </c>
      <c r="E496" s="407" t="s">
        <v>434</v>
      </c>
      <c r="F496" s="408" t="s">
        <v>2365</v>
      </c>
      <c r="G496" s="407"/>
      <c r="H496" s="407" t="s">
        <v>1229</v>
      </c>
      <c r="I496" s="407" t="s">
        <v>1230</v>
      </c>
      <c r="J496" s="407" t="s">
        <v>1231</v>
      </c>
      <c r="K496" s="407" t="s">
        <v>1232</v>
      </c>
      <c r="L496" s="409">
        <v>253.64250000000001</v>
      </c>
      <c r="M496" s="409">
        <v>16</v>
      </c>
      <c r="N496" s="410">
        <v>4058.28</v>
      </c>
    </row>
    <row r="497" spans="1:14" ht="14.4" customHeight="1" x14ac:dyDescent="0.3">
      <c r="A497" s="405" t="s">
        <v>1711</v>
      </c>
      <c r="B497" s="406" t="s">
        <v>2339</v>
      </c>
      <c r="C497" s="407" t="s">
        <v>1712</v>
      </c>
      <c r="D497" s="408" t="s">
        <v>2356</v>
      </c>
      <c r="E497" s="407" t="s">
        <v>434</v>
      </c>
      <c r="F497" s="408" t="s">
        <v>2365</v>
      </c>
      <c r="G497" s="407"/>
      <c r="H497" s="407" t="s">
        <v>1233</v>
      </c>
      <c r="I497" s="407" t="s">
        <v>1233</v>
      </c>
      <c r="J497" s="407" t="s">
        <v>1234</v>
      </c>
      <c r="K497" s="407" t="s">
        <v>1235</v>
      </c>
      <c r="L497" s="409">
        <v>900.00070203790347</v>
      </c>
      <c r="M497" s="409">
        <v>1</v>
      </c>
      <c r="N497" s="410">
        <v>900.00070203790347</v>
      </c>
    </row>
    <row r="498" spans="1:14" ht="14.4" customHeight="1" x14ac:dyDescent="0.3">
      <c r="A498" s="405" t="s">
        <v>1711</v>
      </c>
      <c r="B498" s="406" t="s">
        <v>2339</v>
      </c>
      <c r="C498" s="407" t="s">
        <v>1712</v>
      </c>
      <c r="D498" s="408" t="s">
        <v>2356</v>
      </c>
      <c r="E498" s="407" t="s">
        <v>434</v>
      </c>
      <c r="F498" s="408" t="s">
        <v>2365</v>
      </c>
      <c r="G498" s="407"/>
      <c r="H498" s="407" t="s">
        <v>1713</v>
      </c>
      <c r="I498" s="407" t="s">
        <v>1714</v>
      </c>
      <c r="J498" s="407" t="s">
        <v>1715</v>
      </c>
      <c r="K498" s="407" t="s">
        <v>1716</v>
      </c>
      <c r="L498" s="409">
        <v>184.16</v>
      </c>
      <c r="M498" s="409">
        <v>1</v>
      </c>
      <c r="N498" s="410">
        <v>184.16</v>
      </c>
    </row>
    <row r="499" spans="1:14" ht="14.4" customHeight="1" x14ac:dyDescent="0.3">
      <c r="A499" s="405" t="s">
        <v>1711</v>
      </c>
      <c r="B499" s="406" t="s">
        <v>2339</v>
      </c>
      <c r="C499" s="407" t="s">
        <v>1712</v>
      </c>
      <c r="D499" s="408" t="s">
        <v>2356</v>
      </c>
      <c r="E499" s="407" t="s">
        <v>434</v>
      </c>
      <c r="F499" s="408" t="s">
        <v>2365</v>
      </c>
      <c r="G499" s="407"/>
      <c r="H499" s="407" t="s">
        <v>1717</v>
      </c>
      <c r="I499" s="407" t="s">
        <v>1717</v>
      </c>
      <c r="J499" s="407" t="s">
        <v>1718</v>
      </c>
      <c r="K499" s="407" t="s">
        <v>1719</v>
      </c>
      <c r="L499" s="409">
        <v>262.31787954179947</v>
      </c>
      <c r="M499" s="409">
        <v>1</v>
      </c>
      <c r="N499" s="410">
        <v>262.31787954179947</v>
      </c>
    </row>
    <row r="500" spans="1:14" ht="14.4" customHeight="1" x14ac:dyDescent="0.3">
      <c r="A500" s="405" t="s">
        <v>1711</v>
      </c>
      <c r="B500" s="406" t="s">
        <v>2339</v>
      </c>
      <c r="C500" s="407" t="s">
        <v>1712</v>
      </c>
      <c r="D500" s="408" t="s">
        <v>2356</v>
      </c>
      <c r="E500" s="407" t="s">
        <v>434</v>
      </c>
      <c r="F500" s="408" t="s">
        <v>2365</v>
      </c>
      <c r="G500" s="407"/>
      <c r="H500" s="407" t="s">
        <v>1720</v>
      </c>
      <c r="I500" s="407" t="s">
        <v>1720</v>
      </c>
      <c r="J500" s="407" t="s">
        <v>1721</v>
      </c>
      <c r="K500" s="407" t="s">
        <v>1722</v>
      </c>
      <c r="L500" s="409">
        <v>499.99775</v>
      </c>
      <c r="M500" s="409">
        <v>4</v>
      </c>
      <c r="N500" s="410">
        <v>1999.991</v>
      </c>
    </row>
    <row r="501" spans="1:14" ht="14.4" customHeight="1" x14ac:dyDescent="0.3">
      <c r="A501" s="405" t="s">
        <v>1711</v>
      </c>
      <c r="B501" s="406" t="s">
        <v>2339</v>
      </c>
      <c r="C501" s="407" t="s">
        <v>1712</v>
      </c>
      <c r="D501" s="408" t="s">
        <v>2356</v>
      </c>
      <c r="E501" s="407" t="s">
        <v>434</v>
      </c>
      <c r="F501" s="408" t="s">
        <v>2365</v>
      </c>
      <c r="G501" s="407"/>
      <c r="H501" s="407" t="s">
        <v>1723</v>
      </c>
      <c r="I501" s="407" t="s">
        <v>1723</v>
      </c>
      <c r="J501" s="407" t="s">
        <v>1724</v>
      </c>
      <c r="K501" s="407" t="s">
        <v>1725</v>
      </c>
      <c r="L501" s="409">
        <v>61.13</v>
      </c>
      <c r="M501" s="409">
        <v>1</v>
      </c>
      <c r="N501" s="410">
        <v>61.13</v>
      </c>
    </row>
    <row r="502" spans="1:14" ht="14.4" customHeight="1" x14ac:dyDescent="0.3">
      <c r="A502" s="405" t="s">
        <v>1711</v>
      </c>
      <c r="B502" s="406" t="s">
        <v>2339</v>
      </c>
      <c r="C502" s="407" t="s">
        <v>1712</v>
      </c>
      <c r="D502" s="408" t="s">
        <v>2356</v>
      </c>
      <c r="E502" s="407" t="s">
        <v>434</v>
      </c>
      <c r="F502" s="408" t="s">
        <v>2365</v>
      </c>
      <c r="G502" s="407"/>
      <c r="H502" s="407" t="s">
        <v>562</v>
      </c>
      <c r="I502" s="407" t="s">
        <v>562</v>
      </c>
      <c r="J502" s="407" t="s">
        <v>563</v>
      </c>
      <c r="K502" s="407" t="s">
        <v>564</v>
      </c>
      <c r="L502" s="409">
        <v>553.99</v>
      </c>
      <c r="M502" s="409">
        <v>2.4000000000000004</v>
      </c>
      <c r="N502" s="410">
        <v>1329.5760000000002</v>
      </c>
    </row>
    <row r="503" spans="1:14" ht="14.4" customHeight="1" x14ac:dyDescent="0.3">
      <c r="A503" s="405" t="s">
        <v>1711</v>
      </c>
      <c r="B503" s="406" t="s">
        <v>2339</v>
      </c>
      <c r="C503" s="407" t="s">
        <v>1712</v>
      </c>
      <c r="D503" s="408" t="s">
        <v>2356</v>
      </c>
      <c r="E503" s="407" t="s">
        <v>434</v>
      </c>
      <c r="F503" s="408" t="s">
        <v>2365</v>
      </c>
      <c r="G503" s="407" t="s">
        <v>435</v>
      </c>
      <c r="H503" s="407" t="s">
        <v>568</v>
      </c>
      <c r="I503" s="407" t="s">
        <v>568</v>
      </c>
      <c r="J503" s="407" t="s">
        <v>569</v>
      </c>
      <c r="K503" s="407" t="s">
        <v>570</v>
      </c>
      <c r="L503" s="409">
        <v>171.6</v>
      </c>
      <c r="M503" s="409">
        <v>23.75</v>
      </c>
      <c r="N503" s="410">
        <v>4075.5</v>
      </c>
    </row>
    <row r="504" spans="1:14" ht="14.4" customHeight="1" x14ac:dyDescent="0.3">
      <c r="A504" s="405" t="s">
        <v>1711</v>
      </c>
      <c r="B504" s="406" t="s">
        <v>2339</v>
      </c>
      <c r="C504" s="407" t="s">
        <v>1712</v>
      </c>
      <c r="D504" s="408" t="s">
        <v>2356</v>
      </c>
      <c r="E504" s="407" t="s">
        <v>434</v>
      </c>
      <c r="F504" s="408" t="s">
        <v>2365</v>
      </c>
      <c r="G504" s="407" t="s">
        <v>435</v>
      </c>
      <c r="H504" s="407" t="s">
        <v>571</v>
      </c>
      <c r="I504" s="407" t="s">
        <v>571</v>
      </c>
      <c r="J504" s="407" t="s">
        <v>572</v>
      </c>
      <c r="K504" s="407" t="s">
        <v>573</v>
      </c>
      <c r="L504" s="409">
        <v>173.69</v>
      </c>
      <c r="M504" s="409">
        <v>33</v>
      </c>
      <c r="N504" s="410">
        <v>5731.7699999999995</v>
      </c>
    </row>
    <row r="505" spans="1:14" ht="14.4" customHeight="1" x14ac:dyDescent="0.3">
      <c r="A505" s="405" t="s">
        <v>1711</v>
      </c>
      <c r="B505" s="406" t="s">
        <v>2339</v>
      </c>
      <c r="C505" s="407" t="s">
        <v>1712</v>
      </c>
      <c r="D505" s="408" t="s">
        <v>2356</v>
      </c>
      <c r="E505" s="407" t="s">
        <v>434</v>
      </c>
      <c r="F505" s="408" t="s">
        <v>2365</v>
      </c>
      <c r="G505" s="407" t="s">
        <v>435</v>
      </c>
      <c r="H505" s="407" t="s">
        <v>1239</v>
      </c>
      <c r="I505" s="407" t="s">
        <v>1239</v>
      </c>
      <c r="J505" s="407" t="s">
        <v>1240</v>
      </c>
      <c r="K505" s="407" t="s">
        <v>573</v>
      </c>
      <c r="L505" s="409">
        <v>146.61111111111111</v>
      </c>
      <c r="M505" s="409">
        <v>9</v>
      </c>
      <c r="N505" s="410">
        <v>1319.5</v>
      </c>
    </row>
    <row r="506" spans="1:14" ht="14.4" customHeight="1" x14ac:dyDescent="0.3">
      <c r="A506" s="405" t="s">
        <v>1711</v>
      </c>
      <c r="B506" s="406" t="s">
        <v>2339</v>
      </c>
      <c r="C506" s="407" t="s">
        <v>1712</v>
      </c>
      <c r="D506" s="408" t="s">
        <v>2356</v>
      </c>
      <c r="E506" s="407" t="s">
        <v>434</v>
      </c>
      <c r="F506" s="408" t="s">
        <v>2365</v>
      </c>
      <c r="G506" s="407" t="s">
        <v>435</v>
      </c>
      <c r="H506" s="407" t="s">
        <v>1241</v>
      </c>
      <c r="I506" s="407" t="s">
        <v>1241</v>
      </c>
      <c r="J506" s="407" t="s">
        <v>1240</v>
      </c>
      <c r="K506" s="407" t="s">
        <v>1242</v>
      </c>
      <c r="L506" s="409">
        <v>127.38461538461539</v>
      </c>
      <c r="M506" s="409">
        <v>13</v>
      </c>
      <c r="N506" s="410">
        <v>1656</v>
      </c>
    </row>
    <row r="507" spans="1:14" ht="14.4" customHeight="1" x14ac:dyDescent="0.3">
      <c r="A507" s="405" t="s">
        <v>1711</v>
      </c>
      <c r="B507" s="406" t="s">
        <v>2339</v>
      </c>
      <c r="C507" s="407" t="s">
        <v>1712</v>
      </c>
      <c r="D507" s="408" t="s">
        <v>2356</v>
      </c>
      <c r="E507" s="407" t="s">
        <v>434</v>
      </c>
      <c r="F507" s="408" t="s">
        <v>2365</v>
      </c>
      <c r="G507" s="407" t="s">
        <v>435</v>
      </c>
      <c r="H507" s="407" t="s">
        <v>574</v>
      </c>
      <c r="I507" s="407" t="s">
        <v>574</v>
      </c>
      <c r="J507" s="407" t="s">
        <v>569</v>
      </c>
      <c r="K507" s="407" t="s">
        <v>575</v>
      </c>
      <c r="L507" s="409">
        <v>93.501739130434785</v>
      </c>
      <c r="M507" s="409">
        <v>46</v>
      </c>
      <c r="N507" s="410">
        <v>4301.08</v>
      </c>
    </row>
    <row r="508" spans="1:14" ht="14.4" customHeight="1" x14ac:dyDescent="0.3">
      <c r="A508" s="405" t="s">
        <v>1711</v>
      </c>
      <c r="B508" s="406" t="s">
        <v>2339</v>
      </c>
      <c r="C508" s="407" t="s">
        <v>1712</v>
      </c>
      <c r="D508" s="408" t="s">
        <v>2356</v>
      </c>
      <c r="E508" s="407" t="s">
        <v>434</v>
      </c>
      <c r="F508" s="408" t="s">
        <v>2365</v>
      </c>
      <c r="G508" s="407" t="s">
        <v>435</v>
      </c>
      <c r="H508" s="407" t="s">
        <v>1627</v>
      </c>
      <c r="I508" s="407" t="s">
        <v>1627</v>
      </c>
      <c r="J508" s="407" t="s">
        <v>569</v>
      </c>
      <c r="K508" s="407" t="s">
        <v>1628</v>
      </c>
      <c r="L508" s="409">
        <v>93.729729729729726</v>
      </c>
      <c r="M508" s="409">
        <v>37</v>
      </c>
      <c r="N508" s="410">
        <v>3468</v>
      </c>
    </row>
    <row r="509" spans="1:14" ht="14.4" customHeight="1" x14ac:dyDescent="0.3">
      <c r="A509" s="405" t="s">
        <v>1711</v>
      </c>
      <c r="B509" s="406" t="s">
        <v>2339</v>
      </c>
      <c r="C509" s="407" t="s">
        <v>1712</v>
      </c>
      <c r="D509" s="408" t="s">
        <v>2356</v>
      </c>
      <c r="E509" s="407" t="s">
        <v>434</v>
      </c>
      <c r="F509" s="408" t="s">
        <v>2365</v>
      </c>
      <c r="G509" s="407" t="s">
        <v>435</v>
      </c>
      <c r="H509" s="407" t="s">
        <v>454</v>
      </c>
      <c r="I509" s="407" t="s">
        <v>455</v>
      </c>
      <c r="J509" s="407" t="s">
        <v>456</v>
      </c>
      <c r="K509" s="407" t="s">
        <v>457</v>
      </c>
      <c r="L509" s="409">
        <v>87.030000000000015</v>
      </c>
      <c r="M509" s="409">
        <v>1</v>
      </c>
      <c r="N509" s="410">
        <v>87.030000000000015</v>
      </c>
    </row>
    <row r="510" spans="1:14" ht="14.4" customHeight="1" x14ac:dyDescent="0.3">
      <c r="A510" s="405" t="s">
        <v>1711</v>
      </c>
      <c r="B510" s="406" t="s">
        <v>2339</v>
      </c>
      <c r="C510" s="407" t="s">
        <v>1712</v>
      </c>
      <c r="D510" s="408" t="s">
        <v>2356</v>
      </c>
      <c r="E510" s="407" t="s">
        <v>434</v>
      </c>
      <c r="F510" s="408" t="s">
        <v>2365</v>
      </c>
      <c r="G510" s="407" t="s">
        <v>435</v>
      </c>
      <c r="H510" s="407" t="s">
        <v>1629</v>
      </c>
      <c r="I510" s="407" t="s">
        <v>1630</v>
      </c>
      <c r="J510" s="407" t="s">
        <v>586</v>
      </c>
      <c r="K510" s="407" t="s">
        <v>885</v>
      </c>
      <c r="L510" s="409">
        <v>97.630708667150415</v>
      </c>
      <c r="M510" s="409">
        <v>51</v>
      </c>
      <c r="N510" s="410">
        <v>4979.166142024671</v>
      </c>
    </row>
    <row r="511" spans="1:14" ht="14.4" customHeight="1" x14ac:dyDescent="0.3">
      <c r="A511" s="405" t="s">
        <v>1711</v>
      </c>
      <c r="B511" s="406" t="s">
        <v>2339</v>
      </c>
      <c r="C511" s="407" t="s">
        <v>1712</v>
      </c>
      <c r="D511" s="408" t="s">
        <v>2356</v>
      </c>
      <c r="E511" s="407" t="s">
        <v>434</v>
      </c>
      <c r="F511" s="408" t="s">
        <v>2365</v>
      </c>
      <c r="G511" s="407" t="s">
        <v>435</v>
      </c>
      <c r="H511" s="407" t="s">
        <v>584</v>
      </c>
      <c r="I511" s="407" t="s">
        <v>585</v>
      </c>
      <c r="J511" s="407" t="s">
        <v>586</v>
      </c>
      <c r="K511" s="407" t="s">
        <v>587</v>
      </c>
      <c r="L511" s="409">
        <v>100.75961904197301</v>
      </c>
      <c r="M511" s="409">
        <v>6</v>
      </c>
      <c r="N511" s="410">
        <v>604.55771425183809</v>
      </c>
    </row>
    <row r="512" spans="1:14" ht="14.4" customHeight="1" x14ac:dyDescent="0.3">
      <c r="A512" s="405" t="s">
        <v>1711</v>
      </c>
      <c r="B512" s="406" t="s">
        <v>2339</v>
      </c>
      <c r="C512" s="407" t="s">
        <v>1712</v>
      </c>
      <c r="D512" s="408" t="s">
        <v>2356</v>
      </c>
      <c r="E512" s="407" t="s">
        <v>434</v>
      </c>
      <c r="F512" s="408" t="s">
        <v>2365</v>
      </c>
      <c r="G512" s="407" t="s">
        <v>435</v>
      </c>
      <c r="H512" s="407" t="s">
        <v>458</v>
      </c>
      <c r="I512" s="407" t="s">
        <v>459</v>
      </c>
      <c r="J512" s="407" t="s">
        <v>460</v>
      </c>
      <c r="K512" s="407" t="s">
        <v>461</v>
      </c>
      <c r="L512" s="409">
        <v>167.60976147891665</v>
      </c>
      <c r="M512" s="409">
        <v>6</v>
      </c>
      <c r="N512" s="410">
        <v>1005.6585688734999</v>
      </c>
    </row>
    <row r="513" spans="1:14" ht="14.4" customHeight="1" x14ac:dyDescent="0.3">
      <c r="A513" s="405" t="s">
        <v>1711</v>
      </c>
      <c r="B513" s="406" t="s">
        <v>2339</v>
      </c>
      <c r="C513" s="407" t="s">
        <v>1712</v>
      </c>
      <c r="D513" s="408" t="s">
        <v>2356</v>
      </c>
      <c r="E513" s="407" t="s">
        <v>434</v>
      </c>
      <c r="F513" s="408" t="s">
        <v>2365</v>
      </c>
      <c r="G513" s="407" t="s">
        <v>435</v>
      </c>
      <c r="H513" s="407" t="s">
        <v>588</v>
      </c>
      <c r="I513" s="407" t="s">
        <v>589</v>
      </c>
      <c r="J513" s="407" t="s">
        <v>590</v>
      </c>
      <c r="K513" s="407" t="s">
        <v>591</v>
      </c>
      <c r="L513" s="409">
        <v>64.547637616606082</v>
      </c>
      <c r="M513" s="409">
        <v>88</v>
      </c>
      <c r="N513" s="410">
        <v>5680.1921102613351</v>
      </c>
    </row>
    <row r="514" spans="1:14" ht="14.4" customHeight="1" x14ac:dyDescent="0.3">
      <c r="A514" s="405" t="s">
        <v>1711</v>
      </c>
      <c r="B514" s="406" t="s">
        <v>2339</v>
      </c>
      <c r="C514" s="407" t="s">
        <v>1712</v>
      </c>
      <c r="D514" s="408" t="s">
        <v>2356</v>
      </c>
      <c r="E514" s="407" t="s">
        <v>434</v>
      </c>
      <c r="F514" s="408" t="s">
        <v>2365</v>
      </c>
      <c r="G514" s="407" t="s">
        <v>435</v>
      </c>
      <c r="H514" s="407" t="s">
        <v>1726</v>
      </c>
      <c r="I514" s="407" t="s">
        <v>1727</v>
      </c>
      <c r="J514" s="407" t="s">
        <v>1728</v>
      </c>
      <c r="K514" s="407" t="s">
        <v>627</v>
      </c>
      <c r="L514" s="409">
        <v>86.054225156345609</v>
      </c>
      <c r="M514" s="409">
        <v>4</v>
      </c>
      <c r="N514" s="410">
        <v>344.21690062538244</v>
      </c>
    </row>
    <row r="515" spans="1:14" ht="14.4" customHeight="1" x14ac:dyDescent="0.3">
      <c r="A515" s="405" t="s">
        <v>1711</v>
      </c>
      <c r="B515" s="406" t="s">
        <v>2339</v>
      </c>
      <c r="C515" s="407" t="s">
        <v>1712</v>
      </c>
      <c r="D515" s="408" t="s">
        <v>2356</v>
      </c>
      <c r="E515" s="407" t="s">
        <v>434</v>
      </c>
      <c r="F515" s="408" t="s">
        <v>2365</v>
      </c>
      <c r="G515" s="407" t="s">
        <v>435</v>
      </c>
      <c r="H515" s="407" t="s">
        <v>1729</v>
      </c>
      <c r="I515" s="407" t="s">
        <v>1730</v>
      </c>
      <c r="J515" s="407" t="s">
        <v>511</v>
      </c>
      <c r="K515" s="407" t="s">
        <v>520</v>
      </c>
      <c r="L515" s="409">
        <v>64.90999999999994</v>
      </c>
      <c r="M515" s="409">
        <v>2</v>
      </c>
      <c r="N515" s="410">
        <v>129.81999999999988</v>
      </c>
    </row>
    <row r="516" spans="1:14" ht="14.4" customHeight="1" x14ac:dyDescent="0.3">
      <c r="A516" s="405" t="s">
        <v>1711</v>
      </c>
      <c r="B516" s="406" t="s">
        <v>2339</v>
      </c>
      <c r="C516" s="407" t="s">
        <v>1712</v>
      </c>
      <c r="D516" s="408" t="s">
        <v>2356</v>
      </c>
      <c r="E516" s="407" t="s">
        <v>434</v>
      </c>
      <c r="F516" s="408" t="s">
        <v>2365</v>
      </c>
      <c r="G516" s="407" t="s">
        <v>435</v>
      </c>
      <c r="H516" s="407" t="s">
        <v>1731</v>
      </c>
      <c r="I516" s="407" t="s">
        <v>1732</v>
      </c>
      <c r="J516" s="407" t="s">
        <v>1733</v>
      </c>
      <c r="K516" s="407" t="s">
        <v>627</v>
      </c>
      <c r="L516" s="409">
        <v>30.229759035686513</v>
      </c>
      <c r="M516" s="409">
        <v>4</v>
      </c>
      <c r="N516" s="410">
        <v>120.91903614274605</v>
      </c>
    </row>
    <row r="517" spans="1:14" ht="14.4" customHeight="1" x14ac:dyDescent="0.3">
      <c r="A517" s="405" t="s">
        <v>1711</v>
      </c>
      <c r="B517" s="406" t="s">
        <v>2339</v>
      </c>
      <c r="C517" s="407" t="s">
        <v>1712</v>
      </c>
      <c r="D517" s="408" t="s">
        <v>2356</v>
      </c>
      <c r="E517" s="407" t="s">
        <v>434</v>
      </c>
      <c r="F517" s="408" t="s">
        <v>2365</v>
      </c>
      <c r="G517" s="407" t="s">
        <v>435</v>
      </c>
      <c r="H517" s="407" t="s">
        <v>596</v>
      </c>
      <c r="I517" s="407" t="s">
        <v>597</v>
      </c>
      <c r="J517" s="407" t="s">
        <v>598</v>
      </c>
      <c r="K517" s="407" t="s">
        <v>599</v>
      </c>
      <c r="L517" s="409">
        <v>81.199999999999989</v>
      </c>
      <c r="M517" s="409">
        <v>5</v>
      </c>
      <c r="N517" s="410">
        <v>405.99999999999994</v>
      </c>
    </row>
    <row r="518" spans="1:14" ht="14.4" customHeight="1" x14ac:dyDescent="0.3">
      <c r="A518" s="405" t="s">
        <v>1711</v>
      </c>
      <c r="B518" s="406" t="s">
        <v>2339</v>
      </c>
      <c r="C518" s="407" t="s">
        <v>1712</v>
      </c>
      <c r="D518" s="408" t="s">
        <v>2356</v>
      </c>
      <c r="E518" s="407" t="s">
        <v>434</v>
      </c>
      <c r="F518" s="408" t="s">
        <v>2365</v>
      </c>
      <c r="G518" s="407" t="s">
        <v>435</v>
      </c>
      <c r="H518" s="407" t="s">
        <v>604</v>
      </c>
      <c r="I518" s="407" t="s">
        <v>605</v>
      </c>
      <c r="J518" s="407" t="s">
        <v>606</v>
      </c>
      <c r="K518" s="407" t="s">
        <v>607</v>
      </c>
      <c r="L518" s="409">
        <v>28.337182534797179</v>
      </c>
      <c r="M518" s="409">
        <v>205</v>
      </c>
      <c r="N518" s="410">
        <v>5809.1224196334215</v>
      </c>
    </row>
    <row r="519" spans="1:14" ht="14.4" customHeight="1" x14ac:dyDescent="0.3">
      <c r="A519" s="405" t="s">
        <v>1711</v>
      </c>
      <c r="B519" s="406" t="s">
        <v>2339</v>
      </c>
      <c r="C519" s="407" t="s">
        <v>1712</v>
      </c>
      <c r="D519" s="408" t="s">
        <v>2356</v>
      </c>
      <c r="E519" s="407" t="s">
        <v>434</v>
      </c>
      <c r="F519" s="408" t="s">
        <v>2365</v>
      </c>
      <c r="G519" s="407" t="s">
        <v>435</v>
      </c>
      <c r="H519" s="407" t="s">
        <v>608</v>
      </c>
      <c r="I519" s="407" t="s">
        <v>609</v>
      </c>
      <c r="J519" s="407" t="s">
        <v>610</v>
      </c>
      <c r="K519" s="407" t="s">
        <v>611</v>
      </c>
      <c r="L519" s="409">
        <v>79.36999999999999</v>
      </c>
      <c r="M519" s="409">
        <v>2</v>
      </c>
      <c r="N519" s="410">
        <v>158.73999999999998</v>
      </c>
    </row>
    <row r="520" spans="1:14" ht="14.4" customHeight="1" x14ac:dyDescent="0.3">
      <c r="A520" s="405" t="s">
        <v>1711</v>
      </c>
      <c r="B520" s="406" t="s">
        <v>2339</v>
      </c>
      <c r="C520" s="407" t="s">
        <v>1712</v>
      </c>
      <c r="D520" s="408" t="s">
        <v>2356</v>
      </c>
      <c r="E520" s="407" t="s">
        <v>434</v>
      </c>
      <c r="F520" s="408" t="s">
        <v>2365</v>
      </c>
      <c r="G520" s="407" t="s">
        <v>435</v>
      </c>
      <c r="H520" s="407" t="s">
        <v>1734</v>
      </c>
      <c r="I520" s="407" t="s">
        <v>1735</v>
      </c>
      <c r="J520" s="407" t="s">
        <v>1736</v>
      </c>
      <c r="K520" s="407" t="s">
        <v>1737</v>
      </c>
      <c r="L520" s="409">
        <v>52.99529253210676</v>
      </c>
      <c r="M520" s="409">
        <v>26</v>
      </c>
      <c r="N520" s="410">
        <v>1377.8776058347757</v>
      </c>
    </row>
    <row r="521" spans="1:14" ht="14.4" customHeight="1" x14ac:dyDescent="0.3">
      <c r="A521" s="405" t="s">
        <v>1711</v>
      </c>
      <c r="B521" s="406" t="s">
        <v>2339</v>
      </c>
      <c r="C521" s="407" t="s">
        <v>1712</v>
      </c>
      <c r="D521" s="408" t="s">
        <v>2356</v>
      </c>
      <c r="E521" s="407" t="s">
        <v>434</v>
      </c>
      <c r="F521" s="408" t="s">
        <v>2365</v>
      </c>
      <c r="G521" s="407" t="s">
        <v>435</v>
      </c>
      <c r="H521" s="407" t="s">
        <v>624</v>
      </c>
      <c r="I521" s="407" t="s">
        <v>625</v>
      </c>
      <c r="J521" s="407" t="s">
        <v>626</v>
      </c>
      <c r="K521" s="407" t="s">
        <v>627</v>
      </c>
      <c r="L521" s="409">
        <v>66.150000000000006</v>
      </c>
      <c r="M521" s="409">
        <v>4</v>
      </c>
      <c r="N521" s="410">
        <v>264.60000000000002</v>
      </c>
    </row>
    <row r="522" spans="1:14" ht="14.4" customHeight="1" x14ac:dyDescent="0.3">
      <c r="A522" s="405" t="s">
        <v>1711</v>
      </c>
      <c r="B522" s="406" t="s">
        <v>2339</v>
      </c>
      <c r="C522" s="407" t="s">
        <v>1712</v>
      </c>
      <c r="D522" s="408" t="s">
        <v>2356</v>
      </c>
      <c r="E522" s="407" t="s">
        <v>434</v>
      </c>
      <c r="F522" s="408" t="s">
        <v>2365</v>
      </c>
      <c r="G522" s="407" t="s">
        <v>435</v>
      </c>
      <c r="H522" s="407" t="s">
        <v>628</v>
      </c>
      <c r="I522" s="407" t="s">
        <v>629</v>
      </c>
      <c r="J522" s="407" t="s">
        <v>630</v>
      </c>
      <c r="K522" s="407" t="s">
        <v>631</v>
      </c>
      <c r="L522" s="409">
        <v>58.371189462616186</v>
      </c>
      <c r="M522" s="409">
        <v>7</v>
      </c>
      <c r="N522" s="410">
        <v>408.59832623831329</v>
      </c>
    </row>
    <row r="523" spans="1:14" ht="14.4" customHeight="1" x14ac:dyDescent="0.3">
      <c r="A523" s="405" t="s">
        <v>1711</v>
      </c>
      <c r="B523" s="406" t="s">
        <v>2339</v>
      </c>
      <c r="C523" s="407" t="s">
        <v>1712</v>
      </c>
      <c r="D523" s="408" t="s">
        <v>2356</v>
      </c>
      <c r="E523" s="407" t="s">
        <v>434</v>
      </c>
      <c r="F523" s="408" t="s">
        <v>2365</v>
      </c>
      <c r="G523" s="407" t="s">
        <v>435</v>
      </c>
      <c r="H523" s="407" t="s">
        <v>636</v>
      </c>
      <c r="I523" s="407" t="s">
        <v>637</v>
      </c>
      <c r="J523" s="407" t="s">
        <v>638</v>
      </c>
      <c r="K523" s="407" t="s">
        <v>639</v>
      </c>
      <c r="L523" s="409">
        <v>58.095455575024019</v>
      </c>
      <c r="M523" s="409">
        <v>43</v>
      </c>
      <c r="N523" s="410">
        <v>2498.1045897260328</v>
      </c>
    </row>
    <row r="524" spans="1:14" ht="14.4" customHeight="1" x14ac:dyDescent="0.3">
      <c r="A524" s="405" t="s">
        <v>1711</v>
      </c>
      <c r="B524" s="406" t="s">
        <v>2339</v>
      </c>
      <c r="C524" s="407" t="s">
        <v>1712</v>
      </c>
      <c r="D524" s="408" t="s">
        <v>2356</v>
      </c>
      <c r="E524" s="407" t="s">
        <v>434</v>
      </c>
      <c r="F524" s="408" t="s">
        <v>2365</v>
      </c>
      <c r="G524" s="407" t="s">
        <v>435</v>
      </c>
      <c r="H524" s="407" t="s">
        <v>1738</v>
      </c>
      <c r="I524" s="407" t="s">
        <v>1739</v>
      </c>
      <c r="J524" s="407" t="s">
        <v>1740</v>
      </c>
      <c r="K524" s="407" t="s">
        <v>1741</v>
      </c>
      <c r="L524" s="409">
        <v>41.349999999999994</v>
      </c>
      <c r="M524" s="409">
        <v>3</v>
      </c>
      <c r="N524" s="410">
        <v>124.04999999999998</v>
      </c>
    </row>
    <row r="525" spans="1:14" ht="14.4" customHeight="1" x14ac:dyDescent="0.3">
      <c r="A525" s="405" t="s">
        <v>1711</v>
      </c>
      <c r="B525" s="406" t="s">
        <v>2339</v>
      </c>
      <c r="C525" s="407" t="s">
        <v>1712</v>
      </c>
      <c r="D525" s="408" t="s">
        <v>2356</v>
      </c>
      <c r="E525" s="407" t="s">
        <v>434</v>
      </c>
      <c r="F525" s="408" t="s">
        <v>2365</v>
      </c>
      <c r="G525" s="407" t="s">
        <v>435</v>
      </c>
      <c r="H525" s="407" t="s">
        <v>640</v>
      </c>
      <c r="I525" s="407" t="s">
        <v>641</v>
      </c>
      <c r="J525" s="407" t="s">
        <v>642</v>
      </c>
      <c r="K525" s="407" t="s">
        <v>643</v>
      </c>
      <c r="L525" s="409">
        <v>61.672748120820394</v>
      </c>
      <c r="M525" s="409">
        <v>7</v>
      </c>
      <c r="N525" s="410">
        <v>431.70923684574274</v>
      </c>
    </row>
    <row r="526" spans="1:14" ht="14.4" customHeight="1" x14ac:dyDescent="0.3">
      <c r="A526" s="405" t="s">
        <v>1711</v>
      </c>
      <c r="B526" s="406" t="s">
        <v>2339</v>
      </c>
      <c r="C526" s="407" t="s">
        <v>1712</v>
      </c>
      <c r="D526" s="408" t="s">
        <v>2356</v>
      </c>
      <c r="E526" s="407" t="s">
        <v>434</v>
      </c>
      <c r="F526" s="408" t="s">
        <v>2365</v>
      </c>
      <c r="G526" s="407" t="s">
        <v>435</v>
      </c>
      <c r="H526" s="407" t="s">
        <v>644</v>
      </c>
      <c r="I526" s="407" t="s">
        <v>645</v>
      </c>
      <c r="J526" s="407" t="s">
        <v>646</v>
      </c>
      <c r="K526" s="407" t="s">
        <v>484</v>
      </c>
      <c r="L526" s="409">
        <v>248.94565217391303</v>
      </c>
      <c r="M526" s="409">
        <v>46</v>
      </c>
      <c r="N526" s="410">
        <v>11451.5</v>
      </c>
    </row>
    <row r="527" spans="1:14" ht="14.4" customHeight="1" x14ac:dyDescent="0.3">
      <c r="A527" s="405" t="s">
        <v>1711</v>
      </c>
      <c r="B527" s="406" t="s">
        <v>2339</v>
      </c>
      <c r="C527" s="407" t="s">
        <v>1712</v>
      </c>
      <c r="D527" s="408" t="s">
        <v>2356</v>
      </c>
      <c r="E527" s="407" t="s">
        <v>434</v>
      </c>
      <c r="F527" s="408" t="s">
        <v>2365</v>
      </c>
      <c r="G527" s="407" t="s">
        <v>435</v>
      </c>
      <c r="H527" s="407" t="s">
        <v>1742</v>
      </c>
      <c r="I527" s="407" t="s">
        <v>1743</v>
      </c>
      <c r="J527" s="407" t="s">
        <v>1744</v>
      </c>
      <c r="K527" s="407" t="s">
        <v>484</v>
      </c>
      <c r="L527" s="409">
        <v>329.42</v>
      </c>
      <c r="M527" s="409">
        <v>16</v>
      </c>
      <c r="N527" s="410">
        <v>5270.72</v>
      </c>
    </row>
    <row r="528" spans="1:14" ht="14.4" customHeight="1" x14ac:dyDescent="0.3">
      <c r="A528" s="405" t="s">
        <v>1711</v>
      </c>
      <c r="B528" s="406" t="s">
        <v>2339</v>
      </c>
      <c r="C528" s="407" t="s">
        <v>1712</v>
      </c>
      <c r="D528" s="408" t="s">
        <v>2356</v>
      </c>
      <c r="E528" s="407" t="s">
        <v>434</v>
      </c>
      <c r="F528" s="408" t="s">
        <v>2365</v>
      </c>
      <c r="G528" s="407" t="s">
        <v>435</v>
      </c>
      <c r="H528" s="407" t="s">
        <v>1745</v>
      </c>
      <c r="I528" s="407" t="s">
        <v>1746</v>
      </c>
      <c r="J528" s="407" t="s">
        <v>1747</v>
      </c>
      <c r="K528" s="407" t="s">
        <v>1748</v>
      </c>
      <c r="L528" s="409">
        <v>130.71</v>
      </c>
      <c r="M528" s="409">
        <v>1</v>
      </c>
      <c r="N528" s="410">
        <v>130.71</v>
      </c>
    </row>
    <row r="529" spans="1:14" ht="14.4" customHeight="1" x14ac:dyDescent="0.3">
      <c r="A529" s="405" t="s">
        <v>1711</v>
      </c>
      <c r="B529" s="406" t="s">
        <v>2339</v>
      </c>
      <c r="C529" s="407" t="s">
        <v>1712</v>
      </c>
      <c r="D529" s="408" t="s">
        <v>2356</v>
      </c>
      <c r="E529" s="407" t="s">
        <v>434</v>
      </c>
      <c r="F529" s="408" t="s">
        <v>2365</v>
      </c>
      <c r="G529" s="407" t="s">
        <v>435</v>
      </c>
      <c r="H529" s="407" t="s">
        <v>647</v>
      </c>
      <c r="I529" s="407" t="s">
        <v>648</v>
      </c>
      <c r="J529" s="407" t="s">
        <v>649</v>
      </c>
      <c r="K529" s="407" t="s">
        <v>650</v>
      </c>
      <c r="L529" s="409">
        <v>41.24</v>
      </c>
      <c r="M529" s="409">
        <v>1</v>
      </c>
      <c r="N529" s="410">
        <v>41.24</v>
      </c>
    </row>
    <row r="530" spans="1:14" ht="14.4" customHeight="1" x14ac:dyDescent="0.3">
      <c r="A530" s="405" t="s">
        <v>1711</v>
      </c>
      <c r="B530" s="406" t="s">
        <v>2339</v>
      </c>
      <c r="C530" s="407" t="s">
        <v>1712</v>
      </c>
      <c r="D530" s="408" t="s">
        <v>2356</v>
      </c>
      <c r="E530" s="407" t="s">
        <v>434</v>
      </c>
      <c r="F530" s="408" t="s">
        <v>2365</v>
      </c>
      <c r="G530" s="407" t="s">
        <v>435</v>
      </c>
      <c r="H530" s="407" t="s">
        <v>1635</v>
      </c>
      <c r="I530" s="407" t="s">
        <v>1636</v>
      </c>
      <c r="J530" s="407" t="s">
        <v>835</v>
      </c>
      <c r="K530" s="407" t="s">
        <v>1637</v>
      </c>
      <c r="L530" s="409">
        <v>185.61</v>
      </c>
      <c r="M530" s="409">
        <v>13</v>
      </c>
      <c r="N530" s="410">
        <v>2412.9300000000003</v>
      </c>
    </row>
    <row r="531" spans="1:14" ht="14.4" customHeight="1" x14ac:dyDescent="0.3">
      <c r="A531" s="405" t="s">
        <v>1711</v>
      </c>
      <c r="B531" s="406" t="s">
        <v>2339</v>
      </c>
      <c r="C531" s="407" t="s">
        <v>1712</v>
      </c>
      <c r="D531" s="408" t="s">
        <v>2356</v>
      </c>
      <c r="E531" s="407" t="s">
        <v>434</v>
      </c>
      <c r="F531" s="408" t="s">
        <v>2365</v>
      </c>
      <c r="G531" s="407" t="s">
        <v>435</v>
      </c>
      <c r="H531" s="407" t="s">
        <v>651</v>
      </c>
      <c r="I531" s="407" t="s">
        <v>651</v>
      </c>
      <c r="J531" s="407" t="s">
        <v>652</v>
      </c>
      <c r="K531" s="407" t="s">
        <v>653</v>
      </c>
      <c r="L531" s="409">
        <v>36.547896894325888</v>
      </c>
      <c r="M531" s="409">
        <v>80</v>
      </c>
      <c r="N531" s="410">
        <v>2923.8317515460712</v>
      </c>
    </row>
    <row r="532" spans="1:14" ht="14.4" customHeight="1" x14ac:dyDescent="0.3">
      <c r="A532" s="405" t="s">
        <v>1711</v>
      </c>
      <c r="B532" s="406" t="s">
        <v>2339</v>
      </c>
      <c r="C532" s="407" t="s">
        <v>1712</v>
      </c>
      <c r="D532" s="408" t="s">
        <v>2356</v>
      </c>
      <c r="E532" s="407" t="s">
        <v>434</v>
      </c>
      <c r="F532" s="408" t="s">
        <v>2365</v>
      </c>
      <c r="G532" s="407" t="s">
        <v>435</v>
      </c>
      <c r="H532" s="407" t="s">
        <v>1749</v>
      </c>
      <c r="I532" s="407" t="s">
        <v>1750</v>
      </c>
      <c r="J532" s="407" t="s">
        <v>656</v>
      </c>
      <c r="K532" s="407" t="s">
        <v>1751</v>
      </c>
      <c r="L532" s="409">
        <v>70.314467091947733</v>
      </c>
      <c r="M532" s="409">
        <v>2</v>
      </c>
      <c r="N532" s="410">
        <v>140.62893418389547</v>
      </c>
    </row>
    <row r="533" spans="1:14" ht="14.4" customHeight="1" x14ac:dyDescent="0.3">
      <c r="A533" s="405" t="s">
        <v>1711</v>
      </c>
      <c r="B533" s="406" t="s">
        <v>2339</v>
      </c>
      <c r="C533" s="407" t="s">
        <v>1712</v>
      </c>
      <c r="D533" s="408" t="s">
        <v>2356</v>
      </c>
      <c r="E533" s="407" t="s">
        <v>434</v>
      </c>
      <c r="F533" s="408" t="s">
        <v>2365</v>
      </c>
      <c r="G533" s="407" t="s">
        <v>435</v>
      </c>
      <c r="H533" s="407" t="s">
        <v>1752</v>
      </c>
      <c r="I533" s="407" t="s">
        <v>1753</v>
      </c>
      <c r="J533" s="407" t="s">
        <v>1754</v>
      </c>
      <c r="K533" s="407" t="s">
        <v>1755</v>
      </c>
      <c r="L533" s="409">
        <v>254.52</v>
      </c>
      <c r="M533" s="409">
        <v>1</v>
      </c>
      <c r="N533" s="410">
        <v>254.52</v>
      </c>
    </row>
    <row r="534" spans="1:14" ht="14.4" customHeight="1" x14ac:dyDescent="0.3">
      <c r="A534" s="405" t="s">
        <v>1711</v>
      </c>
      <c r="B534" s="406" t="s">
        <v>2339</v>
      </c>
      <c r="C534" s="407" t="s">
        <v>1712</v>
      </c>
      <c r="D534" s="408" t="s">
        <v>2356</v>
      </c>
      <c r="E534" s="407" t="s">
        <v>434</v>
      </c>
      <c r="F534" s="408" t="s">
        <v>2365</v>
      </c>
      <c r="G534" s="407" t="s">
        <v>435</v>
      </c>
      <c r="H534" s="407" t="s">
        <v>684</v>
      </c>
      <c r="I534" s="407" t="s">
        <v>685</v>
      </c>
      <c r="J534" s="407" t="s">
        <v>686</v>
      </c>
      <c r="K534" s="407" t="s">
        <v>687</v>
      </c>
      <c r="L534" s="409">
        <v>326.22934086436527</v>
      </c>
      <c r="M534" s="409">
        <v>3</v>
      </c>
      <c r="N534" s="410">
        <v>978.68802259309575</v>
      </c>
    </row>
    <row r="535" spans="1:14" ht="14.4" customHeight="1" x14ac:dyDescent="0.3">
      <c r="A535" s="405" t="s">
        <v>1711</v>
      </c>
      <c r="B535" s="406" t="s">
        <v>2339</v>
      </c>
      <c r="C535" s="407" t="s">
        <v>1712</v>
      </c>
      <c r="D535" s="408" t="s">
        <v>2356</v>
      </c>
      <c r="E535" s="407" t="s">
        <v>434</v>
      </c>
      <c r="F535" s="408" t="s">
        <v>2365</v>
      </c>
      <c r="G535" s="407" t="s">
        <v>435</v>
      </c>
      <c r="H535" s="407" t="s">
        <v>692</v>
      </c>
      <c r="I535" s="407" t="s">
        <v>693</v>
      </c>
      <c r="J535" s="407" t="s">
        <v>638</v>
      </c>
      <c r="K535" s="407" t="s">
        <v>694</v>
      </c>
      <c r="L535" s="409">
        <v>21.645000000000003</v>
      </c>
      <c r="M535" s="409">
        <v>2</v>
      </c>
      <c r="N535" s="410">
        <v>43.290000000000006</v>
      </c>
    </row>
    <row r="536" spans="1:14" ht="14.4" customHeight="1" x14ac:dyDescent="0.3">
      <c r="A536" s="405" t="s">
        <v>1711</v>
      </c>
      <c r="B536" s="406" t="s">
        <v>2339</v>
      </c>
      <c r="C536" s="407" t="s">
        <v>1712</v>
      </c>
      <c r="D536" s="408" t="s">
        <v>2356</v>
      </c>
      <c r="E536" s="407" t="s">
        <v>434</v>
      </c>
      <c r="F536" s="408" t="s">
        <v>2365</v>
      </c>
      <c r="G536" s="407" t="s">
        <v>435</v>
      </c>
      <c r="H536" s="407" t="s">
        <v>1756</v>
      </c>
      <c r="I536" s="407" t="s">
        <v>1757</v>
      </c>
      <c r="J536" s="407" t="s">
        <v>1758</v>
      </c>
      <c r="K536" s="407"/>
      <c r="L536" s="409">
        <v>204.68879457834089</v>
      </c>
      <c r="M536" s="409">
        <v>1</v>
      </c>
      <c r="N536" s="410">
        <v>204.68879457834089</v>
      </c>
    </row>
    <row r="537" spans="1:14" ht="14.4" customHeight="1" x14ac:dyDescent="0.3">
      <c r="A537" s="405" t="s">
        <v>1711</v>
      </c>
      <c r="B537" s="406" t="s">
        <v>2339</v>
      </c>
      <c r="C537" s="407" t="s">
        <v>1712</v>
      </c>
      <c r="D537" s="408" t="s">
        <v>2356</v>
      </c>
      <c r="E537" s="407" t="s">
        <v>434</v>
      </c>
      <c r="F537" s="408" t="s">
        <v>2365</v>
      </c>
      <c r="G537" s="407" t="s">
        <v>435</v>
      </c>
      <c r="H537" s="407" t="s">
        <v>462</v>
      </c>
      <c r="I537" s="407" t="s">
        <v>463</v>
      </c>
      <c r="J537" s="407" t="s">
        <v>464</v>
      </c>
      <c r="K537" s="407" t="s">
        <v>465</v>
      </c>
      <c r="L537" s="409">
        <v>71.61</v>
      </c>
      <c r="M537" s="409">
        <v>4</v>
      </c>
      <c r="N537" s="410">
        <v>286.44</v>
      </c>
    </row>
    <row r="538" spans="1:14" ht="14.4" customHeight="1" x14ac:dyDescent="0.3">
      <c r="A538" s="405" t="s">
        <v>1711</v>
      </c>
      <c r="B538" s="406" t="s">
        <v>2339</v>
      </c>
      <c r="C538" s="407" t="s">
        <v>1712</v>
      </c>
      <c r="D538" s="408" t="s">
        <v>2356</v>
      </c>
      <c r="E538" s="407" t="s">
        <v>434</v>
      </c>
      <c r="F538" s="408" t="s">
        <v>2365</v>
      </c>
      <c r="G538" s="407" t="s">
        <v>435</v>
      </c>
      <c r="H538" s="407" t="s">
        <v>1759</v>
      </c>
      <c r="I538" s="407" t="s">
        <v>1760</v>
      </c>
      <c r="J538" s="407" t="s">
        <v>1761</v>
      </c>
      <c r="K538" s="407" t="s">
        <v>1762</v>
      </c>
      <c r="L538" s="409">
        <v>107.33</v>
      </c>
      <c r="M538" s="409">
        <v>1</v>
      </c>
      <c r="N538" s="410">
        <v>107.33</v>
      </c>
    </row>
    <row r="539" spans="1:14" ht="14.4" customHeight="1" x14ac:dyDescent="0.3">
      <c r="A539" s="405" t="s">
        <v>1711</v>
      </c>
      <c r="B539" s="406" t="s">
        <v>2339</v>
      </c>
      <c r="C539" s="407" t="s">
        <v>1712</v>
      </c>
      <c r="D539" s="408" t="s">
        <v>2356</v>
      </c>
      <c r="E539" s="407" t="s">
        <v>434</v>
      </c>
      <c r="F539" s="408" t="s">
        <v>2365</v>
      </c>
      <c r="G539" s="407" t="s">
        <v>435</v>
      </c>
      <c r="H539" s="407" t="s">
        <v>707</v>
      </c>
      <c r="I539" s="407" t="s">
        <v>708</v>
      </c>
      <c r="J539" s="407" t="s">
        <v>709</v>
      </c>
      <c r="K539" s="407" t="s">
        <v>710</v>
      </c>
      <c r="L539" s="409">
        <v>117.63000000000002</v>
      </c>
      <c r="M539" s="409">
        <v>1</v>
      </c>
      <c r="N539" s="410">
        <v>117.63000000000002</v>
      </c>
    </row>
    <row r="540" spans="1:14" ht="14.4" customHeight="1" x14ac:dyDescent="0.3">
      <c r="A540" s="405" t="s">
        <v>1711</v>
      </c>
      <c r="B540" s="406" t="s">
        <v>2339</v>
      </c>
      <c r="C540" s="407" t="s">
        <v>1712</v>
      </c>
      <c r="D540" s="408" t="s">
        <v>2356</v>
      </c>
      <c r="E540" s="407" t="s">
        <v>434</v>
      </c>
      <c r="F540" s="408" t="s">
        <v>2365</v>
      </c>
      <c r="G540" s="407" t="s">
        <v>435</v>
      </c>
      <c r="H540" s="407" t="s">
        <v>1763</v>
      </c>
      <c r="I540" s="407" t="s">
        <v>1764</v>
      </c>
      <c r="J540" s="407" t="s">
        <v>1765</v>
      </c>
      <c r="K540" s="407" t="s">
        <v>1766</v>
      </c>
      <c r="L540" s="409">
        <v>103.68962838843136</v>
      </c>
      <c r="M540" s="409">
        <v>1</v>
      </c>
      <c r="N540" s="410">
        <v>103.68962838843136</v>
      </c>
    </row>
    <row r="541" spans="1:14" ht="14.4" customHeight="1" x14ac:dyDescent="0.3">
      <c r="A541" s="405" t="s">
        <v>1711</v>
      </c>
      <c r="B541" s="406" t="s">
        <v>2339</v>
      </c>
      <c r="C541" s="407" t="s">
        <v>1712</v>
      </c>
      <c r="D541" s="408" t="s">
        <v>2356</v>
      </c>
      <c r="E541" s="407" t="s">
        <v>434</v>
      </c>
      <c r="F541" s="408" t="s">
        <v>2365</v>
      </c>
      <c r="G541" s="407" t="s">
        <v>435</v>
      </c>
      <c r="H541" s="407" t="s">
        <v>711</v>
      </c>
      <c r="I541" s="407" t="s">
        <v>712</v>
      </c>
      <c r="J541" s="407" t="s">
        <v>713</v>
      </c>
      <c r="K541" s="407" t="s">
        <v>714</v>
      </c>
      <c r="L541" s="409">
        <v>124.2</v>
      </c>
      <c r="M541" s="409">
        <v>1</v>
      </c>
      <c r="N541" s="410">
        <v>124.2</v>
      </c>
    </row>
    <row r="542" spans="1:14" ht="14.4" customHeight="1" x14ac:dyDescent="0.3">
      <c r="A542" s="405" t="s">
        <v>1711</v>
      </c>
      <c r="B542" s="406" t="s">
        <v>2339</v>
      </c>
      <c r="C542" s="407" t="s">
        <v>1712</v>
      </c>
      <c r="D542" s="408" t="s">
        <v>2356</v>
      </c>
      <c r="E542" s="407" t="s">
        <v>434</v>
      </c>
      <c r="F542" s="408" t="s">
        <v>2365</v>
      </c>
      <c r="G542" s="407" t="s">
        <v>435</v>
      </c>
      <c r="H542" s="407" t="s">
        <v>1265</v>
      </c>
      <c r="I542" s="407" t="s">
        <v>1266</v>
      </c>
      <c r="J542" s="407" t="s">
        <v>1267</v>
      </c>
      <c r="K542" s="407" t="s">
        <v>1268</v>
      </c>
      <c r="L542" s="409">
        <v>359.67999999999995</v>
      </c>
      <c r="M542" s="409">
        <v>16</v>
      </c>
      <c r="N542" s="410">
        <v>5754.8799999999992</v>
      </c>
    </row>
    <row r="543" spans="1:14" ht="14.4" customHeight="1" x14ac:dyDescent="0.3">
      <c r="A543" s="405" t="s">
        <v>1711</v>
      </c>
      <c r="B543" s="406" t="s">
        <v>2339</v>
      </c>
      <c r="C543" s="407" t="s">
        <v>1712</v>
      </c>
      <c r="D543" s="408" t="s">
        <v>2356</v>
      </c>
      <c r="E543" s="407" t="s">
        <v>434</v>
      </c>
      <c r="F543" s="408" t="s">
        <v>2365</v>
      </c>
      <c r="G543" s="407" t="s">
        <v>435</v>
      </c>
      <c r="H543" s="407" t="s">
        <v>1638</v>
      </c>
      <c r="I543" s="407" t="s">
        <v>1639</v>
      </c>
      <c r="J543" s="407" t="s">
        <v>1640</v>
      </c>
      <c r="K543" s="407" t="s">
        <v>1641</v>
      </c>
      <c r="L543" s="409">
        <v>63.58</v>
      </c>
      <c r="M543" s="409">
        <v>4</v>
      </c>
      <c r="N543" s="410">
        <v>254.32</v>
      </c>
    </row>
    <row r="544" spans="1:14" ht="14.4" customHeight="1" x14ac:dyDescent="0.3">
      <c r="A544" s="405" t="s">
        <v>1711</v>
      </c>
      <c r="B544" s="406" t="s">
        <v>2339</v>
      </c>
      <c r="C544" s="407" t="s">
        <v>1712</v>
      </c>
      <c r="D544" s="408" t="s">
        <v>2356</v>
      </c>
      <c r="E544" s="407" t="s">
        <v>434</v>
      </c>
      <c r="F544" s="408" t="s">
        <v>2365</v>
      </c>
      <c r="G544" s="407" t="s">
        <v>435</v>
      </c>
      <c r="H544" s="407" t="s">
        <v>1767</v>
      </c>
      <c r="I544" s="407" t="s">
        <v>1768</v>
      </c>
      <c r="J544" s="407" t="s">
        <v>854</v>
      </c>
      <c r="K544" s="407" t="s">
        <v>1769</v>
      </c>
      <c r="L544" s="409">
        <v>121.84</v>
      </c>
      <c r="M544" s="409">
        <v>1</v>
      </c>
      <c r="N544" s="410">
        <v>121.84</v>
      </c>
    </row>
    <row r="545" spans="1:14" ht="14.4" customHeight="1" x14ac:dyDescent="0.3">
      <c r="A545" s="405" t="s">
        <v>1711</v>
      </c>
      <c r="B545" s="406" t="s">
        <v>2339</v>
      </c>
      <c r="C545" s="407" t="s">
        <v>1712</v>
      </c>
      <c r="D545" s="408" t="s">
        <v>2356</v>
      </c>
      <c r="E545" s="407" t="s">
        <v>434</v>
      </c>
      <c r="F545" s="408" t="s">
        <v>2365</v>
      </c>
      <c r="G545" s="407" t="s">
        <v>435</v>
      </c>
      <c r="H545" s="407" t="s">
        <v>1280</v>
      </c>
      <c r="I545" s="407" t="s">
        <v>1281</v>
      </c>
      <c r="J545" s="407" t="s">
        <v>717</v>
      </c>
      <c r="K545" s="407" t="s">
        <v>1282</v>
      </c>
      <c r="L545" s="409">
        <v>129.65571198397743</v>
      </c>
      <c r="M545" s="409">
        <v>5</v>
      </c>
      <c r="N545" s="410">
        <v>648.27855991988713</v>
      </c>
    </row>
    <row r="546" spans="1:14" ht="14.4" customHeight="1" x14ac:dyDescent="0.3">
      <c r="A546" s="405" t="s">
        <v>1711</v>
      </c>
      <c r="B546" s="406" t="s">
        <v>2339</v>
      </c>
      <c r="C546" s="407" t="s">
        <v>1712</v>
      </c>
      <c r="D546" s="408" t="s">
        <v>2356</v>
      </c>
      <c r="E546" s="407" t="s">
        <v>434</v>
      </c>
      <c r="F546" s="408" t="s">
        <v>2365</v>
      </c>
      <c r="G546" s="407" t="s">
        <v>435</v>
      </c>
      <c r="H546" s="407" t="s">
        <v>727</v>
      </c>
      <c r="I546" s="407" t="s">
        <v>728</v>
      </c>
      <c r="J546" s="407" t="s">
        <v>729</v>
      </c>
      <c r="K546" s="407" t="s">
        <v>730</v>
      </c>
      <c r="L546" s="409">
        <v>88.459952794411961</v>
      </c>
      <c r="M546" s="409">
        <v>14</v>
      </c>
      <c r="N546" s="410">
        <v>1238.4393391217675</v>
      </c>
    </row>
    <row r="547" spans="1:14" ht="14.4" customHeight="1" x14ac:dyDescent="0.3">
      <c r="A547" s="405" t="s">
        <v>1711</v>
      </c>
      <c r="B547" s="406" t="s">
        <v>2339</v>
      </c>
      <c r="C547" s="407" t="s">
        <v>1712</v>
      </c>
      <c r="D547" s="408" t="s">
        <v>2356</v>
      </c>
      <c r="E547" s="407" t="s">
        <v>434</v>
      </c>
      <c r="F547" s="408" t="s">
        <v>2365</v>
      </c>
      <c r="G547" s="407" t="s">
        <v>435</v>
      </c>
      <c r="H547" s="407" t="s">
        <v>1770</v>
      </c>
      <c r="I547" s="407" t="s">
        <v>1771</v>
      </c>
      <c r="J547" s="407" t="s">
        <v>1659</v>
      </c>
      <c r="K547" s="407" t="s">
        <v>1772</v>
      </c>
      <c r="L547" s="409">
        <v>49.171073102884584</v>
      </c>
      <c r="M547" s="409">
        <v>27</v>
      </c>
      <c r="N547" s="410">
        <v>1327.6189737778839</v>
      </c>
    </row>
    <row r="548" spans="1:14" ht="14.4" customHeight="1" x14ac:dyDescent="0.3">
      <c r="A548" s="405" t="s">
        <v>1711</v>
      </c>
      <c r="B548" s="406" t="s">
        <v>2339</v>
      </c>
      <c r="C548" s="407" t="s">
        <v>1712</v>
      </c>
      <c r="D548" s="408" t="s">
        <v>2356</v>
      </c>
      <c r="E548" s="407" t="s">
        <v>434</v>
      </c>
      <c r="F548" s="408" t="s">
        <v>2365</v>
      </c>
      <c r="G548" s="407" t="s">
        <v>435</v>
      </c>
      <c r="H548" s="407" t="s">
        <v>731</v>
      </c>
      <c r="I548" s="407" t="s">
        <v>732</v>
      </c>
      <c r="J548" s="407" t="s">
        <v>733</v>
      </c>
      <c r="K548" s="407" t="s">
        <v>734</v>
      </c>
      <c r="L548" s="409">
        <v>279.87384049115747</v>
      </c>
      <c r="M548" s="409">
        <v>26</v>
      </c>
      <c r="N548" s="410">
        <v>7276.7198527700939</v>
      </c>
    </row>
    <row r="549" spans="1:14" ht="14.4" customHeight="1" x14ac:dyDescent="0.3">
      <c r="A549" s="405" t="s">
        <v>1711</v>
      </c>
      <c r="B549" s="406" t="s">
        <v>2339</v>
      </c>
      <c r="C549" s="407" t="s">
        <v>1712</v>
      </c>
      <c r="D549" s="408" t="s">
        <v>2356</v>
      </c>
      <c r="E549" s="407" t="s">
        <v>434</v>
      </c>
      <c r="F549" s="408" t="s">
        <v>2365</v>
      </c>
      <c r="G549" s="407" t="s">
        <v>435</v>
      </c>
      <c r="H549" s="407" t="s">
        <v>735</v>
      </c>
      <c r="I549" s="407" t="s">
        <v>736</v>
      </c>
      <c r="J549" s="407" t="s">
        <v>737</v>
      </c>
      <c r="K549" s="407" t="s">
        <v>738</v>
      </c>
      <c r="L549" s="409">
        <v>382.20732462353919</v>
      </c>
      <c r="M549" s="409">
        <v>8</v>
      </c>
      <c r="N549" s="410">
        <v>3057.6585969883135</v>
      </c>
    </row>
    <row r="550" spans="1:14" ht="14.4" customHeight="1" x14ac:dyDescent="0.3">
      <c r="A550" s="405" t="s">
        <v>1711</v>
      </c>
      <c r="B550" s="406" t="s">
        <v>2339</v>
      </c>
      <c r="C550" s="407" t="s">
        <v>1712</v>
      </c>
      <c r="D550" s="408" t="s">
        <v>2356</v>
      </c>
      <c r="E550" s="407" t="s">
        <v>434</v>
      </c>
      <c r="F550" s="408" t="s">
        <v>2365</v>
      </c>
      <c r="G550" s="407" t="s">
        <v>435</v>
      </c>
      <c r="H550" s="407" t="s">
        <v>1773</v>
      </c>
      <c r="I550" s="407" t="s">
        <v>1774</v>
      </c>
      <c r="J550" s="407" t="s">
        <v>1775</v>
      </c>
      <c r="K550" s="407" t="s">
        <v>1776</v>
      </c>
      <c r="L550" s="409">
        <v>538.03000000000031</v>
      </c>
      <c r="M550" s="409">
        <v>1</v>
      </c>
      <c r="N550" s="410">
        <v>538.03000000000031</v>
      </c>
    </row>
    <row r="551" spans="1:14" ht="14.4" customHeight="1" x14ac:dyDescent="0.3">
      <c r="A551" s="405" t="s">
        <v>1711</v>
      </c>
      <c r="B551" s="406" t="s">
        <v>2339</v>
      </c>
      <c r="C551" s="407" t="s">
        <v>1712</v>
      </c>
      <c r="D551" s="408" t="s">
        <v>2356</v>
      </c>
      <c r="E551" s="407" t="s">
        <v>434</v>
      </c>
      <c r="F551" s="408" t="s">
        <v>2365</v>
      </c>
      <c r="G551" s="407" t="s">
        <v>435</v>
      </c>
      <c r="H551" s="407" t="s">
        <v>1777</v>
      </c>
      <c r="I551" s="407" t="s">
        <v>1778</v>
      </c>
      <c r="J551" s="407" t="s">
        <v>1779</v>
      </c>
      <c r="K551" s="407" t="s">
        <v>1780</v>
      </c>
      <c r="L551" s="409">
        <v>112.60000000000001</v>
      </c>
      <c r="M551" s="409">
        <v>1</v>
      </c>
      <c r="N551" s="410">
        <v>112.60000000000001</v>
      </c>
    </row>
    <row r="552" spans="1:14" ht="14.4" customHeight="1" x14ac:dyDescent="0.3">
      <c r="A552" s="405" t="s">
        <v>1711</v>
      </c>
      <c r="B552" s="406" t="s">
        <v>2339</v>
      </c>
      <c r="C552" s="407" t="s">
        <v>1712</v>
      </c>
      <c r="D552" s="408" t="s">
        <v>2356</v>
      </c>
      <c r="E552" s="407" t="s">
        <v>434</v>
      </c>
      <c r="F552" s="408" t="s">
        <v>2365</v>
      </c>
      <c r="G552" s="407" t="s">
        <v>435</v>
      </c>
      <c r="H552" s="407" t="s">
        <v>1285</v>
      </c>
      <c r="I552" s="407" t="s">
        <v>1286</v>
      </c>
      <c r="J552" s="407" t="s">
        <v>1287</v>
      </c>
      <c r="K552" s="407" t="s">
        <v>1288</v>
      </c>
      <c r="L552" s="409">
        <v>219.92944281618125</v>
      </c>
      <c r="M552" s="409">
        <v>53</v>
      </c>
      <c r="N552" s="410">
        <v>11656.260469257606</v>
      </c>
    </row>
    <row r="553" spans="1:14" ht="14.4" customHeight="1" x14ac:dyDescent="0.3">
      <c r="A553" s="405" t="s">
        <v>1711</v>
      </c>
      <c r="B553" s="406" t="s">
        <v>2339</v>
      </c>
      <c r="C553" s="407" t="s">
        <v>1712</v>
      </c>
      <c r="D553" s="408" t="s">
        <v>2356</v>
      </c>
      <c r="E553" s="407" t="s">
        <v>434</v>
      </c>
      <c r="F553" s="408" t="s">
        <v>2365</v>
      </c>
      <c r="G553" s="407" t="s">
        <v>435</v>
      </c>
      <c r="H553" s="407" t="s">
        <v>436</v>
      </c>
      <c r="I553" s="407" t="s">
        <v>135</v>
      </c>
      <c r="J553" s="407" t="s">
        <v>437</v>
      </c>
      <c r="K553" s="407"/>
      <c r="L553" s="409">
        <v>97.320463353240044</v>
      </c>
      <c r="M553" s="409">
        <v>18</v>
      </c>
      <c r="N553" s="410">
        <v>1751.7683403583208</v>
      </c>
    </row>
    <row r="554" spans="1:14" ht="14.4" customHeight="1" x14ac:dyDescent="0.3">
      <c r="A554" s="405" t="s">
        <v>1711</v>
      </c>
      <c r="B554" s="406" t="s">
        <v>2339</v>
      </c>
      <c r="C554" s="407" t="s">
        <v>1712</v>
      </c>
      <c r="D554" s="408" t="s">
        <v>2356</v>
      </c>
      <c r="E554" s="407" t="s">
        <v>434</v>
      </c>
      <c r="F554" s="408" t="s">
        <v>2365</v>
      </c>
      <c r="G554" s="407" t="s">
        <v>435</v>
      </c>
      <c r="H554" s="407" t="s">
        <v>755</v>
      </c>
      <c r="I554" s="407" t="s">
        <v>135</v>
      </c>
      <c r="J554" s="407" t="s">
        <v>756</v>
      </c>
      <c r="K554" s="407"/>
      <c r="L554" s="409">
        <v>216.49330183945236</v>
      </c>
      <c r="M554" s="409">
        <v>7</v>
      </c>
      <c r="N554" s="410">
        <v>1515.4531128761664</v>
      </c>
    </row>
    <row r="555" spans="1:14" ht="14.4" customHeight="1" x14ac:dyDescent="0.3">
      <c r="A555" s="405" t="s">
        <v>1711</v>
      </c>
      <c r="B555" s="406" t="s">
        <v>2339</v>
      </c>
      <c r="C555" s="407" t="s">
        <v>1712</v>
      </c>
      <c r="D555" s="408" t="s">
        <v>2356</v>
      </c>
      <c r="E555" s="407" t="s">
        <v>434</v>
      </c>
      <c r="F555" s="408" t="s">
        <v>2365</v>
      </c>
      <c r="G555" s="407" t="s">
        <v>435</v>
      </c>
      <c r="H555" s="407" t="s">
        <v>759</v>
      </c>
      <c r="I555" s="407" t="s">
        <v>135</v>
      </c>
      <c r="J555" s="407" t="s">
        <v>760</v>
      </c>
      <c r="K555" s="407"/>
      <c r="L555" s="409">
        <v>146.80500000000001</v>
      </c>
      <c r="M555" s="409">
        <v>6</v>
      </c>
      <c r="N555" s="410">
        <v>880.83</v>
      </c>
    </row>
    <row r="556" spans="1:14" ht="14.4" customHeight="1" x14ac:dyDescent="0.3">
      <c r="A556" s="405" t="s">
        <v>1711</v>
      </c>
      <c r="B556" s="406" t="s">
        <v>2339</v>
      </c>
      <c r="C556" s="407" t="s">
        <v>1712</v>
      </c>
      <c r="D556" s="408" t="s">
        <v>2356</v>
      </c>
      <c r="E556" s="407" t="s">
        <v>434</v>
      </c>
      <c r="F556" s="408" t="s">
        <v>2365</v>
      </c>
      <c r="G556" s="407" t="s">
        <v>435</v>
      </c>
      <c r="H556" s="407" t="s">
        <v>761</v>
      </c>
      <c r="I556" s="407" t="s">
        <v>135</v>
      </c>
      <c r="J556" s="407" t="s">
        <v>762</v>
      </c>
      <c r="K556" s="407"/>
      <c r="L556" s="409">
        <v>98.957642617290333</v>
      </c>
      <c r="M556" s="409">
        <v>36</v>
      </c>
      <c r="N556" s="410">
        <v>3562.4751342224522</v>
      </c>
    </row>
    <row r="557" spans="1:14" ht="14.4" customHeight="1" x14ac:dyDescent="0.3">
      <c r="A557" s="405" t="s">
        <v>1711</v>
      </c>
      <c r="B557" s="406" t="s">
        <v>2339</v>
      </c>
      <c r="C557" s="407" t="s">
        <v>1712</v>
      </c>
      <c r="D557" s="408" t="s">
        <v>2356</v>
      </c>
      <c r="E557" s="407" t="s">
        <v>434</v>
      </c>
      <c r="F557" s="408" t="s">
        <v>2365</v>
      </c>
      <c r="G557" s="407" t="s">
        <v>435</v>
      </c>
      <c r="H557" s="407" t="s">
        <v>1289</v>
      </c>
      <c r="I557" s="407" t="s">
        <v>1290</v>
      </c>
      <c r="J557" s="407" t="s">
        <v>1291</v>
      </c>
      <c r="K557" s="407" t="s">
        <v>1292</v>
      </c>
      <c r="L557" s="409">
        <v>68.881623415481101</v>
      </c>
      <c r="M557" s="409">
        <v>19</v>
      </c>
      <c r="N557" s="410">
        <v>1308.750844894141</v>
      </c>
    </row>
    <row r="558" spans="1:14" ht="14.4" customHeight="1" x14ac:dyDescent="0.3">
      <c r="A558" s="405" t="s">
        <v>1711</v>
      </c>
      <c r="B558" s="406" t="s">
        <v>2339</v>
      </c>
      <c r="C558" s="407" t="s">
        <v>1712</v>
      </c>
      <c r="D558" s="408" t="s">
        <v>2356</v>
      </c>
      <c r="E558" s="407" t="s">
        <v>434</v>
      </c>
      <c r="F558" s="408" t="s">
        <v>2365</v>
      </c>
      <c r="G558" s="407" t="s">
        <v>435</v>
      </c>
      <c r="H558" s="407" t="s">
        <v>767</v>
      </c>
      <c r="I558" s="407" t="s">
        <v>768</v>
      </c>
      <c r="J558" s="407" t="s">
        <v>769</v>
      </c>
      <c r="K558" s="407" t="s">
        <v>770</v>
      </c>
      <c r="L558" s="409">
        <v>62.412500000000016</v>
      </c>
      <c r="M558" s="409">
        <v>4</v>
      </c>
      <c r="N558" s="410">
        <v>249.65000000000006</v>
      </c>
    </row>
    <row r="559" spans="1:14" ht="14.4" customHeight="1" x14ac:dyDescent="0.3">
      <c r="A559" s="405" t="s">
        <v>1711</v>
      </c>
      <c r="B559" s="406" t="s">
        <v>2339</v>
      </c>
      <c r="C559" s="407" t="s">
        <v>1712</v>
      </c>
      <c r="D559" s="408" t="s">
        <v>2356</v>
      </c>
      <c r="E559" s="407" t="s">
        <v>434</v>
      </c>
      <c r="F559" s="408" t="s">
        <v>2365</v>
      </c>
      <c r="G559" s="407" t="s">
        <v>435</v>
      </c>
      <c r="H559" s="407" t="s">
        <v>1299</v>
      </c>
      <c r="I559" s="407" t="s">
        <v>1300</v>
      </c>
      <c r="J559" s="407" t="s">
        <v>1301</v>
      </c>
      <c r="K559" s="407" t="s">
        <v>1302</v>
      </c>
      <c r="L559" s="409">
        <v>40.715257696531381</v>
      </c>
      <c r="M559" s="409">
        <v>68</v>
      </c>
      <c r="N559" s="410">
        <v>2768.6375233641338</v>
      </c>
    </row>
    <row r="560" spans="1:14" ht="14.4" customHeight="1" x14ac:dyDescent="0.3">
      <c r="A560" s="405" t="s">
        <v>1711</v>
      </c>
      <c r="B560" s="406" t="s">
        <v>2339</v>
      </c>
      <c r="C560" s="407" t="s">
        <v>1712</v>
      </c>
      <c r="D560" s="408" t="s">
        <v>2356</v>
      </c>
      <c r="E560" s="407" t="s">
        <v>434</v>
      </c>
      <c r="F560" s="408" t="s">
        <v>2365</v>
      </c>
      <c r="G560" s="407" t="s">
        <v>435</v>
      </c>
      <c r="H560" s="407" t="s">
        <v>783</v>
      </c>
      <c r="I560" s="407" t="s">
        <v>784</v>
      </c>
      <c r="J560" s="407" t="s">
        <v>785</v>
      </c>
      <c r="K560" s="407" t="s">
        <v>786</v>
      </c>
      <c r="L560" s="409">
        <v>97.09999999999998</v>
      </c>
      <c r="M560" s="409">
        <v>2</v>
      </c>
      <c r="N560" s="410">
        <v>194.19999999999996</v>
      </c>
    </row>
    <row r="561" spans="1:14" ht="14.4" customHeight="1" x14ac:dyDescent="0.3">
      <c r="A561" s="405" t="s">
        <v>1711</v>
      </c>
      <c r="B561" s="406" t="s">
        <v>2339</v>
      </c>
      <c r="C561" s="407" t="s">
        <v>1712</v>
      </c>
      <c r="D561" s="408" t="s">
        <v>2356</v>
      </c>
      <c r="E561" s="407" t="s">
        <v>434</v>
      </c>
      <c r="F561" s="408" t="s">
        <v>2365</v>
      </c>
      <c r="G561" s="407" t="s">
        <v>435</v>
      </c>
      <c r="H561" s="407" t="s">
        <v>803</v>
      </c>
      <c r="I561" s="407" t="s">
        <v>804</v>
      </c>
      <c r="J561" s="407" t="s">
        <v>805</v>
      </c>
      <c r="K561" s="407" t="s">
        <v>806</v>
      </c>
      <c r="L561" s="409">
        <v>18.219999999999995</v>
      </c>
      <c r="M561" s="409">
        <v>2</v>
      </c>
      <c r="N561" s="410">
        <v>36.439999999999991</v>
      </c>
    </row>
    <row r="562" spans="1:14" ht="14.4" customHeight="1" x14ac:dyDescent="0.3">
      <c r="A562" s="405" t="s">
        <v>1711</v>
      </c>
      <c r="B562" s="406" t="s">
        <v>2339</v>
      </c>
      <c r="C562" s="407" t="s">
        <v>1712</v>
      </c>
      <c r="D562" s="408" t="s">
        <v>2356</v>
      </c>
      <c r="E562" s="407" t="s">
        <v>434</v>
      </c>
      <c r="F562" s="408" t="s">
        <v>2365</v>
      </c>
      <c r="G562" s="407" t="s">
        <v>435</v>
      </c>
      <c r="H562" s="407" t="s">
        <v>814</v>
      </c>
      <c r="I562" s="407" t="s">
        <v>135</v>
      </c>
      <c r="J562" s="407" t="s">
        <v>815</v>
      </c>
      <c r="K562" s="407"/>
      <c r="L562" s="409">
        <v>191.13066954874805</v>
      </c>
      <c r="M562" s="409">
        <v>53</v>
      </c>
      <c r="N562" s="410">
        <v>10129.925486083646</v>
      </c>
    </row>
    <row r="563" spans="1:14" ht="14.4" customHeight="1" x14ac:dyDescent="0.3">
      <c r="A563" s="405" t="s">
        <v>1711</v>
      </c>
      <c r="B563" s="406" t="s">
        <v>2339</v>
      </c>
      <c r="C563" s="407" t="s">
        <v>1712</v>
      </c>
      <c r="D563" s="408" t="s">
        <v>2356</v>
      </c>
      <c r="E563" s="407" t="s">
        <v>434</v>
      </c>
      <c r="F563" s="408" t="s">
        <v>2365</v>
      </c>
      <c r="G563" s="407" t="s">
        <v>435</v>
      </c>
      <c r="H563" s="407" t="s">
        <v>1781</v>
      </c>
      <c r="I563" s="407" t="s">
        <v>135</v>
      </c>
      <c r="J563" s="407" t="s">
        <v>1782</v>
      </c>
      <c r="K563" s="407"/>
      <c r="L563" s="409">
        <v>162.12026447271361</v>
      </c>
      <c r="M563" s="409">
        <v>6</v>
      </c>
      <c r="N563" s="410">
        <v>972.72158683628163</v>
      </c>
    </row>
    <row r="564" spans="1:14" ht="14.4" customHeight="1" x14ac:dyDescent="0.3">
      <c r="A564" s="405" t="s">
        <v>1711</v>
      </c>
      <c r="B564" s="406" t="s">
        <v>2339</v>
      </c>
      <c r="C564" s="407" t="s">
        <v>1712</v>
      </c>
      <c r="D564" s="408" t="s">
        <v>2356</v>
      </c>
      <c r="E564" s="407" t="s">
        <v>434</v>
      </c>
      <c r="F564" s="408" t="s">
        <v>2365</v>
      </c>
      <c r="G564" s="407" t="s">
        <v>435</v>
      </c>
      <c r="H564" s="407" t="s">
        <v>1315</v>
      </c>
      <c r="I564" s="407" t="s">
        <v>135</v>
      </c>
      <c r="J564" s="407" t="s">
        <v>1316</v>
      </c>
      <c r="K564" s="407"/>
      <c r="L564" s="409">
        <v>99.739582344486266</v>
      </c>
      <c r="M564" s="409">
        <v>6</v>
      </c>
      <c r="N564" s="410">
        <v>598.43749406691757</v>
      </c>
    </row>
    <row r="565" spans="1:14" ht="14.4" customHeight="1" x14ac:dyDescent="0.3">
      <c r="A565" s="405" t="s">
        <v>1711</v>
      </c>
      <c r="B565" s="406" t="s">
        <v>2339</v>
      </c>
      <c r="C565" s="407" t="s">
        <v>1712</v>
      </c>
      <c r="D565" s="408" t="s">
        <v>2356</v>
      </c>
      <c r="E565" s="407" t="s">
        <v>434</v>
      </c>
      <c r="F565" s="408" t="s">
        <v>2365</v>
      </c>
      <c r="G565" s="407" t="s">
        <v>435</v>
      </c>
      <c r="H565" s="407" t="s">
        <v>1319</v>
      </c>
      <c r="I565" s="407" t="s">
        <v>1319</v>
      </c>
      <c r="J565" s="407" t="s">
        <v>569</v>
      </c>
      <c r="K565" s="407" t="s">
        <v>1320</v>
      </c>
      <c r="L565" s="409">
        <v>192.5</v>
      </c>
      <c r="M565" s="409">
        <v>11</v>
      </c>
      <c r="N565" s="410">
        <v>2117.5</v>
      </c>
    </row>
    <row r="566" spans="1:14" ht="14.4" customHeight="1" x14ac:dyDescent="0.3">
      <c r="A566" s="405" t="s">
        <v>1711</v>
      </c>
      <c r="B566" s="406" t="s">
        <v>2339</v>
      </c>
      <c r="C566" s="407" t="s">
        <v>1712</v>
      </c>
      <c r="D566" s="408" t="s">
        <v>2356</v>
      </c>
      <c r="E566" s="407" t="s">
        <v>434</v>
      </c>
      <c r="F566" s="408" t="s">
        <v>2365</v>
      </c>
      <c r="G566" s="407" t="s">
        <v>435</v>
      </c>
      <c r="H566" s="407" t="s">
        <v>819</v>
      </c>
      <c r="I566" s="407" t="s">
        <v>820</v>
      </c>
      <c r="J566" s="407" t="s">
        <v>594</v>
      </c>
      <c r="K566" s="407" t="s">
        <v>821</v>
      </c>
      <c r="L566" s="409">
        <v>42.214799999999997</v>
      </c>
      <c r="M566" s="409">
        <v>25</v>
      </c>
      <c r="N566" s="410">
        <v>1055.3699999999999</v>
      </c>
    </row>
    <row r="567" spans="1:14" ht="14.4" customHeight="1" x14ac:dyDescent="0.3">
      <c r="A567" s="405" t="s">
        <v>1711</v>
      </c>
      <c r="B567" s="406" t="s">
        <v>2339</v>
      </c>
      <c r="C567" s="407" t="s">
        <v>1712</v>
      </c>
      <c r="D567" s="408" t="s">
        <v>2356</v>
      </c>
      <c r="E567" s="407" t="s">
        <v>434</v>
      </c>
      <c r="F567" s="408" t="s">
        <v>2365</v>
      </c>
      <c r="G567" s="407" t="s">
        <v>435</v>
      </c>
      <c r="H567" s="407" t="s">
        <v>1783</v>
      </c>
      <c r="I567" s="407" t="s">
        <v>1784</v>
      </c>
      <c r="J567" s="407" t="s">
        <v>1785</v>
      </c>
      <c r="K567" s="407" t="s">
        <v>885</v>
      </c>
      <c r="L567" s="409">
        <v>58.23</v>
      </c>
      <c r="M567" s="409">
        <v>32</v>
      </c>
      <c r="N567" s="410">
        <v>1863.36</v>
      </c>
    </row>
    <row r="568" spans="1:14" ht="14.4" customHeight="1" x14ac:dyDescent="0.3">
      <c r="A568" s="405" t="s">
        <v>1711</v>
      </c>
      <c r="B568" s="406" t="s">
        <v>2339</v>
      </c>
      <c r="C568" s="407" t="s">
        <v>1712</v>
      </c>
      <c r="D568" s="408" t="s">
        <v>2356</v>
      </c>
      <c r="E568" s="407" t="s">
        <v>434</v>
      </c>
      <c r="F568" s="408" t="s">
        <v>2365</v>
      </c>
      <c r="G568" s="407" t="s">
        <v>435</v>
      </c>
      <c r="H568" s="407" t="s">
        <v>822</v>
      </c>
      <c r="I568" s="407" t="s">
        <v>823</v>
      </c>
      <c r="J568" s="407" t="s">
        <v>824</v>
      </c>
      <c r="K568" s="407" t="s">
        <v>457</v>
      </c>
      <c r="L568" s="409">
        <v>123.93976387686648</v>
      </c>
      <c r="M568" s="409">
        <v>340</v>
      </c>
      <c r="N568" s="410">
        <v>42139.519718134601</v>
      </c>
    </row>
    <row r="569" spans="1:14" ht="14.4" customHeight="1" x14ac:dyDescent="0.3">
      <c r="A569" s="405" t="s">
        <v>1711</v>
      </c>
      <c r="B569" s="406" t="s">
        <v>2339</v>
      </c>
      <c r="C569" s="407" t="s">
        <v>1712</v>
      </c>
      <c r="D569" s="408" t="s">
        <v>2356</v>
      </c>
      <c r="E569" s="407" t="s">
        <v>434</v>
      </c>
      <c r="F569" s="408" t="s">
        <v>2365</v>
      </c>
      <c r="G569" s="407" t="s">
        <v>435</v>
      </c>
      <c r="H569" s="407" t="s">
        <v>1786</v>
      </c>
      <c r="I569" s="407" t="s">
        <v>1787</v>
      </c>
      <c r="J569" s="407" t="s">
        <v>1788</v>
      </c>
      <c r="K569" s="407" t="s">
        <v>1380</v>
      </c>
      <c r="L569" s="409">
        <v>62.989912181149549</v>
      </c>
      <c r="M569" s="409">
        <v>34</v>
      </c>
      <c r="N569" s="410">
        <v>2141.6570141590846</v>
      </c>
    </row>
    <row r="570" spans="1:14" ht="14.4" customHeight="1" x14ac:dyDescent="0.3">
      <c r="A570" s="405" t="s">
        <v>1711</v>
      </c>
      <c r="B570" s="406" t="s">
        <v>2339</v>
      </c>
      <c r="C570" s="407" t="s">
        <v>1712</v>
      </c>
      <c r="D570" s="408" t="s">
        <v>2356</v>
      </c>
      <c r="E570" s="407" t="s">
        <v>434</v>
      </c>
      <c r="F570" s="408" t="s">
        <v>2365</v>
      </c>
      <c r="G570" s="407" t="s">
        <v>435</v>
      </c>
      <c r="H570" s="407" t="s">
        <v>1789</v>
      </c>
      <c r="I570" s="407" t="s">
        <v>1790</v>
      </c>
      <c r="J570" s="407" t="s">
        <v>1791</v>
      </c>
      <c r="K570" s="407" t="s">
        <v>1195</v>
      </c>
      <c r="L570" s="409">
        <v>358.67820473003047</v>
      </c>
      <c r="M570" s="409">
        <v>2</v>
      </c>
      <c r="N570" s="410">
        <v>717.35640946006095</v>
      </c>
    </row>
    <row r="571" spans="1:14" ht="14.4" customHeight="1" x14ac:dyDescent="0.3">
      <c r="A571" s="405" t="s">
        <v>1711</v>
      </c>
      <c r="B571" s="406" t="s">
        <v>2339</v>
      </c>
      <c r="C571" s="407" t="s">
        <v>1712</v>
      </c>
      <c r="D571" s="408" t="s">
        <v>2356</v>
      </c>
      <c r="E571" s="407" t="s">
        <v>434</v>
      </c>
      <c r="F571" s="408" t="s">
        <v>2365</v>
      </c>
      <c r="G571" s="407" t="s">
        <v>435</v>
      </c>
      <c r="H571" s="407" t="s">
        <v>829</v>
      </c>
      <c r="I571" s="407" t="s">
        <v>830</v>
      </c>
      <c r="J571" s="407" t="s">
        <v>831</v>
      </c>
      <c r="K571" s="407" t="s">
        <v>832</v>
      </c>
      <c r="L571" s="409">
        <v>1592.7962779587344</v>
      </c>
      <c r="M571" s="409">
        <v>14</v>
      </c>
      <c r="N571" s="410">
        <v>22299.147891422283</v>
      </c>
    </row>
    <row r="572" spans="1:14" ht="14.4" customHeight="1" x14ac:dyDescent="0.3">
      <c r="A572" s="405" t="s">
        <v>1711</v>
      </c>
      <c r="B572" s="406" t="s">
        <v>2339</v>
      </c>
      <c r="C572" s="407" t="s">
        <v>1712</v>
      </c>
      <c r="D572" s="408" t="s">
        <v>2356</v>
      </c>
      <c r="E572" s="407" t="s">
        <v>434</v>
      </c>
      <c r="F572" s="408" t="s">
        <v>2365</v>
      </c>
      <c r="G572" s="407" t="s">
        <v>435</v>
      </c>
      <c r="H572" s="407" t="s">
        <v>1792</v>
      </c>
      <c r="I572" s="407" t="s">
        <v>1793</v>
      </c>
      <c r="J572" s="407" t="s">
        <v>1794</v>
      </c>
      <c r="K572" s="407" t="s">
        <v>1795</v>
      </c>
      <c r="L572" s="409">
        <v>115.63960454116713</v>
      </c>
      <c r="M572" s="409">
        <v>1</v>
      </c>
      <c r="N572" s="410">
        <v>115.63960454116713</v>
      </c>
    </row>
    <row r="573" spans="1:14" ht="14.4" customHeight="1" x14ac:dyDescent="0.3">
      <c r="A573" s="405" t="s">
        <v>1711</v>
      </c>
      <c r="B573" s="406" t="s">
        <v>2339</v>
      </c>
      <c r="C573" s="407" t="s">
        <v>1712</v>
      </c>
      <c r="D573" s="408" t="s">
        <v>2356</v>
      </c>
      <c r="E573" s="407" t="s">
        <v>434</v>
      </c>
      <c r="F573" s="408" t="s">
        <v>2365</v>
      </c>
      <c r="G573" s="407" t="s">
        <v>435</v>
      </c>
      <c r="H573" s="407" t="s">
        <v>1325</v>
      </c>
      <c r="I573" s="407" t="s">
        <v>1326</v>
      </c>
      <c r="J573" s="407" t="s">
        <v>1327</v>
      </c>
      <c r="K573" s="407" t="s">
        <v>1328</v>
      </c>
      <c r="L573" s="409">
        <v>75.436862211622852</v>
      </c>
      <c r="M573" s="409">
        <v>39</v>
      </c>
      <c r="N573" s="410">
        <v>2942.0376262532914</v>
      </c>
    </row>
    <row r="574" spans="1:14" ht="14.4" customHeight="1" x14ac:dyDescent="0.3">
      <c r="A574" s="405" t="s">
        <v>1711</v>
      </c>
      <c r="B574" s="406" t="s">
        <v>2339</v>
      </c>
      <c r="C574" s="407" t="s">
        <v>1712</v>
      </c>
      <c r="D574" s="408" t="s">
        <v>2356</v>
      </c>
      <c r="E574" s="407" t="s">
        <v>434</v>
      </c>
      <c r="F574" s="408" t="s">
        <v>2365</v>
      </c>
      <c r="G574" s="407" t="s">
        <v>435</v>
      </c>
      <c r="H574" s="407" t="s">
        <v>833</v>
      </c>
      <c r="I574" s="407" t="s">
        <v>834</v>
      </c>
      <c r="J574" s="407" t="s">
        <v>835</v>
      </c>
      <c r="K574" s="407" t="s">
        <v>836</v>
      </c>
      <c r="L574" s="409">
        <v>248.70000000000002</v>
      </c>
      <c r="M574" s="409">
        <v>14</v>
      </c>
      <c r="N574" s="410">
        <v>3481.8</v>
      </c>
    </row>
    <row r="575" spans="1:14" ht="14.4" customHeight="1" x14ac:dyDescent="0.3">
      <c r="A575" s="405" t="s">
        <v>1711</v>
      </c>
      <c r="B575" s="406" t="s">
        <v>2339</v>
      </c>
      <c r="C575" s="407" t="s">
        <v>1712</v>
      </c>
      <c r="D575" s="408" t="s">
        <v>2356</v>
      </c>
      <c r="E575" s="407" t="s">
        <v>434</v>
      </c>
      <c r="F575" s="408" t="s">
        <v>2365</v>
      </c>
      <c r="G575" s="407" t="s">
        <v>435</v>
      </c>
      <c r="H575" s="407" t="s">
        <v>1796</v>
      </c>
      <c r="I575" s="407" t="s">
        <v>1797</v>
      </c>
      <c r="J575" s="407" t="s">
        <v>1798</v>
      </c>
      <c r="K575" s="407" t="s">
        <v>1799</v>
      </c>
      <c r="L575" s="409">
        <v>102.58000467103588</v>
      </c>
      <c r="M575" s="409">
        <v>4</v>
      </c>
      <c r="N575" s="410">
        <v>410.32001868414352</v>
      </c>
    </row>
    <row r="576" spans="1:14" ht="14.4" customHeight="1" x14ac:dyDescent="0.3">
      <c r="A576" s="405" t="s">
        <v>1711</v>
      </c>
      <c r="B576" s="406" t="s">
        <v>2339</v>
      </c>
      <c r="C576" s="407" t="s">
        <v>1712</v>
      </c>
      <c r="D576" s="408" t="s">
        <v>2356</v>
      </c>
      <c r="E576" s="407" t="s">
        <v>434</v>
      </c>
      <c r="F576" s="408" t="s">
        <v>2365</v>
      </c>
      <c r="G576" s="407" t="s">
        <v>435</v>
      </c>
      <c r="H576" s="407" t="s">
        <v>1329</v>
      </c>
      <c r="I576" s="407" t="s">
        <v>1330</v>
      </c>
      <c r="J576" s="407" t="s">
        <v>1331</v>
      </c>
      <c r="K576" s="407" t="s">
        <v>1332</v>
      </c>
      <c r="L576" s="409">
        <v>1705.6117647058825</v>
      </c>
      <c r="M576" s="409">
        <v>17</v>
      </c>
      <c r="N576" s="410">
        <v>28995.4</v>
      </c>
    </row>
    <row r="577" spans="1:14" ht="14.4" customHeight="1" x14ac:dyDescent="0.3">
      <c r="A577" s="405" t="s">
        <v>1711</v>
      </c>
      <c r="B577" s="406" t="s">
        <v>2339</v>
      </c>
      <c r="C577" s="407" t="s">
        <v>1712</v>
      </c>
      <c r="D577" s="408" t="s">
        <v>2356</v>
      </c>
      <c r="E577" s="407" t="s">
        <v>434</v>
      </c>
      <c r="F577" s="408" t="s">
        <v>2365</v>
      </c>
      <c r="G577" s="407" t="s">
        <v>435</v>
      </c>
      <c r="H577" s="407" t="s">
        <v>1800</v>
      </c>
      <c r="I577" s="407" t="s">
        <v>1801</v>
      </c>
      <c r="J577" s="407" t="s">
        <v>1802</v>
      </c>
      <c r="K577" s="407" t="s">
        <v>1803</v>
      </c>
      <c r="L577" s="409">
        <v>1088.8098983909354</v>
      </c>
      <c r="M577" s="409">
        <v>3</v>
      </c>
      <c r="N577" s="410">
        <v>3266.4296951728061</v>
      </c>
    </row>
    <row r="578" spans="1:14" ht="14.4" customHeight="1" x14ac:dyDescent="0.3">
      <c r="A578" s="405" t="s">
        <v>1711</v>
      </c>
      <c r="B578" s="406" t="s">
        <v>2339</v>
      </c>
      <c r="C578" s="407" t="s">
        <v>1712</v>
      </c>
      <c r="D578" s="408" t="s">
        <v>2356</v>
      </c>
      <c r="E578" s="407" t="s">
        <v>434</v>
      </c>
      <c r="F578" s="408" t="s">
        <v>2365</v>
      </c>
      <c r="G578" s="407" t="s">
        <v>435</v>
      </c>
      <c r="H578" s="407" t="s">
        <v>1333</v>
      </c>
      <c r="I578" s="407" t="s">
        <v>1334</v>
      </c>
      <c r="J578" s="407" t="s">
        <v>1335</v>
      </c>
      <c r="K578" s="407" t="s">
        <v>1336</v>
      </c>
      <c r="L578" s="409">
        <v>197.47</v>
      </c>
      <c r="M578" s="409">
        <v>2</v>
      </c>
      <c r="N578" s="410">
        <v>394.94</v>
      </c>
    </row>
    <row r="579" spans="1:14" ht="14.4" customHeight="1" x14ac:dyDescent="0.3">
      <c r="A579" s="405" t="s">
        <v>1711</v>
      </c>
      <c r="B579" s="406" t="s">
        <v>2339</v>
      </c>
      <c r="C579" s="407" t="s">
        <v>1712</v>
      </c>
      <c r="D579" s="408" t="s">
        <v>2356</v>
      </c>
      <c r="E579" s="407" t="s">
        <v>434</v>
      </c>
      <c r="F579" s="408" t="s">
        <v>2365</v>
      </c>
      <c r="G579" s="407" t="s">
        <v>435</v>
      </c>
      <c r="H579" s="407" t="s">
        <v>1804</v>
      </c>
      <c r="I579" s="407" t="s">
        <v>1805</v>
      </c>
      <c r="J579" s="407" t="s">
        <v>1806</v>
      </c>
      <c r="K579" s="407" t="s">
        <v>1807</v>
      </c>
      <c r="L579" s="409">
        <v>330.0104545786088</v>
      </c>
      <c r="M579" s="409">
        <v>8</v>
      </c>
      <c r="N579" s="410">
        <v>2640.0836366288704</v>
      </c>
    </row>
    <row r="580" spans="1:14" ht="14.4" customHeight="1" x14ac:dyDescent="0.3">
      <c r="A580" s="405" t="s">
        <v>1711</v>
      </c>
      <c r="B580" s="406" t="s">
        <v>2339</v>
      </c>
      <c r="C580" s="407" t="s">
        <v>1712</v>
      </c>
      <c r="D580" s="408" t="s">
        <v>2356</v>
      </c>
      <c r="E580" s="407" t="s">
        <v>434</v>
      </c>
      <c r="F580" s="408" t="s">
        <v>2365</v>
      </c>
      <c r="G580" s="407" t="s">
        <v>435</v>
      </c>
      <c r="H580" s="407" t="s">
        <v>1808</v>
      </c>
      <c r="I580" s="407" t="s">
        <v>1809</v>
      </c>
      <c r="J580" s="407" t="s">
        <v>1810</v>
      </c>
      <c r="K580" s="407" t="s">
        <v>1811</v>
      </c>
      <c r="L580" s="409">
        <v>1528.4099999999999</v>
      </c>
      <c r="M580" s="409">
        <v>1</v>
      </c>
      <c r="N580" s="410">
        <v>1528.4099999999999</v>
      </c>
    </row>
    <row r="581" spans="1:14" ht="14.4" customHeight="1" x14ac:dyDescent="0.3">
      <c r="A581" s="405" t="s">
        <v>1711</v>
      </c>
      <c r="B581" s="406" t="s">
        <v>2339</v>
      </c>
      <c r="C581" s="407" t="s">
        <v>1712</v>
      </c>
      <c r="D581" s="408" t="s">
        <v>2356</v>
      </c>
      <c r="E581" s="407" t="s">
        <v>434</v>
      </c>
      <c r="F581" s="408" t="s">
        <v>2365</v>
      </c>
      <c r="G581" s="407" t="s">
        <v>435</v>
      </c>
      <c r="H581" s="407" t="s">
        <v>848</v>
      </c>
      <c r="I581" s="407" t="s">
        <v>849</v>
      </c>
      <c r="J581" s="407" t="s">
        <v>850</v>
      </c>
      <c r="K581" s="407" t="s">
        <v>851</v>
      </c>
      <c r="L581" s="409">
        <v>21.131999999999998</v>
      </c>
      <c r="M581" s="409">
        <v>100</v>
      </c>
      <c r="N581" s="410">
        <v>2113.1999999999998</v>
      </c>
    </row>
    <row r="582" spans="1:14" ht="14.4" customHeight="1" x14ac:dyDescent="0.3">
      <c r="A582" s="405" t="s">
        <v>1711</v>
      </c>
      <c r="B582" s="406" t="s">
        <v>2339</v>
      </c>
      <c r="C582" s="407" t="s">
        <v>1712</v>
      </c>
      <c r="D582" s="408" t="s">
        <v>2356</v>
      </c>
      <c r="E582" s="407" t="s">
        <v>434</v>
      </c>
      <c r="F582" s="408" t="s">
        <v>2365</v>
      </c>
      <c r="G582" s="407" t="s">
        <v>435</v>
      </c>
      <c r="H582" s="407" t="s">
        <v>1812</v>
      </c>
      <c r="I582" s="407" t="s">
        <v>1813</v>
      </c>
      <c r="J582" s="407" t="s">
        <v>1814</v>
      </c>
      <c r="K582" s="407" t="s">
        <v>1815</v>
      </c>
      <c r="L582" s="409">
        <v>3925.83</v>
      </c>
      <c r="M582" s="409">
        <v>1</v>
      </c>
      <c r="N582" s="410">
        <v>3925.83</v>
      </c>
    </row>
    <row r="583" spans="1:14" ht="14.4" customHeight="1" x14ac:dyDescent="0.3">
      <c r="A583" s="405" t="s">
        <v>1711</v>
      </c>
      <c r="B583" s="406" t="s">
        <v>2339</v>
      </c>
      <c r="C583" s="407" t="s">
        <v>1712</v>
      </c>
      <c r="D583" s="408" t="s">
        <v>2356</v>
      </c>
      <c r="E583" s="407" t="s">
        <v>434</v>
      </c>
      <c r="F583" s="408" t="s">
        <v>2365</v>
      </c>
      <c r="G583" s="407" t="s">
        <v>435</v>
      </c>
      <c r="H583" s="407" t="s">
        <v>856</v>
      </c>
      <c r="I583" s="407" t="s">
        <v>857</v>
      </c>
      <c r="J583" s="407" t="s">
        <v>858</v>
      </c>
      <c r="K583" s="407" t="s">
        <v>859</v>
      </c>
      <c r="L583" s="409">
        <v>36.427732080178743</v>
      </c>
      <c r="M583" s="409">
        <v>36</v>
      </c>
      <c r="N583" s="410">
        <v>1311.3983548864346</v>
      </c>
    </row>
    <row r="584" spans="1:14" ht="14.4" customHeight="1" x14ac:dyDescent="0.3">
      <c r="A584" s="405" t="s">
        <v>1711</v>
      </c>
      <c r="B584" s="406" t="s">
        <v>2339</v>
      </c>
      <c r="C584" s="407" t="s">
        <v>1712</v>
      </c>
      <c r="D584" s="408" t="s">
        <v>2356</v>
      </c>
      <c r="E584" s="407" t="s">
        <v>434</v>
      </c>
      <c r="F584" s="408" t="s">
        <v>2365</v>
      </c>
      <c r="G584" s="407" t="s">
        <v>435</v>
      </c>
      <c r="H584" s="407" t="s">
        <v>1816</v>
      </c>
      <c r="I584" s="407" t="s">
        <v>1817</v>
      </c>
      <c r="J584" s="407" t="s">
        <v>1818</v>
      </c>
      <c r="K584" s="407" t="s">
        <v>1819</v>
      </c>
      <c r="L584" s="409">
        <v>52.197210116872277</v>
      </c>
      <c r="M584" s="409">
        <v>11</v>
      </c>
      <c r="N584" s="410">
        <v>574.16931128559509</v>
      </c>
    </row>
    <row r="585" spans="1:14" ht="14.4" customHeight="1" x14ac:dyDescent="0.3">
      <c r="A585" s="405" t="s">
        <v>1711</v>
      </c>
      <c r="B585" s="406" t="s">
        <v>2339</v>
      </c>
      <c r="C585" s="407" t="s">
        <v>1712</v>
      </c>
      <c r="D585" s="408" t="s">
        <v>2356</v>
      </c>
      <c r="E585" s="407" t="s">
        <v>434</v>
      </c>
      <c r="F585" s="408" t="s">
        <v>2365</v>
      </c>
      <c r="G585" s="407" t="s">
        <v>435</v>
      </c>
      <c r="H585" s="407" t="s">
        <v>862</v>
      </c>
      <c r="I585" s="407" t="s">
        <v>135</v>
      </c>
      <c r="J585" s="407" t="s">
        <v>863</v>
      </c>
      <c r="K585" s="407"/>
      <c r="L585" s="409">
        <v>116.07985700748242</v>
      </c>
      <c r="M585" s="409">
        <v>8</v>
      </c>
      <c r="N585" s="410">
        <v>928.63885605985934</v>
      </c>
    </row>
    <row r="586" spans="1:14" ht="14.4" customHeight="1" x14ac:dyDescent="0.3">
      <c r="A586" s="405" t="s">
        <v>1711</v>
      </c>
      <c r="B586" s="406" t="s">
        <v>2339</v>
      </c>
      <c r="C586" s="407" t="s">
        <v>1712</v>
      </c>
      <c r="D586" s="408" t="s">
        <v>2356</v>
      </c>
      <c r="E586" s="407" t="s">
        <v>434</v>
      </c>
      <c r="F586" s="408" t="s">
        <v>2365</v>
      </c>
      <c r="G586" s="407" t="s">
        <v>435</v>
      </c>
      <c r="H586" s="407" t="s">
        <v>871</v>
      </c>
      <c r="I586" s="407" t="s">
        <v>872</v>
      </c>
      <c r="J586" s="407" t="s">
        <v>873</v>
      </c>
      <c r="K586" s="407" t="s">
        <v>874</v>
      </c>
      <c r="L586" s="409">
        <v>47.661600000000007</v>
      </c>
      <c r="M586" s="409">
        <v>10</v>
      </c>
      <c r="N586" s="410">
        <v>476.61600000000004</v>
      </c>
    </row>
    <row r="587" spans="1:14" ht="14.4" customHeight="1" x14ac:dyDescent="0.3">
      <c r="A587" s="405" t="s">
        <v>1711</v>
      </c>
      <c r="B587" s="406" t="s">
        <v>2339</v>
      </c>
      <c r="C587" s="407" t="s">
        <v>1712</v>
      </c>
      <c r="D587" s="408" t="s">
        <v>2356</v>
      </c>
      <c r="E587" s="407" t="s">
        <v>434</v>
      </c>
      <c r="F587" s="408" t="s">
        <v>2365</v>
      </c>
      <c r="G587" s="407" t="s">
        <v>435</v>
      </c>
      <c r="H587" s="407" t="s">
        <v>875</v>
      </c>
      <c r="I587" s="407" t="s">
        <v>876</v>
      </c>
      <c r="J587" s="407" t="s">
        <v>460</v>
      </c>
      <c r="K587" s="407" t="s">
        <v>877</v>
      </c>
      <c r="L587" s="409">
        <v>49.92664770560868</v>
      </c>
      <c r="M587" s="409">
        <v>19</v>
      </c>
      <c r="N587" s="410">
        <v>948.60630640656495</v>
      </c>
    </row>
    <row r="588" spans="1:14" ht="14.4" customHeight="1" x14ac:dyDescent="0.3">
      <c r="A588" s="405" t="s">
        <v>1711</v>
      </c>
      <c r="B588" s="406" t="s">
        <v>2339</v>
      </c>
      <c r="C588" s="407" t="s">
        <v>1712</v>
      </c>
      <c r="D588" s="408" t="s">
        <v>2356</v>
      </c>
      <c r="E588" s="407" t="s">
        <v>434</v>
      </c>
      <c r="F588" s="408" t="s">
        <v>2365</v>
      </c>
      <c r="G588" s="407" t="s">
        <v>435</v>
      </c>
      <c r="H588" s="407" t="s">
        <v>1820</v>
      </c>
      <c r="I588" s="407" t="s">
        <v>1821</v>
      </c>
      <c r="J588" s="407" t="s">
        <v>614</v>
      </c>
      <c r="K588" s="407" t="s">
        <v>1822</v>
      </c>
      <c r="L588" s="409">
        <v>141.49023869201804</v>
      </c>
      <c r="M588" s="409">
        <v>1</v>
      </c>
      <c r="N588" s="410">
        <v>141.49023869201804</v>
      </c>
    </row>
    <row r="589" spans="1:14" ht="14.4" customHeight="1" x14ac:dyDescent="0.3">
      <c r="A589" s="405" t="s">
        <v>1711</v>
      </c>
      <c r="B589" s="406" t="s">
        <v>2339</v>
      </c>
      <c r="C589" s="407" t="s">
        <v>1712</v>
      </c>
      <c r="D589" s="408" t="s">
        <v>2356</v>
      </c>
      <c r="E589" s="407" t="s">
        <v>434</v>
      </c>
      <c r="F589" s="408" t="s">
        <v>2365</v>
      </c>
      <c r="G589" s="407" t="s">
        <v>435</v>
      </c>
      <c r="H589" s="407" t="s">
        <v>878</v>
      </c>
      <c r="I589" s="407" t="s">
        <v>879</v>
      </c>
      <c r="J589" s="407" t="s">
        <v>880</v>
      </c>
      <c r="K589" s="407" t="s">
        <v>881</v>
      </c>
      <c r="L589" s="409">
        <v>294.18</v>
      </c>
      <c r="M589" s="409">
        <v>1</v>
      </c>
      <c r="N589" s="410">
        <v>294.18</v>
      </c>
    </row>
    <row r="590" spans="1:14" ht="14.4" customHeight="1" x14ac:dyDescent="0.3">
      <c r="A590" s="405" t="s">
        <v>1711</v>
      </c>
      <c r="B590" s="406" t="s">
        <v>2339</v>
      </c>
      <c r="C590" s="407" t="s">
        <v>1712</v>
      </c>
      <c r="D590" s="408" t="s">
        <v>2356</v>
      </c>
      <c r="E590" s="407" t="s">
        <v>434</v>
      </c>
      <c r="F590" s="408" t="s">
        <v>2365</v>
      </c>
      <c r="G590" s="407" t="s">
        <v>435</v>
      </c>
      <c r="H590" s="407" t="s">
        <v>1823</v>
      </c>
      <c r="I590" s="407" t="s">
        <v>1824</v>
      </c>
      <c r="J590" s="407" t="s">
        <v>1825</v>
      </c>
      <c r="K590" s="407" t="s">
        <v>1826</v>
      </c>
      <c r="L590" s="409">
        <v>2663.16</v>
      </c>
      <c r="M590" s="409">
        <v>3</v>
      </c>
      <c r="N590" s="410">
        <v>7989.48</v>
      </c>
    </row>
    <row r="591" spans="1:14" ht="14.4" customHeight="1" x14ac:dyDescent="0.3">
      <c r="A591" s="405" t="s">
        <v>1711</v>
      </c>
      <c r="B591" s="406" t="s">
        <v>2339</v>
      </c>
      <c r="C591" s="407" t="s">
        <v>1712</v>
      </c>
      <c r="D591" s="408" t="s">
        <v>2356</v>
      </c>
      <c r="E591" s="407" t="s">
        <v>434</v>
      </c>
      <c r="F591" s="408" t="s">
        <v>2365</v>
      </c>
      <c r="G591" s="407" t="s">
        <v>435</v>
      </c>
      <c r="H591" s="407" t="s">
        <v>1827</v>
      </c>
      <c r="I591" s="407" t="s">
        <v>1827</v>
      </c>
      <c r="J591" s="407" t="s">
        <v>1828</v>
      </c>
      <c r="K591" s="407" t="s">
        <v>573</v>
      </c>
      <c r="L591" s="409">
        <v>301.64999999999998</v>
      </c>
      <c r="M591" s="409">
        <v>1</v>
      </c>
      <c r="N591" s="410">
        <v>301.64999999999998</v>
      </c>
    </row>
    <row r="592" spans="1:14" ht="14.4" customHeight="1" x14ac:dyDescent="0.3">
      <c r="A592" s="405" t="s">
        <v>1711</v>
      </c>
      <c r="B592" s="406" t="s">
        <v>2339</v>
      </c>
      <c r="C592" s="407" t="s">
        <v>1712</v>
      </c>
      <c r="D592" s="408" t="s">
        <v>2356</v>
      </c>
      <c r="E592" s="407" t="s">
        <v>434</v>
      </c>
      <c r="F592" s="408" t="s">
        <v>2365</v>
      </c>
      <c r="G592" s="407" t="s">
        <v>435</v>
      </c>
      <c r="H592" s="407" t="s">
        <v>1345</v>
      </c>
      <c r="I592" s="407" t="s">
        <v>1346</v>
      </c>
      <c r="J592" s="407" t="s">
        <v>1347</v>
      </c>
      <c r="K592" s="407" t="s">
        <v>520</v>
      </c>
      <c r="L592" s="409">
        <v>41.399999999999963</v>
      </c>
      <c r="M592" s="409">
        <v>2</v>
      </c>
      <c r="N592" s="410">
        <v>82.799999999999926</v>
      </c>
    </row>
    <row r="593" spans="1:14" ht="14.4" customHeight="1" x14ac:dyDescent="0.3">
      <c r="A593" s="405" t="s">
        <v>1711</v>
      </c>
      <c r="B593" s="406" t="s">
        <v>2339</v>
      </c>
      <c r="C593" s="407" t="s">
        <v>1712</v>
      </c>
      <c r="D593" s="408" t="s">
        <v>2356</v>
      </c>
      <c r="E593" s="407" t="s">
        <v>434</v>
      </c>
      <c r="F593" s="408" t="s">
        <v>2365</v>
      </c>
      <c r="G593" s="407" t="s">
        <v>435</v>
      </c>
      <c r="H593" s="407" t="s">
        <v>1348</v>
      </c>
      <c r="I593" s="407" t="s">
        <v>1349</v>
      </c>
      <c r="J593" s="407" t="s">
        <v>1350</v>
      </c>
      <c r="K593" s="407" t="s">
        <v>1351</v>
      </c>
      <c r="L593" s="409">
        <v>390.04410320001261</v>
      </c>
      <c r="M593" s="409">
        <v>4</v>
      </c>
      <c r="N593" s="410">
        <v>1560.1764128000505</v>
      </c>
    </row>
    <row r="594" spans="1:14" ht="14.4" customHeight="1" x14ac:dyDescent="0.3">
      <c r="A594" s="405" t="s">
        <v>1711</v>
      </c>
      <c r="B594" s="406" t="s">
        <v>2339</v>
      </c>
      <c r="C594" s="407" t="s">
        <v>1712</v>
      </c>
      <c r="D594" s="408" t="s">
        <v>2356</v>
      </c>
      <c r="E594" s="407" t="s">
        <v>434</v>
      </c>
      <c r="F594" s="408" t="s">
        <v>2365</v>
      </c>
      <c r="G594" s="407" t="s">
        <v>435</v>
      </c>
      <c r="H594" s="407" t="s">
        <v>1829</v>
      </c>
      <c r="I594" s="407" t="s">
        <v>1830</v>
      </c>
      <c r="J594" s="407" t="s">
        <v>1831</v>
      </c>
      <c r="K594" s="407" t="s">
        <v>1832</v>
      </c>
      <c r="L594" s="409">
        <v>992.36480151943852</v>
      </c>
      <c r="M594" s="409">
        <v>3</v>
      </c>
      <c r="N594" s="410">
        <v>2977.0944045583155</v>
      </c>
    </row>
    <row r="595" spans="1:14" ht="14.4" customHeight="1" x14ac:dyDescent="0.3">
      <c r="A595" s="405" t="s">
        <v>1711</v>
      </c>
      <c r="B595" s="406" t="s">
        <v>2339</v>
      </c>
      <c r="C595" s="407" t="s">
        <v>1712</v>
      </c>
      <c r="D595" s="408" t="s">
        <v>2356</v>
      </c>
      <c r="E595" s="407" t="s">
        <v>434</v>
      </c>
      <c r="F595" s="408" t="s">
        <v>2365</v>
      </c>
      <c r="G595" s="407" t="s">
        <v>435</v>
      </c>
      <c r="H595" s="407" t="s">
        <v>1833</v>
      </c>
      <c r="I595" s="407" t="s">
        <v>1834</v>
      </c>
      <c r="J595" s="407" t="s">
        <v>1835</v>
      </c>
      <c r="K595" s="407" t="s">
        <v>1836</v>
      </c>
      <c r="L595" s="409">
        <v>281.39975661332255</v>
      </c>
      <c r="M595" s="409">
        <v>3</v>
      </c>
      <c r="N595" s="410">
        <v>844.19926983996766</v>
      </c>
    </row>
    <row r="596" spans="1:14" ht="14.4" customHeight="1" x14ac:dyDescent="0.3">
      <c r="A596" s="405" t="s">
        <v>1711</v>
      </c>
      <c r="B596" s="406" t="s">
        <v>2339</v>
      </c>
      <c r="C596" s="407" t="s">
        <v>1712</v>
      </c>
      <c r="D596" s="408" t="s">
        <v>2356</v>
      </c>
      <c r="E596" s="407" t="s">
        <v>434</v>
      </c>
      <c r="F596" s="408" t="s">
        <v>2365</v>
      </c>
      <c r="G596" s="407" t="s">
        <v>435</v>
      </c>
      <c r="H596" s="407" t="s">
        <v>886</v>
      </c>
      <c r="I596" s="407" t="s">
        <v>887</v>
      </c>
      <c r="J596" s="407" t="s">
        <v>888</v>
      </c>
      <c r="K596" s="407" t="s">
        <v>889</v>
      </c>
      <c r="L596" s="409">
        <v>1058.8617444652132</v>
      </c>
      <c r="M596" s="409">
        <v>8</v>
      </c>
      <c r="N596" s="410">
        <v>8470.8939557217054</v>
      </c>
    </row>
    <row r="597" spans="1:14" ht="14.4" customHeight="1" x14ac:dyDescent="0.3">
      <c r="A597" s="405" t="s">
        <v>1711</v>
      </c>
      <c r="B597" s="406" t="s">
        <v>2339</v>
      </c>
      <c r="C597" s="407" t="s">
        <v>1712</v>
      </c>
      <c r="D597" s="408" t="s">
        <v>2356</v>
      </c>
      <c r="E597" s="407" t="s">
        <v>434</v>
      </c>
      <c r="F597" s="408" t="s">
        <v>2365</v>
      </c>
      <c r="G597" s="407" t="s">
        <v>435</v>
      </c>
      <c r="H597" s="407" t="s">
        <v>1837</v>
      </c>
      <c r="I597" s="407" t="s">
        <v>1838</v>
      </c>
      <c r="J597" s="407" t="s">
        <v>1839</v>
      </c>
      <c r="K597" s="407"/>
      <c r="L597" s="409">
        <v>150.10500000000005</v>
      </c>
      <c r="M597" s="409">
        <v>2</v>
      </c>
      <c r="N597" s="410">
        <v>300.21000000000009</v>
      </c>
    </row>
    <row r="598" spans="1:14" ht="14.4" customHeight="1" x14ac:dyDescent="0.3">
      <c r="A598" s="405" t="s">
        <v>1711</v>
      </c>
      <c r="B598" s="406" t="s">
        <v>2339</v>
      </c>
      <c r="C598" s="407" t="s">
        <v>1712</v>
      </c>
      <c r="D598" s="408" t="s">
        <v>2356</v>
      </c>
      <c r="E598" s="407" t="s">
        <v>434</v>
      </c>
      <c r="F598" s="408" t="s">
        <v>2365</v>
      </c>
      <c r="G598" s="407" t="s">
        <v>435</v>
      </c>
      <c r="H598" s="407" t="s">
        <v>468</v>
      </c>
      <c r="I598" s="407" t="s">
        <v>135</v>
      </c>
      <c r="J598" s="407" t="s">
        <v>469</v>
      </c>
      <c r="K598" s="407"/>
      <c r="L598" s="409">
        <v>103.10350921178667</v>
      </c>
      <c r="M598" s="409">
        <v>4</v>
      </c>
      <c r="N598" s="410">
        <v>412.41403684714669</v>
      </c>
    </row>
    <row r="599" spans="1:14" ht="14.4" customHeight="1" x14ac:dyDescent="0.3">
      <c r="A599" s="405" t="s">
        <v>1711</v>
      </c>
      <c r="B599" s="406" t="s">
        <v>2339</v>
      </c>
      <c r="C599" s="407" t="s">
        <v>1712</v>
      </c>
      <c r="D599" s="408" t="s">
        <v>2356</v>
      </c>
      <c r="E599" s="407" t="s">
        <v>434</v>
      </c>
      <c r="F599" s="408" t="s">
        <v>2365</v>
      </c>
      <c r="G599" s="407" t="s">
        <v>435</v>
      </c>
      <c r="H599" s="407" t="s">
        <v>1840</v>
      </c>
      <c r="I599" s="407" t="s">
        <v>1841</v>
      </c>
      <c r="J599" s="407" t="s">
        <v>1842</v>
      </c>
      <c r="K599" s="407" t="s">
        <v>1843</v>
      </c>
      <c r="L599" s="409">
        <v>291.19999999999993</v>
      </c>
      <c r="M599" s="409">
        <v>5</v>
      </c>
      <c r="N599" s="410">
        <v>1455.9999999999998</v>
      </c>
    </row>
    <row r="600" spans="1:14" ht="14.4" customHeight="1" x14ac:dyDescent="0.3">
      <c r="A600" s="405" t="s">
        <v>1711</v>
      </c>
      <c r="B600" s="406" t="s">
        <v>2339</v>
      </c>
      <c r="C600" s="407" t="s">
        <v>1712</v>
      </c>
      <c r="D600" s="408" t="s">
        <v>2356</v>
      </c>
      <c r="E600" s="407" t="s">
        <v>434</v>
      </c>
      <c r="F600" s="408" t="s">
        <v>2365</v>
      </c>
      <c r="G600" s="407" t="s">
        <v>435</v>
      </c>
      <c r="H600" s="407" t="s">
        <v>1844</v>
      </c>
      <c r="I600" s="407" t="s">
        <v>1845</v>
      </c>
      <c r="J600" s="407" t="s">
        <v>1846</v>
      </c>
      <c r="K600" s="407" t="s">
        <v>1847</v>
      </c>
      <c r="L600" s="409">
        <v>186.35000000000002</v>
      </c>
      <c r="M600" s="409">
        <v>8</v>
      </c>
      <c r="N600" s="410">
        <v>1490.8000000000002</v>
      </c>
    </row>
    <row r="601" spans="1:14" ht="14.4" customHeight="1" x14ac:dyDescent="0.3">
      <c r="A601" s="405" t="s">
        <v>1711</v>
      </c>
      <c r="B601" s="406" t="s">
        <v>2339</v>
      </c>
      <c r="C601" s="407" t="s">
        <v>1712</v>
      </c>
      <c r="D601" s="408" t="s">
        <v>2356</v>
      </c>
      <c r="E601" s="407" t="s">
        <v>434</v>
      </c>
      <c r="F601" s="408" t="s">
        <v>2365</v>
      </c>
      <c r="G601" s="407" t="s">
        <v>435</v>
      </c>
      <c r="H601" s="407" t="s">
        <v>442</v>
      </c>
      <c r="I601" s="407" t="s">
        <v>135</v>
      </c>
      <c r="J601" s="407" t="s">
        <v>443</v>
      </c>
      <c r="K601" s="407"/>
      <c r="L601" s="409">
        <v>272.06586226648881</v>
      </c>
      <c r="M601" s="409">
        <v>5</v>
      </c>
      <c r="N601" s="410">
        <v>1360.3293113324441</v>
      </c>
    </row>
    <row r="602" spans="1:14" ht="14.4" customHeight="1" x14ac:dyDescent="0.3">
      <c r="A602" s="405" t="s">
        <v>1711</v>
      </c>
      <c r="B602" s="406" t="s">
        <v>2339</v>
      </c>
      <c r="C602" s="407" t="s">
        <v>1712</v>
      </c>
      <c r="D602" s="408" t="s">
        <v>2356</v>
      </c>
      <c r="E602" s="407" t="s">
        <v>434</v>
      </c>
      <c r="F602" s="408" t="s">
        <v>2365</v>
      </c>
      <c r="G602" s="407" t="s">
        <v>435</v>
      </c>
      <c r="H602" s="407" t="s">
        <v>1848</v>
      </c>
      <c r="I602" s="407" t="s">
        <v>1849</v>
      </c>
      <c r="J602" s="407" t="s">
        <v>1785</v>
      </c>
      <c r="K602" s="407" t="s">
        <v>1850</v>
      </c>
      <c r="L602" s="409">
        <v>56.749169556404297</v>
      </c>
      <c r="M602" s="409">
        <v>10</v>
      </c>
      <c r="N602" s="410">
        <v>567.49169556404297</v>
      </c>
    </row>
    <row r="603" spans="1:14" ht="14.4" customHeight="1" x14ac:dyDescent="0.3">
      <c r="A603" s="405" t="s">
        <v>1711</v>
      </c>
      <c r="B603" s="406" t="s">
        <v>2339</v>
      </c>
      <c r="C603" s="407" t="s">
        <v>1712</v>
      </c>
      <c r="D603" s="408" t="s">
        <v>2356</v>
      </c>
      <c r="E603" s="407" t="s">
        <v>434</v>
      </c>
      <c r="F603" s="408" t="s">
        <v>2365</v>
      </c>
      <c r="G603" s="407" t="s">
        <v>435</v>
      </c>
      <c r="H603" s="407" t="s">
        <v>1851</v>
      </c>
      <c r="I603" s="407" t="s">
        <v>1852</v>
      </c>
      <c r="J603" s="407" t="s">
        <v>598</v>
      </c>
      <c r="K603" s="407" t="s">
        <v>1853</v>
      </c>
      <c r="L603" s="409">
        <v>93.94</v>
      </c>
      <c r="M603" s="409">
        <v>50</v>
      </c>
      <c r="N603" s="410">
        <v>4697</v>
      </c>
    </row>
    <row r="604" spans="1:14" ht="14.4" customHeight="1" x14ac:dyDescent="0.3">
      <c r="A604" s="405" t="s">
        <v>1711</v>
      </c>
      <c r="B604" s="406" t="s">
        <v>2339</v>
      </c>
      <c r="C604" s="407" t="s">
        <v>1712</v>
      </c>
      <c r="D604" s="408" t="s">
        <v>2356</v>
      </c>
      <c r="E604" s="407" t="s">
        <v>434</v>
      </c>
      <c r="F604" s="408" t="s">
        <v>2365</v>
      </c>
      <c r="G604" s="407" t="s">
        <v>435</v>
      </c>
      <c r="H604" s="407" t="s">
        <v>470</v>
      </c>
      <c r="I604" s="407" t="s">
        <v>471</v>
      </c>
      <c r="J604" s="407" t="s">
        <v>472</v>
      </c>
      <c r="K604" s="407" t="s">
        <v>473</v>
      </c>
      <c r="L604" s="409">
        <v>104.06977773372428</v>
      </c>
      <c r="M604" s="409">
        <v>34</v>
      </c>
      <c r="N604" s="410">
        <v>3538.3724429466256</v>
      </c>
    </row>
    <row r="605" spans="1:14" ht="14.4" customHeight="1" x14ac:dyDescent="0.3">
      <c r="A605" s="405" t="s">
        <v>1711</v>
      </c>
      <c r="B605" s="406" t="s">
        <v>2339</v>
      </c>
      <c r="C605" s="407" t="s">
        <v>1712</v>
      </c>
      <c r="D605" s="408" t="s">
        <v>2356</v>
      </c>
      <c r="E605" s="407" t="s">
        <v>434</v>
      </c>
      <c r="F605" s="408" t="s">
        <v>2365</v>
      </c>
      <c r="G605" s="407" t="s">
        <v>435</v>
      </c>
      <c r="H605" s="407" t="s">
        <v>1854</v>
      </c>
      <c r="I605" s="407" t="s">
        <v>1855</v>
      </c>
      <c r="J605" s="407" t="s">
        <v>1856</v>
      </c>
      <c r="K605" s="407" t="s">
        <v>1857</v>
      </c>
      <c r="L605" s="409">
        <v>1003.0175441648261</v>
      </c>
      <c r="M605" s="409">
        <v>1</v>
      </c>
      <c r="N605" s="410">
        <v>1003.0175441648261</v>
      </c>
    </row>
    <row r="606" spans="1:14" ht="14.4" customHeight="1" x14ac:dyDescent="0.3">
      <c r="A606" s="405" t="s">
        <v>1711</v>
      </c>
      <c r="B606" s="406" t="s">
        <v>2339</v>
      </c>
      <c r="C606" s="407" t="s">
        <v>1712</v>
      </c>
      <c r="D606" s="408" t="s">
        <v>2356</v>
      </c>
      <c r="E606" s="407" t="s">
        <v>434</v>
      </c>
      <c r="F606" s="408" t="s">
        <v>2365</v>
      </c>
      <c r="G606" s="407" t="s">
        <v>435</v>
      </c>
      <c r="H606" s="407" t="s">
        <v>1858</v>
      </c>
      <c r="I606" s="407" t="s">
        <v>1858</v>
      </c>
      <c r="J606" s="407" t="s">
        <v>1859</v>
      </c>
      <c r="K606" s="407" t="s">
        <v>1017</v>
      </c>
      <c r="L606" s="409">
        <v>1032.47</v>
      </c>
      <c r="M606" s="409">
        <v>1</v>
      </c>
      <c r="N606" s="410">
        <v>1032.47</v>
      </c>
    </row>
    <row r="607" spans="1:14" ht="14.4" customHeight="1" x14ac:dyDescent="0.3">
      <c r="A607" s="405" t="s">
        <v>1711</v>
      </c>
      <c r="B607" s="406" t="s">
        <v>2339</v>
      </c>
      <c r="C607" s="407" t="s">
        <v>1712</v>
      </c>
      <c r="D607" s="408" t="s">
        <v>2356</v>
      </c>
      <c r="E607" s="407" t="s">
        <v>434</v>
      </c>
      <c r="F607" s="408" t="s">
        <v>2365</v>
      </c>
      <c r="G607" s="407" t="s">
        <v>435</v>
      </c>
      <c r="H607" s="407" t="s">
        <v>1860</v>
      </c>
      <c r="I607" s="407" t="s">
        <v>1861</v>
      </c>
      <c r="J607" s="407" t="s">
        <v>1862</v>
      </c>
      <c r="K607" s="407" t="s">
        <v>1863</v>
      </c>
      <c r="L607" s="409">
        <v>40.56000037658832</v>
      </c>
      <c r="M607" s="409">
        <v>4</v>
      </c>
      <c r="N607" s="410">
        <v>162.24000150635328</v>
      </c>
    </row>
    <row r="608" spans="1:14" ht="14.4" customHeight="1" x14ac:dyDescent="0.3">
      <c r="A608" s="405" t="s">
        <v>1711</v>
      </c>
      <c r="B608" s="406" t="s">
        <v>2339</v>
      </c>
      <c r="C608" s="407" t="s">
        <v>1712</v>
      </c>
      <c r="D608" s="408" t="s">
        <v>2356</v>
      </c>
      <c r="E608" s="407" t="s">
        <v>434</v>
      </c>
      <c r="F608" s="408" t="s">
        <v>2365</v>
      </c>
      <c r="G608" s="407" t="s">
        <v>435</v>
      </c>
      <c r="H608" s="407" t="s">
        <v>1864</v>
      </c>
      <c r="I608" s="407" t="s">
        <v>135</v>
      </c>
      <c r="J608" s="407" t="s">
        <v>1865</v>
      </c>
      <c r="K608" s="407"/>
      <c r="L608" s="409">
        <v>145.58386606776767</v>
      </c>
      <c r="M608" s="409">
        <v>18</v>
      </c>
      <c r="N608" s="410">
        <v>2620.5095892198183</v>
      </c>
    </row>
    <row r="609" spans="1:14" ht="14.4" customHeight="1" x14ac:dyDescent="0.3">
      <c r="A609" s="405" t="s">
        <v>1711</v>
      </c>
      <c r="B609" s="406" t="s">
        <v>2339</v>
      </c>
      <c r="C609" s="407" t="s">
        <v>1712</v>
      </c>
      <c r="D609" s="408" t="s">
        <v>2356</v>
      </c>
      <c r="E609" s="407" t="s">
        <v>434</v>
      </c>
      <c r="F609" s="408" t="s">
        <v>2365</v>
      </c>
      <c r="G609" s="407" t="s">
        <v>435</v>
      </c>
      <c r="H609" s="407" t="s">
        <v>904</v>
      </c>
      <c r="I609" s="407" t="s">
        <v>135</v>
      </c>
      <c r="J609" s="407" t="s">
        <v>905</v>
      </c>
      <c r="K609" s="407"/>
      <c r="L609" s="409">
        <v>78.759579391295432</v>
      </c>
      <c r="M609" s="409">
        <v>10</v>
      </c>
      <c r="N609" s="410">
        <v>787.59579391295426</v>
      </c>
    </row>
    <row r="610" spans="1:14" ht="14.4" customHeight="1" x14ac:dyDescent="0.3">
      <c r="A610" s="405" t="s">
        <v>1711</v>
      </c>
      <c r="B610" s="406" t="s">
        <v>2339</v>
      </c>
      <c r="C610" s="407" t="s">
        <v>1712</v>
      </c>
      <c r="D610" s="408" t="s">
        <v>2356</v>
      </c>
      <c r="E610" s="407" t="s">
        <v>434</v>
      </c>
      <c r="F610" s="408" t="s">
        <v>2365</v>
      </c>
      <c r="G610" s="407" t="s">
        <v>435</v>
      </c>
      <c r="H610" s="407" t="s">
        <v>1866</v>
      </c>
      <c r="I610" s="407" t="s">
        <v>1867</v>
      </c>
      <c r="J610" s="407" t="s">
        <v>1868</v>
      </c>
      <c r="K610" s="407" t="s">
        <v>1869</v>
      </c>
      <c r="L610" s="409">
        <v>193.56</v>
      </c>
      <c r="M610" s="409">
        <v>1</v>
      </c>
      <c r="N610" s="410">
        <v>193.56</v>
      </c>
    </row>
    <row r="611" spans="1:14" ht="14.4" customHeight="1" x14ac:dyDescent="0.3">
      <c r="A611" s="405" t="s">
        <v>1711</v>
      </c>
      <c r="B611" s="406" t="s">
        <v>2339</v>
      </c>
      <c r="C611" s="407" t="s">
        <v>1712</v>
      </c>
      <c r="D611" s="408" t="s">
        <v>2356</v>
      </c>
      <c r="E611" s="407" t="s">
        <v>434</v>
      </c>
      <c r="F611" s="408" t="s">
        <v>2365</v>
      </c>
      <c r="G611" s="407" t="s">
        <v>435</v>
      </c>
      <c r="H611" s="407" t="s">
        <v>1870</v>
      </c>
      <c r="I611" s="407" t="s">
        <v>1871</v>
      </c>
      <c r="J611" s="407" t="s">
        <v>1872</v>
      </c>
      <c r="K611" s="407" t="s">
        <v>1179</v>
      </c>
      <c r="L611" s="409">
        <v>46.423207462474998</v>
      </c>
      <c r="M611" s="409">
        <v>3</v>
      </c>
      <c r="N611" s="410">
        <v>139.26962238742499</v>
      </c>
    </row>
    <row r="612" spans="1:14" ht="14.4" customHeight="1" x14ac:dyDescent="0.3">
      <c r="A612" s="405" t="s">
        <v>1711</v>
      </c>
      <c r="B612" s="406" t="s">
        <v>2339</v>
      </c>
      <c r="C612" s="407" t="s">
        <v>1712</v>
      </c>
      <c r="D612" s="408" t="s">
        <v>2356</v>
      </c>
      <c r="E612" s="407" t="s">
        <v>434</v>
      </c>
      <c r="F612" s="408" t="s">
        <v>2365</v>
      </c>
      <c r="G612" s="407" t="s">
        <v>435</v>
      </c>
      <c r="H612" s="407" t="s">
        <v>906</v>
      </c>
      <c r="I612" s="407" t="s">
        <v>907</v>
      </c>
      <c r="J612" s="407" t="s">
        <v>908</v>
      </c>
      <c r="K612" s="407" t="s">
        <v>909</v>
      </c>
      <c r="L612" s="409">
        <v>112.61971428571429</v>
      </c>
      <c r="M612" s="409">
        <v>70</v>
      </c>
      <c r="N612" s="410">
        <v>7883.380000000001</v>
      </c>
    </row>
    <row r="613" spans="1:14" ht="14.4" customHeight="1" x14ac:dyDescent="0.3">
      <c r="A613" s="405" t="s">
        <v>1711</v>
      </c>
      <c r="B613" s="406" t="s">
        <v>2339</v>
      </c>
      <c r="C613" s="407" t="s">
        <v>1712</v>
      </c>
      <c r="D613" s="408" t="s">
        <v>2356</v>
      </c>
      <c r="E613" s="407" t="s">
        <v>434</v>
      </c>
      <c r="F613" s="408" t="s">
        <v>2365</v>
      </c>
      <c r="G613" s="407" t="s">
        <v>435</v>
      </c>
      <c r="H613" s="407" t="s">
        <v>1873</v>
      </c>
      <c r="I613" s="407" t="s">
        <v>1874</v>
      </c>
      <c r="J613" s="407" t="s">
        <v>1875</v>
      </c>
      <c r="K613" s="407" t="s">
        <v>1876</v>
      </c>
      <c r="L613" s="409">
        <v>131.3277473056705</v>
      </c>
      <c r="M613" s="409">
        <v>3</v>
      </c>
      <c r="N613" s="410">
        <v>393.98324191701147</v>
      </c>
    </row>
    <row r="614" spans="1:14" ht="14.4" customHeight="1" x14ac:dyDescent="0.3">
      <c r="A614" s="405" t="s">
        <v>1711</v>
      </c>
      <c r="B614" s="406" t="s">
        <v>2339</v>
      </c>
      <c r="C614" s="407" t="s">
        <v>1712</v>
      </c>
      <c r="D614" s="408" t="s">
        <v>2356</v>
      </c>
      <c r="E614" s="407" t="s">
        <v>434</v>
      </c>
      <c r="F614" s="408" t="s">
        <v>2365</v>
      </c>
      <c r="G614" s="407" t="s">
        <v>435</v>
      </c>
      <c r="H614" s="407" t="s">
        <v>1651</v>
      </c>
      <c r="I614" s="407" t="s">
        <v>1652</v>
      </c>
      <c r="J614" s="407" t="s">
        <v>1335</v>
      </c>
      <c r="K614" s="407" t="s">
        <v>1653</v>
      </c>
      <c r="L614" s="409">
        <v>326.32</v>
      </c>
      <c r="M614" s="409">
        <v>2</v>
      </c>
      <c r="N614" s="410">
        <v>652.64</v>
      </c>
    </row>
    <row r="615" spans="1:14" ht="14.4" customHeight="1" x14ac:dyDescent="0.3">
      <c r="A615" s="405" t="s">
        <v>1711</v>
      </c>
      <c r="B615" s="406" t="s">
        <v>2339</v>
      </c>
      <c r="C615" s="407" t="s">
        <v>1712</v>
      </c>
      <c r="D615" s="408" t="s">
        <v>2356</v>
      </c>
      <c r="E615" s="407" t="s">
        <v>434</v>
      </c>
      <c r="F615" s="408" t="s">
        <v>2365</v>
      </c>
      <c r="G615" s="407" t="s">
        <v>435</v>
      </c>
      <c r="H615" s="407" t="s">
        <v>1877</v>
      </c>
      <c r="I615" s="407" t="s">
        <v>1878</v>
      </c>
      <c r="J615" s="407" t="s">
        <v>912</v>
      </c>
      <c r="K615" s="407" t="s">
        <v>1452</v>
      </c>
      <c r="L615" s="409">
        <v>53.160999999999994</v>
      </c>
      <c r="M615" s="409">
        <v>30</v>
      </c>
      <c r="N615" s="410">
        <v>1594.83</v>
      </c>
    </row>
    <row r="616" spans="1:14" ht="14.4" customHeight="1" x14ac:dyDescent="0.3">
      <c r="A616" s="405" t="s">
        <v>1711</v>
      </c>
      <c r="B616" s="406" t="s">
        <v>2339</v>
      </c>
      <c r="C616" s="407" t="s">
        <v>1712</v>
      </c>
      <c r="D616" s="408" t="s">
        <v>2356</v>
      </c>
      <c r="E616" s="407" t="s">
        <v>434</v>
      </c>
      <c r="F616" s="408" t="s">
        <v>2365</v>
      </c>
      <c r="G616" s="407" t="s">
        <v>435</v>
      </c>
      <c r="H616" s="407" t="s">
        <v>1879</v>
      </c>
      <c r="I616" s="407" t="s">
        <v>1880</v>
      </c>
      <c r="J616" s="407" t="s">
        <v>1881</v>
      </c>
      <c r="K616" s="407" t="s">
        <v>1882</v>
      </c>
      <c r="L616" s="409">
        <v>991.66222706287499</v>
      </c>
      <c r="M616" s="409">
        <v>3</v>
      </c>
      <c r="N616" s="410">
        <v>2974.986681188625</v>
      </c>
    </row>
    <row r="617" spans="1:14" ht="14.4" customHeight="1" x14ac:dyDescent="0.3">
      <c r="A617" s="405" t="s">
        <v>1711</v>
      </c>
      <c r="B617" s="406" t="s">
        <v>2339</v>
      </c>
      <c r="C617" s="407" t="s">
        <v>1712</v>
      </c>
      <c r="D617" s="408" t="s">
        <v>2356</v>
      </c>
      <c r="E617" s="407" t="s">
        <v>434</v>
      </c>
      <c r="F617" s="408" t="s">
        <v>2365</v>
      </c>
      <c r="G617" s="407" t="s">
        <v>435</v>
      </c>
      <c r="H617" s="407" t="s">
        <v>1883</v>
      </c>
      <c r="I617" s="407" t="s">
        <v>1884</v>
      </c>
      <c r="J617" s="407" t="s">
        <v>1885</v>
      </c>
      <c r="K617" s="407" t="s">
        <v>1427</v>
      </c>
      <c r="L617" s="409">
        <v>5155.04</v>
      </c>
      <c r="M617" s="409">
        <v>2</v>
      </c>
      <c r="N617" s="410">
        <v>10310.08</v>
      </c>
    </row>
    <row r="618" spans="1:14" ht="14.4" customHeight="1" x14ac:dyDescent="0.3">
      <c r="A618" s="405" t="s">
        <v>1711</v>
      </c>
      <c r="B618" s="406" t="s">
        <v>2339</v>
      </c>
      <c r="C618" s="407" t="s">
        <v>1712</v>
      </c>
      <c r="D618" s="408" t="s">
        <v>2356</v>
      </c>
      <c r="E618" s="407" t="s">
        <v>434</v>
      </c>
      <c r="F618" s="408" t="s">
        <v>2365</v>
      </c>
      <c r="G618" s="407" t="s">
        <v>435</v>
      </c>
      <c r="H618" s="407" t="s">
        <v>914</v>
      </c>
      <c r="I618" s="407" t="s">
        <v>915</v>
      </c>
      <c r="J618" s="407" t="s">
        <v>916</v>
      </c>
      <c r="K618" s="407" t="s">
        <v>917</v>
      </c>
      <c r="L618" s="409">
        <v>384.15352941176468</v>
      </c>
      <c r="M618" s="409">
        <v>17</v>
      </c>
      <c r="N618" s="410">
        <v>6530.61</v>
      </c>
    </row>
    <row r="619" spans="1:14" ht="14.4" customHeight="1" x14ac:dyDescent="0.3">
      <c r="A619" s="405" t="s">
        <v>1711</v>
      </c>
      <c r="B619" s="406" t="s">
        <v>2339</v>
      </c>
      <c r="C619" s="407" t="s">
        <v>1712</v>
      </c>
      <c r="D619" s="408" t="s">
        <v>2356</v>
      </c>
      <c r="E619" s="407" t="s">
        <v>434</v>
      </c>
      <c r="F619" s="408" t="s">
        <v>2365</v>
      </c>
      <c r="G619" s="407" t="s">
        <v>435</v>
      </c>
      <c r="H619" s="407" t="s">
        <v>1886</v>
      </c>
      <c r="I619" s="407" t="s">
        <v>1887</v>
      </c>
      <c r="J619" s="407" t="s">
        <v>1888</v>
      </c>
      <c r="K619" s="407" t="s">
        <v>1889</v>
      </c>
      <c r="L619" s="409">
        <v>198.18801026748866</v>
      </c>
      <c r="M619" s="409">
        <v>1</v>
      </c>
      <c r="N619" s="410">
        <v>198.18801026748866</v>
      </c>
    </row>
    <row r="620" spans="1:14" ht="14.4" customHeight="1" x14ac:dyDescent="0.3">
      <c r="A620" s="405" t="s">
        <v>1711</v>
      </c>
      <c r="B620" s="406" t="s">
        <v>2339</v>
      </c>
      <c r="C620" s="407" t="s">
        <v>1712</v>
      </c>
      <c r="D620" s="408" t="s">
        <v>2356</v>
      </c>
      <c r="E620" s="407" t="s">
        <v>434</v>
      </c>
      <c r="F620" s="408" t="s">
        <v>2365</v>
      </c>
      <c r="G620" s="407" t="s">
        <v>435</v>
      </c>
      <c r="H620" s="407" t="s">
        <v>1890</v>
      </c>
      <c r="I620" s="407" t="s">
        <v>135</v>
      </c>
      <c r="J620" s="407" t="s">
        <v>1891</v>
      </c>
      <c r="K620" s="407"/>
      <c r="L620" s="409">
        <v>97.291044099382319</v>
      </c>
      <c r="M620" s="409">
        <v>8</v>
      </c>
      <c r="N620" s="410">
        <v>778.32835279505855</v>
      </c>
    </row>
    <row r="621" spans="1:14" ht="14.4" customHeight="1" x14ac:dyDescent="0.3">
      <c r="A621" s="405" t="s">
        <v>1711</v>
      </c>
      <c r="B621" s="406" t="s">
        <v>2339</v>
      </c>
      <c r="C621" s="407" t="s">
        <v>1712</v>
      </c>
      <c r="D621" s="408" t="s">
        <v>2356</v>
      </c>
      <c r="E621" s="407" t="s">
        <v>434</v>
      </c>
      <c r="F621" s="408" t="s">
        <v>2365</v>
      </c>
      <c r="G621" s="407" t="s">
        <v>435</v>
      </c>
      <c r="H621" s="407" t="s">
        <v>926</v>
      </c>
      <c r="I621" s="407" t="s">
        <v>135</v>
      </c>
      <c r="J621" s="407" t="s">
        <v>927</v>
      </c>
      <c r="K621" s="407"/>
      <c r="L621" s="409">
        <v>438.39249999999998</v>
      </c>
      <c r="M621" s="409">
        <v>4</v>
      </c>
      <c r="N621" s="410">
        <v>1753.57</v>
      </c>
    </row>
    <row r="622" spans="1:14" ht="14.4" customHeight="1" x14ac:dyDescent="0.3">
      <c r="A622" s="405" t="s">
        <v>1711</v>
      </c>
      <c r="B622" s="406" t="s">
        <v>2339</v>
      </c>
      <c r="C622" s="407" t="s">
        <v>1712</v>
      </c>
      <c r="D622" s="408" t="s">
        <v>2356</v>
      </c>
      <c r="E622" s="407" t="s">
        <v>434</v>
      </c>
      <c r="F622" s="408" t="s">
        <v>2365</v>
      </c>
      <c r="G622" s="407" t="s">
        <v>435</v>
      </c>
      <c r="H622" s="407" t="s">
        <v>1892</v>
      </c>
      <c r="I622" s="407" t="s">
        <v>1892</v>
      </c>
      <c r="J622" s="407" t="s">
        <v>1893</v>
      </c>
      <c r="K622" s="407" t="s">
        <v>1894</v>
      </c>
      <c r="L622" s="409">
        <v>759.83</v>
      </c>
      <c r="M622" s="409">
        <v>1</v>
      </c>
      <c r="N622" s="410">
        <v>759.83</v>
      </c>
    </row>
    <row r="623" spans="1:14" ht="14.4" customHeight="1" x14ac:dyDescent="0.3">
      <c r="A623" s="405" t="s">
        <v>1711</v>
      </c>
      <c r="B623" s="406" t="s">
        <v>2339</v>
      </c>
      <c r="C623" s="407" t="s">
        <v>1712</v>
      </c>
      <c r="D623" s="408" t="s">
        <v>2356</v>
      </c>
      <c r="E623" s="407" t="s">
        <v>434</v>
      </c>
      <c r="F623" s="408" t="s">
        <v>2365</v>
      </c>
      <c r="G623" s="407" t="s">
        <v>435</v>
      </c>
      <c r="H623" s="407" t="s">
        <v>1895</v>
      </c>
      <c r="I623" s="407" t="s">
        <v>1896</v>
      </c>
      <c r="J623" s="407" t="s">
        <v>1897</v>
      </c>
      <c r="K623" s="407" t="s">
        <v>1898</v>
      </c>
      <c r="L623" s="409">
        <v>76.239810577696005</v>
      </c>
      <c r="M623" s="409">
        <v>2</v>
      </c>
      <c r="N623" s="410">
        <v>152.47962115539201</v>
      </c>
    </row>
    <row r="624" spans="1:14" ht="14.4" customHeight="1" x14ac:dyDescent="0.3">
      <c r="A624" s="405" t="s">
        <v>1711</v>
      </c>
      <c r="B624" s="406" t="s">
        <v>2339</v>
      </c>
      <c r="C624" s="407" t="s">
        <v>1712</v>
      </c>
      <c r="D624" s="408" t="s">
        <v>2356</v>
      </c>
      <c r="E624" s="407" t="s">
        <v>434</v>
      </c>
      <c r="F624" s="408" t="s">
        <v>2365</v>
      </c>
      <c r="G624" s="407" t="s">
        <v>435</v>
      </c>
      <c r="H624" s="407" t="s">
        <v>1899</v>
      </c>
      <c r="I624" s="407" t="s">
        <v>135</v>
      </c>
      <c r="J624" s="407" t="s">
        <v>1900</v>
      </c>
      <c r="K624" s="407"/>
      <c r="L624" s="409">
        <v>127.87091118548682</v>
      </c>
      <c r="M624" s="409">
        <v>11</v>
      </c>
      <c r="N624" s="410">
        <v>1406.5800230403549</v>
      </c>
    </row>
    <row r="625" spans="1:14" ht="14.4" customHeight="1" x14ac:dyDescent="0.3">
      <c r="A625" s="405" t="s">
        <v>1711</v>
      </c>
      <c r="B625" s="406" t="s">
        <v>2339</v>
      </c>
      <c r="C625" s="407" t="s">
        <v>1712</v>
      </c>
      <c r="D625" s="408" t="s">
        <v>2356</v>
      </c>
      <c r="E625" s="407" t="s">
        <v>434</v>
      </c>
      <c r="F625" s="408" t="s">
        <v>2365</v>
      </c>
      <c r="G625" s="407" t="s">
        <v>435</v>
      </c>
      <c r="H625" s="407" t="s">
        <v>1901</v>
      </c>
      <c r="I625" s="407" t="s">
        <v>1902</v>
      </c>
      <c r="J625" s="407" t="s">
        <v>1903</v>
      </c>
      <c r="K625" s="407" t="s">
        <v>1452</v>
      </c>
      <c r="L625" s="409">
        <v>106.85499999999999</v>
      </c>
      <c r="M625" s="409">
        <v>40</v>
      </c>
      <c r="N625" s="410">
        <v>4274.2</v>
      </c>
    </row>
    <row r="626" spans="1:14" ht="14.4" customHeight="1" x14ac:dyDescent="0.3">
      <c r="A626" s="405" t="s">
        <v>1711</v>
      </c>
      <c r="B626" s="406" t="s">
        <v>2339</v>
      </c>
      <c r="C626" s="407" t="s">
        <v>1712</v>
      </c>
      <c r="D626" s="408" t="s">
        <v>2356</v>
      </c>
      <c r="E626" s="407" t="s">
        <v>434</v>
      </c>
      <c r="F626" s="408" t="s">
        <v>2365</v>
      </c>
      <c r="G626" s="407" t="s">
        <v>435</v>
      </c>
      <c r="H626" s="407" t="s">
        <v>1904</v>
      </c>
      <c r="I626" s="407" t="s">
        <v>1905</v>
      </c>
      <c r="J626" s="407" t="s">
        <v>656</v>
      </c>
      <c r="K626" s="407" t="s">
        <v>1906</v>
      </c>
      <c r="L626" s="409">
        <v>63.37</v>
      </c>
      <c r="M626" s="409">
        <v>1</v>
      </c>
      <c r="N626" s="410">
        <v>63.37</v>
      </c>
    </row>
    <row r="627" spans="1:14" ht="14.4" customHeight="1" x14ac:dyDescent="0.3">
      <c r="A627" s="405" t="s">
        <v>1711</v>
      </c>
      <c r="B627" s="406" t="s">
        <v>2339</v>
      </c>
      <c r="C627" s="407" t="s">
        <v>1712</v>
      </c>
      <c r="D627" s="408" t="s">
        <v>2356</v>
      </c>
      <c r="E627" s="407" t="s">
        <v>434</v>
      </c>
      <c r="F627" s="408" t="s">
        <v>2365</v>
      </c>
      <c r="G627" s="407" t="s">
        <v>435</v>
      </c>
      <c r="H627" s="407" t="s">
        <v>1414</v>
      </c>
      <c r="I627" s="407" t="s">
        <v>1415</v>
      </c>
      <c r="J627" s="407" t="s">
        <v>1416</v>
      </c>
      <c r="K627" s="407" t="s">
        <v>1417</v>
      </c>
      <c r="L627" s="409">
        <v>325.16000000000003</v>
      </c>
      <c r="M627" s="409">
        <v>4</v>
      </c>
      <c r="N627" s="410">
        <v>1300.6400000000001</v>
      </c>
    </row>
    <row r="628" spans="1:14" ht="14.4" customHeight="1" x14ac:dyDescent="0.3">
      <c r="A628" s="405" t="s">
        <v>1711</v>
      </c>
      <c r="B628" s="406" t="s">
        <v>2339</v>
      </c>
      <c r="C628" s="407" t="s">
        <v>1712</v>
      </c>
      <c r="D628" s="408" t="s">
        <v>2356</v>
      </c>
      <c r="E628" s="407" t="s">
        <v>434</v>
      </c>
      <c r="F628" s="408" t="s">
        <v>2365</v>
      </c>
      <c r="G628" s="407" t="s">
        <v>435</v>
      </c>
      <c r="H628" s="407" t="s">
        <v>488</v>
      </c>
      <c r="I628" s="407" t="s">
        <v>489</v>
      </c>
      <c r="J628" s="407" t="s">
        <v>490</v>
      </c>
      <c r="K628" s="407" t="s">
        <v>491</v>
      </c>
      <c r="L628" s="409">
        <v>279.38</v>
      </c>
      <c r="M628" s="409">
        <v>5</v>
      </c>
      <c r="N628" s="410">
        <v>1396.9</v>
      </c>
    </row>
    <row r="629" spans="1:14" ht="14.4" customHeight="1" x14ac:dyDescent="0.3">
      <c r="A629" s="405" t="s">
        <v>1711</v>
      </c>
      <c r="B629" s="406" t="s">
        <v>2339</v>
      </c>
      <c r="C629" s="407" t="s">
        <v>1712</v>
      </c>
      <c r="D629" s="408" t="s">
        <v>2356</v>
      </c>
      <c r="E629" s="407" t="s">
        <v>434</v>
      </c>
      <c r="F629" s="408" t="s">
        <v>2365</v>
      </c>
      <c r="G629" s="407" t="s">
        <v>435</v>
      </c>
      <c r="H629" s="407" t="s">
        <v>1907</v>
      </c>
      <c r="I629" s="407" t="s">
        <v>1908</v>
      </c>
      <c r="J629" s="407" t="s">
        <v>1909</v>
      </c>
      <c r="K629" s="407" t="s">
        <v>1910</v>
      </c>
      <c r="L629" s="409">
        <v>33.949800068076968</v>
      </c>
      <c r="M629" s="409">
        <v>2</v>
      </c>
      <c r="N629" s="410">
        <v>67.899600136153936</v>
      </c>
    </row>
    <row r="630" spans="1:14" ht="14.4" customHeight="1" x14ac:dyDescent="0.3">
      <c r="A630" s="405" t="s">
        <v>1711</v>
      </c>
      <c r="B630" s="406" t="s">
        <v>2339</v>
      </c>
      <c r="C630" s="407" t="s">
        <v>1712</v>
      </c>
      <c r="D630" s="408" t="s">
        <v>2356</v>
      </c>
      <c r="E630" s="407" t="s">
        <v>434</v>
      </c>
      <c r="F630" s="408" t="s">
        <v>2365</v>
      </c>
      <c r="G630" s="407" t="s">
        <v>435</v>
      </c>
      <c r="H630" s="407" t="s">
        <v>1911</v>
      </c>
      <c r="I630" s="407" t="s">
        <v>135</v>
      </c>
      <c r="J630" s="407" t="s">
        <v>1912</v>
      </c>
      <c r="K630" s="407"/>
      <c r="L630" s="409">
        <v>138.491327058991</v>
      </c>
      <c r="M630" s="409">
        <v>1</v>
      </c>
      <c r="N630" s="410">
        <v>138.491327058991</v>
      </c>
    </row>
    <row r="631" spans="1:14" ht="14.4" customHeight="1" x14ac:dyDescent="0.3">
      <c r="A631" s="405" t="s">
        <v>1711</v>
      </c>
      <c r="B631" s="406" t="s">
        <v>2339</v>
      </c>
      <c r="C631" s="407" t="s">
        <v>1712</v>
      </c>
      <c r="D631" s="408" t="s">
        <v>2356</v>
      </c>
      <c r="E631" s="407" t="s">
        <v>434</v>
      </c>
      <c r="F631" s="408" t="s">
        <v>2365</v>
      </c>
      <c r="G631" s="407" t="s">
        <v>435</v>
      </c>
      <c r="H631" s="407" t="s">
        <v>1913</v>
      </c>
      <c r="I631" s="407" t="s">
        <v>1913</v>
      </c>
      <c r="J631" s="407" t="s">
        <v>1914</v>
      </c>
      <c r="K631" s="407" t="s">
        <v>1915</v>
      </c>
      <c r="L631" s="409">
        <v>48.14</v>
      </c>
      <c r="M631" s="409">
        <v>1</v>
      </c>
      <c r="N631" s="410">
        <v>48.14</v>
      </c>
    </row>
    <row r="632" spans="1:14" ht="14.4" customHeight="1" x14ac:dyDescent="0.3">
      <c r="A632" s="405" t="s">
        <v>1711</v>
      </c>
      <c r="B632" s="406" t="s">
        <v>2339</v>
      </c>
      <c r="C632" s="407" t="s">
        <v>1712</v>
      </c>
      <c r="D632" s="408" t="s">
        <v>2356</v>
      </c>
      <c r="E632" s="407" t="s">
        <v>434</v>
      </c>
      <c r="F632" s="408" t="s">
        <v>2365</v>
      </c>
      <c r="G632" s="407" t="s">
        <v>435</v>
      </c>
      <c r="H632" s="407" t="s">
        <v>1916</v>
      </c>
      <c r="I632" s="407" t="s">
        <v>1916</v>
      </c>
      <c r="J632" s="407" t="s">
        <v>1917</v>
      </c>
      <c r="K632" s="407" t="s">
        <v>573</v>
      </c>
      <c r="L632" s="409">
        <v>382.60999999999996</v>
      </c>
      <c r="M632" s="409">
        <v>1</v>
      </c>
      <c r="N632" s="410">
        <v>382.60999999999996</v>
      </c>
    </row>
    <row r="633" spans="1:14" ht="14.4" customHeight="1" x14ac:dyDescent="0.3">
      <c r="A633" s="405" t="s">
        <v>1711</v>
      </c>
      <c r="B633" s="406" t="s">
        <v>2339</v>
      </c>
      <c r="C633" s="407" t="s">
        <v>1712</v>
      </c>
      <c r="D633" s="408" t="s">
        <v>2356</v>
      </c>
      <c r="E633" s="407" t="s">
        <v>434</v>
      </c>
      <c r="F633" s="408" t="s">
        <v>2365</v>
      </c>
      <c r="G633" s="407" t="s">
        <v>435</v>
      </c>
      <c r="H633" s="407" t="s">
        <v>1424</v>
      </c>
      <c r="I633" s="407" t="s">
        <v>1425</v>
      </c>
      <c r="J633" s="407" t="s">
        <v>1426</v>
      </c>
      <c r="K633" s="407" t="s">
        <v>1427</v>
      </c>
      <c r="L633" s="409">
        <v>3905</v>
      </c>
      <c r="M633" s="409">
        <v>3</v>
      </c>
      <c r="N633" s="410">
        <v>11715</v>
      </c>
    </row>
    <row r="634" spans="1:14" ht="14.4" customHeight="1" x14ac:dyDescent="0.3">
      <c r="A634" s="405" t="s">
        <v>1711</v>
      </c>
      <c r="B634" s="406" t="s">
        <v>2339</v>
      </c>
      <c r="C634" s="407" t="s">
        <v>1712</v>
      </c>
      <c r="D634" s="408" t="s">
        <v>2356</v>
      </c>
      <c r="E634" s="407" t="s">
        <v>434</v>
      </c>
      <c r="F634" s="408" t="s">
        <v>2365</v>
      </c>
      <c r="G634" s="407" t="s">
        <v>435</v>
      </c>
      <c r="H634" s="407" t="s">
        <v>1918</v>
      </c>
      <c r="I634" s="407" t="s">
        <v>1919</v>
      </c>
      <c r="J634" s="407" t="s">
        <v>1920</v>
      </c>
      <c r="K634" s="407" t="s">
        <v>1921</v>
      </c>
      <c r="L634" s="409">
        <v>136.16999999999999</v>
      </c>
      <c r="M634" s="409">
        <v>1</v>
      </c>
      <c r="N634" s="410">
        <v>136.16999999999999</v>
      </c>
    </row>
    <row r="635" spans="1:14" ht="14.4" customHeight="1" x14ac:dyDescent="0.3">
      <c r="A635" s="405" t="s">
        <v>1711</v>
      </c>
      <c r="B635" s="406" t="s">
        <v>2339</v>
      </c>
      <c r="C635" s="407" t="s">
        <v>1712</v>
      </c>
      <c r="D635" s="408" t="s">
        <v>2356</v>
      </c>
      <c r="E635" s="407" t="s">
        <v>434</v>
      </c>
      <c r="F635" s="408" t="s">
        <v>2365</v>
      </c>
      <c r="G635" s="407" t="s">
        <v>435</v>
      </c>
      <c r="H635" s="407" t="s">
        <v>1922</v>
      </c>
      <c r="I635" s="407" t="s">
        <v>1923</v>
      </c>
      <c r="J635" s="407" t="s">
        <v>1924</v>
      </c>
      <c r="K635" s="407" t="s">
        <v>1925</v>
      </c>
      <c r="L635" s="409">
        <v>3817.9344772244062</v>
      </c>
      <c r="M635" s="409">
        <v>3</v>
      </c>
      <c r="N635" s="410">
        <v>11453.803431673219</v>
      </c>
    </row>
    <row r="636" spans="1:14" ht="14.4" customHeight="1" x14ac:dyDescent="0.3">
      <c r="A636" s="405" t="s">
        <v>1711</v>
      </c>
      <c r="B636" s="406" t="s">
        <v>2339</v>
      </c>
      <c r="C636" s="407" t="s">
        <v>1712</v>
      </c>
      <c r="D636" s="408" t="s">
        <v>2356</v>
      </c>
      <c r="E636" s="407" t="s">
        <v>434</v>
      </c>
      <c r="F636" s="408" t="s">
        <v>2365</v>
      </c>
      <c r="G636" s="407" t="s">
        <v>435</v>
      </c>
      <c r="H636" s="407" t="s">
        <v>1926</v>
      </c>
      <c r="I636" s="407" t="s">
        <v>135</v>
      </c>
      <c r="J636" s="407" t="s">
        <v>1927</v>
      </c>
      <c r="K636" s="407"/>
      <c r="L636" s="409">
        <v>71.820267637990028</v>
      </c>
      <c r="M636" s="409">
        <v>4</v>
      </c>
      <c r="N636" s="410">
        <v>287.28107055196011</v>
      </c>
    </row>
    <row r="637" spans="1:14" ht="14.4" customHeight="1" x14ac:dyDescent="0.3">
      <c r="A637" s="405" t="s">
        <v>1711</v>
      </c>
      <c r="B637" s="406" t="s">
        <v>2339</v>
      </c>
      <c r="C637" s="407" t="s">
        <v>1712</v>
      </c>
      <c r="D637" s="408" t="s">
        <v>2356</v>
      </c>
      <c r="E637" s="407" t="s">
        <v>434</v>
      </c>
      <c r="F637" s="408" t="s">
        <v>2365</v>
      </c>
      <c r="G637" s="407" t="s">
        <v>435</v>
      </c>
      <c r="H637" s="407" t="s">
        <v>1928</v>
      </c>
      <c r="I637" s="407" t="s">
        <v>1929</v>
      </c>
      <c r="J637" s="407" t="s">
        <v>1930</v>
      </c>
      <c r="K637" s="407" t="s">
        <v>1931</v>
      </c>
      <c r="L637" s="409">
        <v>275.77919057971985</v>
      </c>
      <c r="M637" s="409">
        <v>1</v>
      </c>
      <c r="N637" s="410">
        <v>275.77919057971985</v>
      </c>
    </row>
    <row r="638" spans="1:14" ht="14.4" customHeight="1" x14ac:dyDescent="0.3">
      <c r="A638" s="405" t="s">
        <v>1711</v>
      </c>
      <c r="B638" s="406" t="s">
        <v>2339</v>
      </c>
      <c r="C638" s="407" t="s">
        <v>1712</v>
      </c>
      <c r="D638" s="408" t="s">
        <v>2356</v>
      </c>
      <c r="E638" s="407" t="s">
        <v>434</v>
      </c>
      <c r="F638" s="408" t="s">
        <v>2365</v>
      </c>
      <c r="G638" s="407" t="s">
        <v>435</v>
      </c>
      <c r="H638" s="407" t="s">
        <v>1667</v>
      </c>
      <c r="I638" s="407" t="s">
        <v>1668</v>
      </c>
      <c r="J638" s="407" t="s">
        <v>1669</v>
      </c>
      <c r="K638" s="407" t="s">
        <v>1452</v>
      </c>
      <c r="L638" s="409">
        <v>35.049999999999997</v>
      </c>
      <c r="M638" s="409">
        <v>20</v>
      </c>
      <c r="N638" s="410">
        <v>701</v>
      </c>
    </row>
    <row r="639" spans="1:14" ht="14.4" customHeight="1" x14ac:dyDescent="0.3">
      <c r="A639" s="405" t="s">
        <v>1711</v>
      </c>
      <c r="B639" s="406" t="s">
        <v>2339</v>
      </c>
      <c r="C639" s="407" t="s">
        <v>1712</v>
      </c>
      <c r="D639" s="408" t="s">
        <v>2356</v>
      </c>
      <c r="E639" s="407" t="s">
        <v>434</v>
      </c>
      <c r="F639" s="408" t="s">
        <v>2365</v>
      </c>
      <c r="G639" s="407" t="s">
        <v>435</v>
      </c>
      <c r="H639" s="407" t="s">
        <v>1450</v>
      </c>
      <c r="I639" s="407" t="s">
        <v>1451</v>
      </c>
      <c r="J639" s="407" t="s">
        <v>1362</v>
      </c>
      <c r="K639" s="407" t="s">
        <v>1452</v>
      </c>
      <c r="L639" s="409">
        <v>84.77</v>
      </c>
      <c r="M639" s="409">
        <v>15</v>
      </c>
      <c r="N639" s="410">
        <v>1271.55</v>
      </c>
    </row>
    <row r="640" spans="1:14" ht="14.4" customHeight="1" x14ac:dyDescent="0.3">
      <c r="A640" s="405" t="s">
        <v>1711</v>
      </c>
      <c r="B640" s="406" t="s">
        <v>2339</v>
      </c>
      <c r="C640" s="407" t="s">
        <v>1712</v>
      </c>
      <c r="D640" s="408" t="s">
        <v>2356</v>
      </c>
      <c r="E640" s="407" t="s">
        <v>434</v>
      </c>
      <c r="F640" s="408" t="s">
        <v>2365</v>
      </c>
      <c r="G640" s="407" t="s">
        <v>435</v>
      </c>
      <c r="H640" s="407" t="s">
        <v>1453</v>
      </c>
      <c r="I640" s="407" t="s">
        <v>1454</v>
      </c>
      <c r="J640" s="407" t="s">
        <v>1455</v>
      </c>
      <c r="K640" s="407" t="s">
        <v>1456</v>
      </c>
      <c r="L640" s="409">
        <v>82.454999999999984</v>
      </c>
      <c r="M640" s="409">
        <v>2</v>
      </c>
      <c r="N640" s="410">
        <v>164.90999999999997</v>
      </c>
    </row>
    <row r="641" spans="1:14" ht="14.4" customHeight="1" x14ac:dyDescent="0.3">
      <c r="A641" s="405" t="s">
        <v>1711</v>
      </c>
      <c r="B641" s="406" t="s">
        <v>2339</v>
      </c>
      <c r="C641" s="407" t="s">
        <v>1712</v>
      </c>
      <c r="D641" s="408" t="s">
        <v>2356</v>
      </c>
      <c r="E641" s="407" t="s">
        <v>434</v>
      </c>
      <c r="F641" s="408" t="s">
        <v>2365</v>
      </c>
      <c r="G641" s="407" t="s">
        <v>435</v>
      </c>
      <c r="H641" s="407" t="s">
        <v>1932</v>
      </c>
      <c r="I641" s="407" t="s">
        <v>135</v>
      </c>
      <c r="J641" s="407" t="s">
        <v>1933</v>
      </c>
      <c r="K641" s="407"/>
      <c r="L641" s="409">
        <v>75.629166796626905</v>
      </c>
      <c r="M641" s="409">
        <v>12</v>
      </c>
      <c r="N641" s="410">
        <v>907.5500015595228</v>
      </c>
    </row>
    <row r="642" spans="1:14" ht="14.4" customHeight="1" x14ac:dyDescent="0.3">
      <c r="A642" s="405" t="s">
        <v>1711</v>
      </c>
      <c r="B642" s="406" t="s">
        <v>2339</v>
      </c>
      <c r="C642" s="407" t="s">
        <v>1712</v>
      </c>
      <c r="D642" s="408" t="s">
        <v>2356</v>
      </c>
      <c r="E642" s="407" t="s">
        <v>434</v>
      </c>
      <c r="F642" s="408" t="s">
        <v>2365</v>
      </c>
      <c r="G642" s="407" t="s">
        <v>435</v>
      </c>
      <c r="H642" s="407" t="s">
        <v>1934</v>
      </c>
      <c r="I642" s="407" t="s">
        <v>135</v>
      </c>
      <c r="J642" s="407" t="s">
        <v>1935</v>
      </c>
      <c r="K642" s="407"/>
      <c r="L642" s="409">
        <v>189.209601284461</v>
      </c>
      <c r="M642" s="409">
        <v>1</v>
      </c>
      <c r="N642" s="410">
        <v>189.209601284461</v>
      </c>
    </row>
    <row r="643" spans="1:14" ht="14.4" customHeight="1" x14ac:dyDescent="0.3">
      <c r="A643" s="405" t="s">
        <v>1711</v>
      </c>
      <c r="B643" s="406" t="s">
        <v>2339</v>
      </c>
      <c r="C643" s="407" t="s">
        <v>1712</v>
      </c>
      <c r="D643" s="408" t="s">
        <v>2356</v>
      </c>
      <c r="E643" s="407" t="s">
        <v>434</v>
      </c>
      <c r="F643" s="408" t="s">
        <v>2365</v>
      </c>
      <c r="G643" s="407" t="s">
        <v>435</v>
      </c>
      <c r="H643" s="407" t="s">
        <v>1936</v>
      </c>
      <c r="I643" s="407" t="s">
        <v>1937</v>
      </c>
      <c r="J643" s="407" t="s">
        <v>1938</v>
      </c>
      <c r="K643" s="407" t="s">
        <v>1939</v>
      </c>
      <c r="L643" s="409">
        <v>408.38900008122795</v>
      </c>
      <c r="M643" s="409">
        <v>1</v>
      </c>
      <c r="N643" s="410">
        <v>408.38900008122795</v>
      </c>
    </row>
    <row r="644" spans="1:14" ht="14.4" customHeight="1" x14ac:dyDescent="0.3">
      <c r="A644" s="405" t="s">
        <v>1711</v>
      </c>
      <c r="B644" s="406" t="s">
        <v>2339</v>
      </c>
      <c r="C644" s="407" t="s">
        <v>1712</v>
      </c>
      <c r="D644" s="408" t="s">
        <v>2356</v>
      </c>
      <c r="E644" s="407" t="s">
        <v>434</v>
      </c>
      <c r="F644" s="408" t="s">
        <v>2365</v>
      </c>
      <c r="G644" s="407" t="s">
        <v>435</v>
      </c>
      <c r="H644" s="407" t="s">
        <v>1940</v>
      </c>
      <c r="I644" s="407" t="s">
        <v>135</v>
      </c>
      <c r="J644" s="407" t="s">
        <v>1941</v>
      </c>
      <c r="K644" s="407"/>
      <c r="L644" s="409">
        <v>110.83954969723192</v>
      </c>
      <c r="M644" s="409">
        <v>6</v>
      </c>
      <c r="N644" s="410">
        <v>665.0372981833915</v>
      </c>
    </row>
    <row r="645" spans="1:14" ht="14.4" customHeight="1" x14ac:dyDescent="0.3">
      <c r="A645" s="405" t="s">
        <v>1711</v>
      </c>
      <c r="B645" s="406" t="s">
        <v>2339</v>
      </c>
      <c r="C645" s="407" t="s">
        <v>1712</v>
      </c>
      <c r="D645" s="408" t="s">
        <v>2356</v>
      </c>
      <c r="E645" s="407" t="s">
        <v>434</v>
      </c>
      <c r="F645" s="408" t="s">
        <v>2365</v>
      </c>
      <c r="G645" s="407" t="s">
        <v>435</v>
      </c>
      <c r="H645" s="407" t="s">
        <v>1942</v>
      </c>
      <c r="I645" s="407" t="s">
        <v>135</v>
      </c>
      <c r="J645" s="407" t="s">
        <v>1943</v>
      </c>
      <c r="K645" s="407"/>
      <c r="L645" s="409">
        <v>56.1764133569636</v>
      </c>
      <c r="M645" s="409">
        <v>6</v>
      </c>
      <c r="N645" s="410">
        <v>337.05848014178162</v>
      </c>
    </row>
    <row r="646" spans="1:14" ht="14.4" customHeight="1" x14ac:dyDescent="0.3">
      <c r="A646" s="405" t="s">
        <v>1711</v>
      </c>
      <c r="B646" s="406" t="s">
        <v>2339</v>
      </c>
      <c r="C646" s="407" t="s">
        <v>1712</v>
      </c>
      <c r="D646" s="408" t="s">
        <v>2356</v>
      </c>
      <c r="E646" s="407" t="s">
        <v>434</v>
      </c>
      <c r="F646" s="408" t="s">
        <v>2365</v>
      </c>
      <c r="G646" s="407" t="s">
        <v>435</v>
      </c>
      <c r="H646" s="407" t="s">
        <v>952</v>
      </c>
      <c r="I646" s="407" t="s">
        <v>952</v>
      </c>
      <c r="J646" s="407" t="s">
        <v>953</v>
      </c>
      <c r="K646" s="407" t="s">
        <v>954</v>
      </c>
      <c r="L646" s="409">
        <v>96.159531799025828</v>
      </c>
      <c r="M646" s="409">
        <v>3</v>
      </c>
      <c r="N646" s="410">
        <v>288.47859539707747</v>
      </c>
    </row>
    <row r="647" spans="1:14" ht="14.4" customHeight="1" x14ac:dyDescent="0.3">
      <c r="A647" s="405" t="s">
        <v>1711</v>
      </c>
      <c r="B647" s="406" t="s">
        <v>2339</v>
      </c>
      <c r="C647" s="407" t="s">
        <v>1712</v>
      </c>
      <c r="D647" s="408" t="s">
        <v>2356</v>
      </c>
      <c r="E647" s="407" t="s">
        <v>434</v>
      </c>
      <c r="F647" s="408" t="s">
        <v>2365</v>
      </c>
      <c r="G647" s="407" t="s">
        <v>435</v>
      </c>
      <c r="H647" s="407" t="s">
        <v>510</v>
      </c>
      <c r="I647" s="407" t="s">
        <v>510</v>
      </c>
      <c r="J647" s="407" t="s">
        <v>511</v>
      </c>
      <c r="K647" s="407" t="s">
        <v>512</v>
      </c>
      <c r="L647" s="409">
        <v>57.764998981030416</v>
      </c>
      <c r="M647" s="409">
        <v>4</v>
      </c>
      <c r="N647" s="410">
        <v>231.05999592412167</v>
      </c>
    </row>
    <row r="648" spans="1:14" ht="14.4" customHeight="1" x14ac:dyDescent="0.3">
      <c r="A648" s="405" t="s">
        <v>1711</v>
      </c>
      <c r="B648" s="406" t="s">
        <v>2339</v>
      </c>
      <c r="C648" s="407" t="s">
        <v>1712</v>
      </c>
      <c r="D648" s="408" t="s">
        <v>2356</v>
      </c>
      <c r="E648" s="407" t="s">
        <v>434</v>
      </c>
      <c r="F648" s="408" t="s">
        <v>2365</v>
      </c>
      <c r="G648" s="407" t="s">
        <v>435</v>
      </c>
      <c r="H648" s="407" t="s">
        <v>1478</v>
      </c>
      <c r="I648" s="407" t="s">
        <v>135</v>
      </c>
      <c r="J648" s="407" t="s">
        <v>1479</v>
      </c>
      <c r="K648" s="407"/>
      <c r="L648" s="409">
        <v>37.200000000000003</v>
      </c>
      <c r="M648" s="409">
        <v>4</v>
      </c>
      <c r="N648" s="410">
        <v>148.80000000000001</v>
      </c>
    </row>
    <row r="649" spans="1:14" ht="14.4" customHeight="1" x14ac:dyDescent="0.3">
      <c r="A649" s="405" t="s">
        <v>1711</v>
      </c>
      <c r="B649" s="406" t="s">
        <v>2339</v>
      </c>
      <c r="C649" s="407" t="s">
        <v>1712</v>
      </c>
      <c r="D649" s="408" t="s">
        <v>2356</v>
      </c>
      <c r="E649" s="407" t="s">
        <v>434</v>
      </c>
      <c r="F649" s="408" t="s">
        <v>2365</v>
      </c>
      <c r="G649" s="407" t="s">
        <v>435</v>
      </c>
      <c r="H649" s="407" t="s">
        <v>955</v>
      </c>
      <c r="I649" s="407" t="s">
        <v>135</v>
      </c>
      <c r="J649" s="407" t="s">
        <v>956</v>
      </c>
      <c r="K649" s="407"/>
      <c r="L649" s="409">
        <v>37.414561179537294</v>
      </c>
      <c r="M649" s="409">
        <v>19</v>
      </c>
      <c r="N649" s="410">
        <v>710.8766624112086</v>
      </c>
    </row>
    <row r="650" spans="1:14" ht="14.4" customHeight="1" x14ac:dyDescent="0.3">
      <c r="A650" s="405" t="s">
        <v>1711</v>
      </c>
      <c r="B650" s="406" t="s">
        <v>2339</v>
      </c>
      <c r="C650" s="407" t="s">
        <v>1712</v>
      </c>
      <c r="D650" s="408" t="s">
        <v>2356</v>
      </c>
      <c r="E650" s="407" t="s">
        <v>434</v>
      </c>
      <c r="F650" s="408" t="s">
        <v>2365</v>
      </c>
      <c r="G650" s="407" t="s">
        <v>435</v>
      </c>
      <c r="H650" s="407" t="s">
        <v>1944</v>
      </c>
      <c r="I650" s="407" t="s">
        <v>1944</v>
      </c>
      <c r="J650" s="407" t="s">
        <v>1945</v>
      </c>
      <c r="K650" s="407" t="s">
        <v>1946</v>
      </c>
      <c r="L650" s="409">
        <v>435.72990970336969</v>
      </c>
      <c r="M650" s="409">
        <v>5</v>
      </c>
      <c r="N650" s="410">
        <v>2178.6495485168484</v>
      </c>
    </row>
    <row r="651" spans="1:14" ht="14.4" customHeight="1" x14ac:dyDescent="0.3">
      <c r="A651" s="405" t="s">
        <v>1711</v>
      </c>
      <c r="B651" s="406" t="s">
        <v>2339</v>
      </c>
      <c r="C651" s="407" t="s">
        <v>1712</v>
      </c>
      <c r="D651" s="408" t="s">
        <v>2356</v>
      </c>
      <c r="E651" s="407" t="s">
        <v>434</v>
      </c>
      <c r="F651" s="408" t="s">
        <v>2365</v>
      </c>
      <c r="G651" s="407" t="s">
        <v>435</v>
      </c>
      <c r="H651" s="407" t="s">
        <v>1947</v>
      </c>
      <c r="I651" s="407" t="s">
        <v>1947</v>
      </c>
      <c r="J651" s="407" t="s">
        <v>1948</v>
      </c>
      <c r="K651" s="407" t="s">
        <v>1949</v>
      </c>
      <c r="L651" s="409">
        <v>437.99802099232028</v>
      </c>
      <c r="M651" s="409">
        <v>3</v>
      </c>
      <c r="N651" s="410">
        <v>1313.9940629769608</v>
      </c>
    </row>
    <row r="652" spans="1:14" ht="14.4" customHeight="1" x14ac:dyDescent="0.3">
      <c r="A652" s="405" t="s">
        <v>1711</v>
      </c>
      <c r="B652" s="406" t="s">
        <v>2339</v>
      </c>
      <c r="C652" s="407" t="s">
        <v>1712</v>
      </c>
      <c r="D652" s="408" t="s">
        <v>2356</v>
      </c>
      <c r="E652" s="407" t="s">
        <v>434</v>
      </c>
      <c r="F652" s="408" t="s">
        <v>2365</v>
      </c>
      <c r="G652" s="407" t="s">
        <v>435</v>
      </c>
      <c r="H652" s="407" t="s">
        <v>1950</v>
      </c>
      <c r="I652" s="407" t="s">
        <v>1950</v>
      </c>
      <c r="J652" s="407" t="s">
        <v>1951</v>
      </c>
      <c r="K652" s="407" t="s">
        <v>1952</v>
      </c>
      <c r="L652" s="409">
        <v>1071.0049962169212</v>
      </c>
      <c r="M652" s="409">
        <v>2</v>
      </c>
      <c r="N652" s="410">
        <v>2142.0099924338424</v>
      </c>
    </row>
    <row r="653" spans="1:14" ht="14.4" customHeight="1" x14ac:dyDescent="0.3">
      <c r="A653" s="405" t="s">
        <v>1711</v>
      </c>
      <c r="B653" s="406" t="s">
        <v>2339</v>
      </c>
      <c r="C653" s="407" t="s">
        <v>1712</v>
      </c>
      <c r="D653" s="408" t="s">
        <v>2356</v>
      </c>
      <c r="E653" s="407" t="s">
        <v>434</v>
      </c>
      <c r="F653" s="408" t="s">
        <v>2365</v>
      </c>
      <c r="G653" s="407" t="s">
        <v>435</v>
      </c>
      <c r="H653" s="407" t="s">
        <v>1953</v>
      </c>
      <c r="I653" s="407" t="s">
        <v>1954</v>
      </c>
      <c r="J653" s="407" t="s">
        <v>1955</v>
      </c>
      <c r="K653" s="407" t="s">
        <v>1956</v>
      </c>
      <c r="L653" s="409">
        <v>1298.46</v>
      </c>
      <c r="M653" s="409">
        <v>5</v>
      </c>
      <c r="N653" s="410">
        <v>6492.3</v>
      </c>
    </row>
    <row r="654" spans="1:14" ht="14.4" customHeight="1" x14ac:dyDescent="0.3">
      <c r="A654" s="405" t="s">
        <v>1711</v>
      </c>
      <c r="B654" s="406" t="s">
        <v>2339</v>
      </c>
      <c r="C654" s="407" t="s">
        <v>1712</v>
      </c>
      <c r="D654" s="408" t="s">
        <v>2356</v>
      </c>
      <c r="E654" s="407" t="s">
        <v>434</v>
      </c>
      <c r="F654" s="408" t="s">
        <v>2365</v>
      </c>
      <c r="G654" s="407" t="s">
        <v>435</v>
      </c>
      <c r="H654" s="407" t="s">
        <v>1957</v>
      </c>
      <c r="I654" s="407" t="s">
        <v>1958</v>
      </c>
      <c r="J654" s="407" t="s">
        <v>1959</v>
      </c>
      <c r="K654" s="407" t="s">
        <v>1960</v>
      </c>
      <c r="L654" s="409">
        <v>478.80249999999995</v>
      </c>
      <c r="M654" s="409">
        <v>5</v>
      </c>
      <c r="N654" s="410">
        <v>2394.0124999999998</v>
      </c>
    </row>
    <row r="655" spans="1:14" ht="14.4" customHeight="1" x14ac:dyDescent="0.3">
      <c r="A655" s="405" t="s">
        <v>1711</v>
      </c>
      <c r="B655" s="406" t="s">
        <v>2339</v>
      </c>
      <c r="C655" s="407" t="s">
        <v>1712</v>
      </c>
      <c r="D655" s="408" t="s">
        <v>2356</v>
      </c>
      <c r="E655" s="407" t="s">
        <v>434</v>
      </c>
      <c r="F655" s="408" t="s">
        <v>2365</v>
      </c>
      <c r="G655" s="407" t="s">
        <v>524</v>
      </c>
      <c r="H655" s="407" t="s">
        <v>1961</v>
      </c>
      <c r="I655" s="407" t="s">
        <v>1962</v>
      </c>
      <c r="J655" s="407" t="s">
        <v>1963</v>
      </c>
      <c r="K655" s="407" t="s">
        <v>1964</v>
      </c>
      <c r="L655" s="409">
        <v>34.750000000000007</v>
      </c>
      <c r="M655" s="409">
        <v>6</v>
      </c>
      <c r="N655" s="410">
        <v>208.50000000000006</v>
      </c>
    </row>
    <row r="656" spans="1:14" ht="14.4" customHeight="1" x14ac:dyDescent="0.3">
      <c r="A656" s="405" t="s">
        <v>1711</v>
      </c>
      <c r="B656" s="406" t="s">
        <v>2339</v>
      </c>
      <c r="C656" s="407" t="s">
        <v>1712</v>
      </c>
      <c r="D656" s="408" t="s">
        <v>2356</v>
      </c>
      <c r="E656" s="407" t="s">
        <v>434</v>
      </c>
      <c r="F656" s="408" t="s">
        <v>2365</v>
      </c>
      <c r="G656" s="407" t="s">
        <v>524</v>
      </c>
      <c r="H656" s="407" t="s">
        <v>976</v>
      </c>
      <c r="I656" s="407" t="s">
        <v>977</v>
      </c>
      <c r="J656" s="407" t="s">
        <v>978</v>
      </c>
      <c r="K656" s="407" t="s">
        <v>979</v>
      </c>
      <c r="L656" s="409">
        <v>45.279816990036373</v>
      </c>
      <c r="M656" s="409">
        <v>2</v>
      </c>
      <c r="N656" s="410">
        <v>90.559633980072746</v>
      </c>
    </row>
    <row r="657" spans="1:14" ht="14.4" customHeight="1" x14ac:dyDescent="0.3">
      <c r="A657" s="405" t="s">
        <v>1711</v>
      </c>
      <c r="B657" s="406" t="s">
        <v>2339</v>
      </c>
      <c r="C657" s="407" t="s">
        <v>1712</v>
      </c>
      <c r="D657" s="408" t="s">
        <v>2356</v>
      </c>
      <c r="E657" s="407" t="s">
        <v>434</v>
      </c>
      <c r="F657" s="408" t="s">
        <v>2365</v>
      </c>
      <c r="G657" s="407" t="s">
        <v>524</v>
      </c>
      <c r="H657" s="407" t="s">
        <v>1965</v>
      </c>
      <c r="I657" s="407" t="s">
        <v>1966</v>
      </c>
      <c r="J657" s="407" t="s">
        <v>1967</v>
      </c>
      <c r="K657" s="407" t="s">
        <v>1165</v>
      </c>
      <c r="L657" s="409">
        <v>48.100000089735289</v>
      </c>
      <c r="M657" s="409">
        <v>26</v>
      </c>
      <c r="N657" s="410">
        <v>1250.6000023331176</v>
      </c>
    </row>
    <row r="658" spans="1:14" ht="14.4" customHeight="1" x14ac:dyDescent="0.3">
      <c r="A658" s="405" t="s">
        <v>1711</v>
      </c>
      <c r="B658" s="406" t="s">
        <v>2339</v>
      </c>
      <c r="C658" s="407" t="s">
        <v>1712</v>
      </c>
      <c r="D658" s="408" t="s">
        <v>2356</v>
      </c>
      <c r="E658" s="407" t="s">
        <v>434</v>
      </c>
      <c r="F658" s="408" t="s">
        <v>2365</v>
      </c>
      <c r="G658" s="407" t="s">
        <v>524</v>
      </c>
      <c r="H658" s="407" t="s">
        <v>1494</v>
      </c>
      <c r="I658" s="407" t="s">
        <v>1495</v>
      </c>
      <c r="J658" s="407" t="s">
        <v>1496</v>
      </c>
      <c r="K658" s="407" t="s">
        <v>1497</v>
      </c>
      <c r="L658" s="409">
        <v>59.359999999999985</v>
      </c>
      <c r="M658" s="409">
        <v>1</v>
      </c>
      <c r="N658" s="410">
        <v>59.359999999999985</v>
      </c>
    </row>
    <row r="659" spans="1:14" ht="14.4" customHeight="1" x14ac:dyDescent="0.3">
      <c r="A659" s="405" t="s">
        <v>1711</v>
      </c>
      <c r="B659" s="406" t="s">
        <v>2339</v>
      </c>
      <c r="C659" s="407" t="s">
        <v>1712</v>
      </c>
      <c r="D659" s="408" t="s">
        <v>2356</v>
      </c>
      <c r="E659" s="407" t="s">
        <v>434</v>
      </c>
      <c r="F659" s="408" t="s">
        <v>2365</v>
      </c>
      <c r="G659" s="407" t="s">
        <v>524</v>
      </c>
      <c r="H659" s="407" t="s">
        <v>1026</v>
      </c>
      <c r="I659" s="407" t="s">
        <v>1027</v>
      </c>
      <c r="J659" s="407" t="s">
        <v>1028</v>
      </c>
      <c r="K659" s="407" t="s">
        <v>945</v>
      </c>
      <c r="L659" s="409">
        <v>76.359999999999985</v>
      </c>
      <c r="M659" s="409">
        <v>3</v>
      </c>
      <c r="N659" s="410">
        <v>229.07999999999996</v>
      </c>
    </row>
    <row r="660" spans="1:14" ht="14.4" customHeight="1" x14ac:dyDescent="0.3">
      <c r="A660" s="405" t="s">
        <v>1711</v>
      </c>
      <c r="B660" s="406" t="s">
        <v>2339</v>
      </c>
      <c r="C660" s="407" t="s">
        <v>1712</v>
      </c>
      <c r="D660" s="408" t="s">
        <v>2356</v>
      </c>
      <c r="E660" s="407" t="s">
        <v>434</v>
      </c>
      <c r="F660" s="408" t="s">
        <v>2365</v>
      </c>
      <c r="G660" s="407" t="s">
        <v>524</v>
      </c>
      <c r="H660" s="407" t="s">
        <v>1968</v>
      </c>
      <c r="I660" s="407" t="s">
        <v>1969</v>
      </c>
      <c r="J660" s="407" t="s">
        <v>1970</v>
      </c>
      <c r="K660" s="407" t="s">
        <v>1971</v>
      </c>
      <c r="L660" s="409">
        <v>3359.9933931182104</v>
      </c>
      <c r="M660" s="409">
        <v>5</v>
      </c>
      <c r="N660" s="410">
        <v>16799.966965591051</v>
      </c>
    </row>
    <row r="661" spans="1:14" ht="14.4" customHeight="1" x14ac:dyDescent="0.3">
      <c r="A661" s="405" t="s">
        <v>1711</v>
      </c>
      <c r="B661" s="406" t="s">
        <v>2339</v>
      </c>
      <c r="C661" s="407" t="s">
        <v>1712</v>
      </c>
      <c r="D661" s="408" t="s">
        <v>2356</v>
      </c>
      <c r="E661" s="407" t="s">
        <v>434</v>
      </c>
      <c r="F661" s="408" t="s">
        <v>2365</v>
      </c>
      <c r="G661" s="407" t="s">
        <v>524</v>
      </c>
      <c r="H661" s="407" t="s">
        <v>1033</v>
      </c>
      <c r="I661" s="407" t="s">
        <v>1034</v>
      </c>
      <c r="J661" s="407" t="s">
        <v>1035</v>
      </c>
      <c r="K661" s="407" t="s">
        <v>1036</v>
      </c>
      <c r="L661" s="409">
        <v>80.044202512766773</v>
      </c>
      <c r="M661" s="409">
        <v>7</v>
      </c>
      <c r="N661" s="410">
        <v>560.3094175893674</v>
      </c>
    </row>
    <row r="662" spans="1:14" ht="14.4" customHeight="1" x14ac:dyDescent="0.3">
      <c r="A662" s="405" t="s">
        <v>1711</v>
      </c>
      <c r="B662" s="406" t="s">
        <v>2339</v>
      </c>
      <c r="C662" s="407" t="s">
        <v>1712</v>
      </c>
      <c r="D662" s="408" t="s">
        <v>2356</v>
      </c>
      <c r="E662" s="407" t="s">
        <v>434</v>
      </c>
      <c r="F662" s="408" t="s">
        <v>2365</v>
      </c>
      <c r="G662" s="407" t="s">
        <v>524</v>
      </c>
      <c r="H662" s="407" t="s">
        <v>1047</v>
      </c>
      <c r="I662" s="407" t="s">
        <v>1048</v>
      </c>
      <c r="J662" s="407" t="s">
        <v>1049</v>
      </c>
      <c r="K662" s="407" t="s">
        <v>1050</v>
      </c>
      <c r="L662" s="409">
        <v>47.09</v>
      </c>
      <c r="M662" s="409">
        <v>1</v>
      </c>
      <c r="N662" s="410">
        <v>47.09</v>
      </c>
    </row>
    <row r="663" spans="1:14" ht="14.4" customHeight="1" x14ac:dyDescent="0.3">
      <c r="A663" s="405" t="s">
        <v>1711</v>
      </c>
      <c r="B663" s="406" t="s">
        <v>2339</v>
      </c>
      <c r="C663" s="407" t="s">
        <v>1712</v>
      </c>
      <c r="D663" s="408" t="s">
        <v>2356</v>
      </c>
      <c r="E663" s="407" t="s">
        <v>434</v>
      </c>
      <c r="F663" s="408" t="s">
        <v>2365</v>
      </c>
      <c r="G663" s="407" t="s">
        <v>524</v>
      </c>
      <c r="H663" s="407" t="s">
        <v>1972</v>
      </c>
      <c r="I663" s="407" t="s">
        <v>1973</v>
      </c>
      <c r="J663" s="407" t="s">
        <v>1974</v>
      </c>
      <c r="K663" s="407" t="s">
        <v>1021</v>
      </c>
      <c r="L663" s="409">
        <v>162.79000000000002</v>
      </c>
      <c r="M663" s="409">
        <v>1</v>
      </c>
      <c r="N663" s="410">
        <v>162.79000000000002</v>
      </c>
    </row>
    <row r="664" spans="1:14" ht="14.4" customHeight="1" x14ac:dyDescent="0.3">
      <c r="A664" s="405" t="s">
        <v>1711</v>
      </c>
      <c r="B664" s="406" t="s">
        <v>2339</v>
      </c>
      <c r="C664" s="407" t="s">
        <v>1712</v>
      </c>
      <c r="D664" s="408" t="s">
        <v>2356</v>
      </c>
      <c r="E664" s="407" t="s">
        <v>434</v>
      </c>
      <c r="F664" s="408" t="s">
        <v>2365</v>
      </c>
      <c r="G664" s="407" t="s">
        <v>524</v>
      </c>
      <c r="H664" s="407" t="s">
        <v>1063</v>
      </c>
      <c r="I664" s="407" t="s">
        <v>1064</v>
      </c>
      <c r="J664" s="407" t="s">
        <v>978</v>
      </c>
      <c r="K664" s="407" t="s">
        <v>1065</v>
      </c>
      <c r="L664" s="409">
        <v>129.4544003478496</v>
      </c>
      <c r="M664" s="409">
        <v>34</v>
      </c>
      <c r="N664" s="410">
        <v>4401.4496118268862</v>
      </c>
    </row>
    <row r="665" spans="1:14" ht="14.4" customHeight="1" x14ac:dyDescent="0.3">
      <c r="A665" s="405" t="s">
        <v>1711</v>
      </c>
      <c r="B665" s="406" t="s">
        <v>2339</v>
      </c>
      <c r="C665" s="407" t="s">
        <v>1712</v>
      </c>
      <c r="D665" s="408" t="s">
        <v>2356</v>
      </c>
      <c r="E665" s="407" t="s">
        <v>434</v>
      </c>
      <c r="F665" s="408" t="s">
        <v>2365</v>
      </c>
      <c r="G665" s="407" t="s">
        <v>524</v>
      </c>
      <c r="H665" s="407" t="s">
        <v>1074</v>
      </c>
      <c r="I665" s="407" t="s">
        <v>1075</v>
      </c>
      <c r="J665" s="407" t="s">
        <v>1076</v>
      </c>
      <c r="K665" s="407" t="s">
        <v>1077</v>
      </c>
      <c r="L665" s="409">
        <v>49.46</v>
      </c>
      <c r="M665" s="409">
        <v>1</v>
      </c>
      <c r="N665" s="410">
        <v>49.46</v>
      </c>
    </row>
    <row r="666" spans="1:14" ht="14.4" customHeight="1" x14ac:dyDescent="0.3">
      <c r="A666" s="405" t="s">
        <v>1711</v>
      </c>
      <c r="B666" s="406" t="s">
        <v>2339</v>
      </c>
      <c r="C666" s="407" t="s">
        <v>1712</v>
      </c>
      <c r="D666" s="408" t="s">
        <v>2356</v>
      </c>
      <c r="E666" s="407" t="s">
        <v>434</v>
      </c>
      <c r="F666" s="408" t="s">
        <v>2365</v>
      </c>
      <c r="G666" s="407" t="s">
        <v>524</v>
      </c>
      <c r="H666" s="407" t="s">
        <v>1078</v>
      </c>
      <c r="I666" s="407" t="s">
        <v>1079</v>
      </c>
      <c r="J666" s="407" t="s">
        <v>1080</v>
      </c>
      <c r="K666" s="407" t="s">
        <v>1081</v>
      </c>
      <c r="L666" s="409">
        <v>469.14377453268133</v>
      </c>
      <c r="M666" s="409">
        <v>17</v>
      </c>
      <c r="N666" s="410">
        <v>7975.4441670555825</v>
      </c>
    </row>
    <row r="667" spans="1:14" ht="14.4" customHeight="1" x14ac:dyDescent="0.3">
      <c r="A667" s="405" t="s">
        <v>1711</v>
      </c>
      <c r="B667" s="406" t="s">
        <v>2339</v>
      </c>
      <c r="C667" s="407" t="s">
        <v>1712</v>
      </c>
      <c r="D667" s="408" t="s">
        <v>2356</v>
      </c>
      <c r="E667" s="407" t="s">
        <v>434</v>
      </c>
      <c r="F667" s="408" t="s">
        <v>2365</v>
      </c>
      <c r="G667" s="407" t="s">
        <v>524</v>
      </c>
      <c r="H667" s="407" t="s">
        <v>1086</v>
      </c>
      <c r="I667" s="407" t="s">
        <v>1087</v>
      </c>
      <c r="J667" s="407" t="s">
        <v>1088</v>
      </c>
      <c r="K667" s="407" t="s">
        <v>1089</v>
      </c>
      <c r="L667" s="409">
        <v>73.530000655872755</v>
      </c>
      <c r="M667" s="409">
        <v>2</v>
      </c>
      <c r="N667" s="410">
        <v>147.06000131174551</v>
      </c>
    </row>
    <row r="668" spans="1:14" ht="14.4" customHeight="1" x14ac:dyDescent="0.3">
      <c r="A668" s="405" t="s">
        <v>1711</v>
      </c>
      <c r="B668" s="406" t="s">
        <v>2339</v>
      </c>
      <c r="C668" s="407" t="s">
        <v>1712</v>
      </c>
      <c r="D668" s="408" t="s">
        <v>2356</v>
      </c>
      <c r="E668" s="407" t="s">
        <v>434</v>
      </c>
      <c r="F668" s="408" t="s">
        <v>2365</v>
      </c>
      <c r="G668" s="407" t="s">
        <v>524</v>
      </c>
      <c r="H668" s="407" t="s">
        <v>1498</v>
      </c>
      <c r="I668" s="407" t="s">
        <v>1499</v>
      </c>
      <c r="J668" s="407" t="s">
        <v>1500</v>
      </c>
      <c r="K668" s="407" t="s">
        <v>1501</v>
      </c>
      <c r="L668" s="409">
        <v>67.856889431728689</v>
      </c>
      <c r="M668" s="409">
        <v>430</v>
      </c>
      <c r="N668" s="410">
        <v>29178.462455643337</v>
      </c>
    </row>
    <row r="669" spans="1:14" ht="14.4" customHeight="1" x14ac:dyDescent="0.3">
      <c r="A669" s="405" t="s">
        <v>1711</v>
      </c>
      <c r="B669" s="406" t="s">
        <v>2339</v>
      </c>
      <c r="C669" s="407" t="s">
        <v>1712</v>
      </c>
      <c r="D669" s="408" t="s">
        <v>2356</v>
      </c>
      <c r="E669" s="407" t="s">
        <v>434</v>
      </c>
      <c r="F669" s="408" t="s">
        <v>2365</v>
      </c>
      <c r="G669" s="407" t="s">
        <v>524</v>
      </c>
      <c r="H669" s="407" t="s">
        <v>1975</v>
      </c>
      <c r="I669" s="407" t="s">
        <v>1976</v>
      </c>
      <c r="J669" s="407" t="s">
        <v>1977</v>
      </c>
      <c r="K669" s="407" t="s">
        <v>1271</v>
      </c>
      <c r="L669" s="409">
        <v>153.94999999999999</v>
      </c>
      <c r="M669" s="409">
        <v>1</v>
      </c>
      <c r="N669" s="410">
        <v>153.94999999999999</v>
      </c>
    </row>
    <row r="670" spans="1:14" ht="14.4" customHeight="1" x14ac:dyDescent="0.3">
      <c r="A670" s="405" t="s">
        <v>1711</v>
      </c>
      <c r="B670" s="406" t="s">
        <v>2339</v>
      </c>
      <c r="C670" s="407" t="s">
        <v>1712</v>
      </c>
      <c r="D670" s="408" t="s">
        <v>2356</v>
      </c>
      <c r="E670" s="407" t="s">
        <v>434</v>
      </c>
      <c r="F670" s="408" t="s">
        <v>2365</v>
      </c>
      <c r="G670" s="407" t="s">
        <v>524</v>
      </c>
      <c r="H670" s="407" t="s">
        <v>1502</v>
      </c>
      <c r="I670" s="407" t="s">
        <v>1503</v>
      </c>
      <c r="J670" s="407" t="s">
        <v>1111</v>
      </c>
      <c r="K670" s="407" t="s">
        <v>1504</v>
      </c>
      <c r="L670" s="409">
        <v>867.04105279945395</v>
      </c>
      <c r="M670" s="409">
        <v>20.5</v>
      </c>
      <c r="N670" s="410">
        <v>17774.341582388806</v>
      </c>
    </row>
    <row r="671" spans="1:14" ht="14.4" customHeight="1" x14ac:dyDescent="0.3">
      <c r="A671" s="405" t="s">
        <v>1711</v>
      </c>
      <c r="B671" s="406" t="s">
        <v>2339</v>
      </c>
      <c r="C671" s="407" t="s">
        <v>1712</v>
      </c>
      <c r="D671" s="408" t="s">
        <v>2356</v>
      </c>
      <c r="E671" s="407" t="s">
        <v>434</v>
      </c>
      <c r="F671" s="408" t="s">
        <v>2365</v>
      </c>
      <c r="G671" s="407" t="s">
        <v>524</v>
      </c>
      <c r="H671" s="407" t="s">
        <v>1978</v>
      </c>
      <c r="I671" s="407" t="s">
        <v>1979</v>
      </c>
      <c r="J671" s="407" t="s">
        <v>1980</v>
      </c>
      <c r="K671" s="407" t="s">
        <v>1981</v>
      </c>
      <c r="L671" s="409">
        <v>97.57000700510757</v>
      </c>
      <c r="M671" s="409">
        <v>1</v>
      </c>
      <c r="N671" s="410">
        <v>97.57000700510757</v>
      </c>
    </row>
    <row r="672" spans="1:14" ht="14.4" customHeight="1" x14ac:dyDescent="0.3">
      <c r="A672" s="405" t="s">
        <v>1711</v>
      </c>
      <c r="B672" s="406" t="s">
        <v>2339</v>
      </c>
      <c r="C672" s="407" t="s">
        <v>1712</v>
      </c>
      <c r="D672" s="408" t="s">
        <v>2356</v>
      </c>
      <c r="E672" s="407" t="s">
        <v>434</v>
      </c>
      <c r="F672" s="408" t="s">
        <v>2365</v>
      </c>
      <c r="G672" s="407" t="s">
        <v>524</v>
      </c>
      <c r="H672" s="407" t="s">
        <v>1508</v>
      </c>
      <c r="I672" s="407" t="s">
        <v>1509</v>
      </c>
      <c r="J672" s="407" t="s">
        <v>1510</v>
      </c>
      <c r="K672" s="407" t="s">
        <v>1511</v>
      </c>
      <c r="L672" s="409">
        <v>364.67999999999989</v>
      </c>
      <c r="M672" s="409">
        <v>3</v>
      </c>
      <c r="N672" s="410">
        <v>1094.0399999999997</v>
      </c>
    </row>
    <row r="673" spans="1:14" ht="14.4" customHeight="1" x14ac:dyDescent="0.3">
      <c r="A673" s="405" t="s">
        <v>1711</v>
      </c>
      <c r="B673" s="406" t="s">
        <v>2339</v>
      </c>
      <c r="C673" s="407" t="s">
        <v>1712</v>
      </c>
      <c r="D673" s="408" t="s">
        <v>2356</v>
      </c>
      <c r="E673" s="407" t="s">
        <v>434</v>
      </c>
      <c r="F673" s="408" t="s">
        <v>2365</v>
      </c>
      <c r="G673" s="407" t="s">
        <v>524</v>
      </c>
      <c r="H673" s="407" t="s">
        <v>1982</v>
      </c>
      <c r="I673" s="407" t="s">
        <v>1983</v>
      </c>
      <c r="J673" s="407" t="s">
        <v>1049</v>
      </c>
      <c r="K673" s="407" t="s">
        <v>1984</v>
      </c>
      <c r="L673" s="409">
        <v>59.42</v>
      </c>
      <c r="M673" s="409">
        <v>2</v>
      </c>
      <c r="N673" s="410">
        <v>118.84</v>
      </c>
    </row>
    <row r="674" spans="1:14" ht="14.4" customHeight="1" x14ac:dyDescent="0.3">
      <c r="A674" s="405" t="s">
        <v>1711</v>
      </c>
      <c r="B674" s="406" t="s">
        <v>2339</v>
      </c>
      <c r="C674" s="407" t="s">
        <v>1712</v>
      </c>
      <c r="D674" s="408" t="s">
        <v>2356</v>
      </c>
      <c r="E674" s="407" t="s">
        <v>434</v>
      </c>
      <c r="F674" s="408" t="s">
        <v>2365</v>
      </c>
      <c r="G674" s="407" t="s">
        <v>524</v>
      </c>
      <c r="H674" s="407" t="s">
        <v>1985</v>
      </c>
      <c r="I674" s="407" t="s">
        <v>1986</v>
      </c>
      <c r="J674" s="407" t="s">
        <v>1987</v>
      </c>
      <c r="K674" s="407" t="s">
        <v>1988</v>
      </c>
      <c r="L674" s="409">
        <v>1409.9174999999998</v>
      </c>
      <c r="M674" s="409">
        <v>12</v>
      </c>
      <c r="N674" s="410">
        <v>16919.009999999998</v>
      </c>
    </row>
    <row r="675" spans="1:14" ht="14.4" customHeight="1" x14ac:dyDescent="0.3">
      <c r="A675" s="405" t="s">
        <v>1711</v>
      </c>
      <c r="B675" s="406" t="s">
        <v>2339</v>
      </c>
      <c r="C675" s="407" t="s">
        <v>1712</v>
      </c>
      <c r="D675" s="408" t="s">
        <v>2356</v>
      </c>
      <c r="E675" s="407" t="s">
        <v>434</v>
      </c>
      <c r="F675" s="408" t="s">
        <v>2365</v>
      </c>
      <c r="G675" s="407" t="s">
        <v>524</v>
      </c>
      <c r="H675" s="407" t="s">
        <v>1989</v>
      </c>
      <c r="I675" s="407" t="s">
        <v>1989</v>
      </c>
      <c r="J675" s="407" t="s">
        <v>1990</v>
      </c>
      <c r="K675" s="407" t="s">
        <v>1991</v>
      </c>
      <c r="L675" s="409">
        <v>49.800000000000011</v>
      </c>
      <c r="M675" s="409">
        <v>1</v>
      </c>
      <c r="N675" s="410">
        <v>49.800000000000011</v>
      </c>
    </row>
    <row r="676" spans="1:14" ht="14.4" customHeight="1" x14ac:dyDescent="0.3">
      <c r="A676" s="405" t="s">
        <v>1711</v>
      </c>
      <c r="B676" s="406" t="s">
        <v>2339</v>
      </c>
      <c r="C676" s="407" t="s">
        <v>1712</v>
      </c>
      <c r="D676" s="408" t="s">
        <v>2356</v>
      </c>
      <c r="E676" s="407" t="s">
        <v>434</v>
      </c>
      <c r="F676" s="408" t="s">
        <v>2365</v>
      </c>
      <c r="G676" s="407" t="s">
        <v>524</v>
      </c>
      <c r="H676" s="407" t="s">
        <v>1992</v>
      </c>
      <c r="I676" s="407" t="s">
        <v>1992</v>
      </c>
      <c r="J676" s="407" t="s">
        <v>1993</v>
      </c>
      <c r="K676" s="407" t="s">
        <v>1994</v>
      </c>
      <c r="L676" s="409">
        <v>78.839663415031097</v>
      </c>
      <c r="M676" s="409">
        <v>1</v>
      </c>
      <c r="N676" s="410">
        <v>78.839663415031097</v>
      </c>
    </row>
    <row r="677" spans="1:14" ht="14.4" customHeight="1" x14ac:dyDescent="0.3">
      <c r="A677" s="405" t="s">
        <v>1711</v>
      </c>
      <c r="B677" s="406" t="s">
        <v>2339</v>
      </c>
      <c r="C677" s="407" t="s">
        <v>1712</v>
      </c>
      <c r="D677" s="408" t="s">
        <v>2356</v>
      </c>
      <c r="E677" s="407" t="s">
        <v>1144</v>
      </c>
      <c r="F677" s="408" t="s">
        <v>2367</v>
      </c>
      <c r="G677" s="407"/>
      <c r="H677" s="407" t="s">
        <v>1995</v>
      </c>
      <c r="I677" s="407" t="s">
        <v>1995</v>
      </c>
      <c r="J677" s="407" t="s">
        <v>1996</v>
      </c>
      <c r="K677" s="407" t="s">
        <v>1522</v>
      </c>
      <c r="L677" s="409">
        <v>239.4073333333333</v>
      </c>
      <c r="M677" s="409">
        <v>15</v>
      </c>
      <c r="N677" s="410">
        <v>3591.1099999999997</v>
      </c>
    </row>
    <row r="678" spans="1:14" ht="14.4" customHeight="1" x14ac:dyDescent="0.3">
      <c r="A678" s="405" t="s">
        <v>1711</v>
      </c>
      <c r="B678" s="406" t="s">
        <v>2339</v>
      </c>
      <c r="C678" s="407" t="s">
        <v>1712</v>
      </c>
      <c r="D678" s="408" t="s">
        <v>2356</v>
      </c>
      <c r="E678" s="407" t="s">
        <v>1144</v>
      </c>
      <c r="F678" s="408" t="s">
        <v>2367</v>
      </c>
      <c r="G678" s="407" t="s">
        <v>435</v>
      </c>
      <c r="H678" s="407" t="s">
        <v>1997</v>
      </c>
      <c r="I678" s="407" t="s">
        <v>1998</v>
      </c>
      <c r="J678" s="407" t="s">
        <v>1999</v>
      </c>
      <c r="K678" s="407" t="s">
        <v>2000</v>
      </c>
      <c r="L678" s="409">
        <v>2081.1593636969765</v>
      </c>
      <c r="M678" s="409">
        <v>25</v>
      </c>
      <c r="N678" s="410">
        <v>52028.984092424413</v>
      </c>
    </row>
    <row r="679" spans="1:14" ht="14.4" customHeight="1" x14ac:dyDescent="0.3">
      <c r="A679" s="405" t="s">
        <v>1711</v>
      </c>
      <c r="B679" s="406" t="s">
        <v>2339</v>
      </c>
      <c r="C679" s="407" t="s">
        <v>1712</v>
      </c>
      <c r="D679" s="408" t="s">
        <v>2356</v>
      </c>
      <c r="E679" s="407" t="s">
        <v>1144</v>
      </c>
      <c r="F679" s="408" t="s">
        <v>2367</v>
      </c>
      <c r="G679" s="407" t="s">
        <v>435</v>
      </c>
      <c r="H679" s="407" t="s">
        <v>2001</v>
      </c>
      <c r="I679" s="407" t="s">
        <v>2002</v>
      </c>
      <c r="J679" s="407" t="s">
        <v>2003</v>
      </c>
      <c r="K679" s="407" t="s">
        <v>1365</v>
      </c>
      <c r="L679" s="409">
        <v>309.89</v>
      </c>
      <c r="M679" s="409">
        <v>20</v>
      </c>
      <c r="N679" s="410">
        <v>6197.7999999999993</v>
      </c>
    </row>
    <row r="680" spans="1:14" ht="14.4" customHeight="1" x14ac:dyDescent="0.3">
      <c r="A680" s="405" t="s">
        <v>1711</v>
      </c>
      <c r="B680" s="406" t="s">
        <v>2339</v>
      </c>
      <c r="C680" s="407" t="s">
        <v>1712</v>
      </c>
      <c r="D680" s="408" t="s">
        <v>2356</v>
      </c>
      <c r="E680" s="407" t="s">
        <v>1144</v>
      </c>
      <c r="F680" s="408" t="s">
        <v>2367</v>
      </c>
      <c r="G680" s="407" t="s">
        <v>435</v>
      </c>
      <c r="H680" s="407" t="s">
        <v>1523</v>
      </c>
      <c r="I680" s="407" t="s">
        <v>1524</v>
      </c>
      <c r="J680" s="407" t="s">
        <v>1525</v>
      </c>
      <c r="K680" s="407" t="s">
        <v>1526</v>
      </c>
      <c r="L680" s="409">
        <v>2719.2</v>
      </c>
      <c r="M680" s="409">
        <v>4</v>
      </c>
      <c r="N680" s="410">
        <v>10876.8</v>
      </c>
    </row>
    <row r="681" spans="1:14" ht="14.4" customHeight="1" x14ac:dyDescent="0.3">
      <c r="A681" s="405" t="s">
        <v>1711</v>
      </c>
      <c r="B681" s="406" t="s">
        <v>2339</v>
      </c>
      <c r="C681" s="407" t="s">
        <v>1712</v>
      </c>
      <c r="D681" s="408" t="s">
        <v>2356</v>
      </c>
      <c r="E681" s="407" t="s">
        <v>1144</v>
      </c>
      <c r="F681" s="408" t="s">
        <v>2367</v>
      </c>
      <c r="G681" s="407" t="s">
        <v>435</v>
      </c>
      <c r="H681" s="407" t="s">
        <v>2004</v>
      </c>
      <c r="I681" s="407" t="s">
        <v>2005</v>
      </c>
      <c r="J681" s="407" t="s">
        <v>2006</v>
      </c>
      <c r="K681" s="407" t="s">
        <v>1148</v>
      </c>
      <c r="L681" s="409">
        <v>2275.598125</v>
      </c>
      <c r="M681" s="409">
        <v>32</v>
      </c>
      <c r="N681" s="410">
        <v>72819.14</v>
      </c>
    </row>
    <row r="682" spans="1:14" ht="14.4" customHeight="1" x14ac:dyDescent="0.3">
      <c r="A682" s="405" t="s">
        <v>1711</v>
      </c>
      <c r="B682" s="406" t="s">
        <v>2339</v>
      </c>
      <c r="C682" s="407" t="s">
        <v>1712</v>
      </c>
      <c r="D682" s="408" t="s">
        <v>2356</v>
      </c>
      <c r="E682" s="407" t="s">
        <v>1144</v>
      </c>
      <c r="F682" s="408" t="s">
        <v>2367</v>
      </c>
      <c r="G682" s="407" t="s">
        <v>435</v>
      </c>
      <c r="H682" s="407" t="s">
        <v>1530</v>
      </c>
      <c r="I682" s="407" t="s">
        <v>1530</v>
      </c>
      <c r="J682" s="407" t="s">
        <v>1531</v>
      </c>
      <c r="K682" s="407" t="s">
        <v>1532</v>
      </c>
      <c r="L682" s="409">
        <v>3681.0099999999998</v>
      </c>
      <c r="M682" s="409">
        <v>2</v>
      </c>
      <c r="N682" s="410">
        <v>7362.0199999999995</v>
      </c>
    </row>
    <row r="683" spans="1:14" ht="14.4" customHeight="1" x14ac:dyDescent="0.3">
      <c r="A683" s="405" t="s">
        <v>1711</v>
      </c>
      <c r="B683" s="406" t="s">
        <v>2339</v>
      </c>
      <c r="C683" s="407" t="s">
        <v>1712</v>
      </c>
      <c r="D683" s="408" t="s">
        <v>2356</v>
      </c>
      <c r="E683" s="407" t="s">
        <v>1144</v>
      </c>
      <c r="F683" s="408" t="s">
        <v>2367</v>
      </c>
      <c r="G683" s="407" t="s">
        <v>435</v>
      </c>
      <c r="H683" s="407" t="s">
        <v>2007</v>
      </c>
      <c r="I683" s="407" t="s">
        <v>2008</v>
      </c>
      <c r="J683" s="407" t="s">
        <v>2009</v>
      </c>
      <c r="K683" s="407" t="s">
        <v>1532</v>
      </c>
      <c r="L683" s="409">
        <v>1680.58</v>
      </c>
      <c r="M683" s="409">
        <v>4</v>
      </c>
      <c r="N683" s="410">
        <v>6722.32</v>
      </c>
    </row>
    <row r="684" spans="1:14" ht="14.4" customHeight="1" x14ac:dyDescent="0.3">
      <c r="A684" s="405" t="s">
        <v>1711</v>
      </c>
      <c r="B684" s="406" t="s">
        <v>2339</v>
      </c>
      <c r="C684" s="407" t="s">
        <v>1712</v>
      </c>
      <c r="D684" s="408" t="s">
        <v>2356</v>
      </c>
      <c r="E684" s="407" t="s">
        <v>1144</v>
      </c>
      <c r="F684" s="408" t="s">
        <v>2367</v>
      </c>
      <c r="G684" s="407" t="s">
        <v>435</v>
      </c>
      <c r="H684" s="407" t="s">
        <v>1533</v>
      </c>
      <c r="I684" s="407" t="s">
        <v>1534</v>
      </c>
      <c r="J684" s="407" t="s">
        <v>1535</v>
      </c>
      <c r="K684" s="407" t="s">
        <v>1532</v>
      </c>
      <c r="L684" s="409">
        <v>1365.7087817975105</v>
      </c>
      <c r="M684" s="409">
        <v>5</v>
      </c>
      <c r="N684" s="410">
        <v>6828.5439089875526</v>
      </c>
    </row>
    <row r="685" spans="1:14" ht="14.4" customHeight="1" x14ac:dyDescent="0.3">
      <c r="A685" s="405" t="s">
        <v>1711</v>
      </c>
      <c r="B685" s="406" t="s">
        <v>2339</v>
      </c>
      <c r="C685" s="407" t="s">
        <v>1712</v>
      </c>
      <c r="D685" s="408" t="s">
        <v>2356</v>
      </c>
      <c r="E685" s="407" t="s">
        <v>1144</v>
      </c>
      <c r="F685" s="408" t="s">
        <v>2367</v>
      </c>
      <c r="G685" s="407" t="s">
        <v>435</v>
      </c>
      <c r="H685" s="407" t="s">
        <v>2010</v>
      </c>
      <c r="I685" s="407" t="s">
        <v>2011</v>
      </c>
      <c r="J685" s="407" t="s">
        <v>2012</v>
      </c>
      <c r="K685" s="407" t="s">
        <v>2013</v>
      </c>
      <c r="L685" s="409">
        <v>2109.375</v>
      </c>
      <c r="M685" s="409">
        <v>14</v>
      </c>
      <c r="N685" s="410">
        <v>29531.25</v>
      </c>
    </row>
    <row r="686" spans="1:14" ht="14.4" customHeight="1" x14ac:dyDescent="0.3">
      <c r="A686" s="405" t="s">
        <v>1711</v>
      </c>
      <c r="B686" s="406" t="s">
        <v>2339</v>
      </c>
      <c r="C686" s="407" t="s">
        <v>1712</v>
      </c>
      <c r="D686" s="408" t="s">
        <v>2356</v>
      </c>
      <c r="E686" s="407" t="s">
        <v>1144</v>
      </c>
      <c r="F686" s="408" t="s">
        <v>2367</v>
      </c>
      <c r="G686" s="407" t="s">
        <v>435</v>
      </c>
      <c r="H686" s="407" t="s">
        <v>2014</v>
      </c>
      <c r="I686" s="407" t="s">
        <v>135</v>
      </c>
      <c r="J686" s="407" t="s">
        <v>2015</v>
      </c>
      <c r="K686" s="407"/>
      <c r="L686" s="409">
        <v>254.90120929903131</v>
      </c>
      <c r="M686" s="409">
        <v>44</v>
      </c>
      <c r="N686" s="410">
        <v>11215.653209157377</v>
      </c>
    </row>
    <row r="687" spans="1:14" ht="14.4" customHeight="1" x14ac:dyDescent="0.3">
      <c r="A687" s="405" t="s">
        <v>1711</v>
      </c>
      <c r="B687" s="406" t="s">
        <v>2339</v>
      </c>
      <c r="C687" s="407" t="s">
        <v>1712</v>
      </c>
      <c r="D687" s="408" t="s">
        <v>2356</v>
      </c>
      <c r="E687" s="407" t="s">
        <v>1144</v>
      </c>
      <c r="F687" s="408" t="s">
        <v>2367</v>
      </c>
      <c r="G687" s="407" t="s">
        <v>435</v>
      </c>
      <c r="H687" s="407" t="s">
        <v>2016</v>
      </c>
      <c r="I687" s="407" t="s">
        <v>2017</v>
      </c>
      <c r="J687" s="407" t="s">
        <v>2012</v>
      </c>
      <c r="K687" s="407" t="s">
        <v>2018</v>
      </c>
      <c r="L687" s="409">
        <v>3205.9816666666666</v>
      </c>
      <c r="M687" s="409">
        <v>12</v>
      </c>
      <c r="N687" s="410">
        <v>38471.78</v>
      </c>
    </row>
    <row r="688" spans="1:14" ht="14.4" customHeight="1" x14ac:dyDescent="0.3">
      <c r="A688" s="405" t="s">
        <v>1711</v>
      </c>
      <c r="B688" s="406" t="s">
        <v>2339</v>
      </c>
      <c r="C688" s="407" t="s">
        <v>1712</v>
      </c>
      <c r="D688" s="408" t="s">
        <v>2356</v>
      </c>
      <c r="E688" s="407" t="s">
        <v>1144</v>
      </c>
      <c r="F688" s="408" t="s">
        <v>2367</v>
      </c>
      <c r="G688" s="407" t="s">
        <v>435</v>
      </c>
      <c r="H688" s="407" t="s">
        <v>2019</v>
      </c>
      <c r="I688" s="407" t="s">
        <v>2020</v>
      </c>
      <c r="J688" s="407" t="s">
        <v>2021</v>
      </c>
      <c r="K688" s="407" t="s">
        <v>2022</v>
      </c>
      <c r="L688" s="409">
        <v>2903.2579073942234</v>
      </c>
      <c r="M688" s="409">
        <v>3</v>
      </c>
      <c r="N688" s="410">
        <v>8709.7737221826701</v>
      </c>
    </row>
    <row r="689" spans="1:14" ht="14.4" customHeight="1" x14ac:dyDescent="0.3">
      <c r="A689" s="405" t="s">
        <v>1711</v>
      </c>
      <c r="B689" s="406" t="s">
        <v>2339</v>
      </c>
      <c r="C689" s="407" t="s">
        <v>1712</v>
      </c>
      <c r="D689" s="408" t="s">
        <v>2356</v>
      </c>
      <c r="E689" s="407" t="s">
        <v>1144</v>
      </c>
      <c r="F689" s="408" t="s">
        <v>2367</v>
      </c>
      <c r="G689" s="407" t="s">
        <v>435</v>
      </c>
      <c r="H689" s="407" t="s">
        <v>2023</v>
      </c>
      <c r="I689" s="407" t="s">
        <v>2024</v>
      </c>
      <c r="J689" s="407" t="s">
        <v>1537</v>
      </c>
      <c r="K689" s="407" t="s">
        <v>2025</v>
      </c>
      <c r="L689" s="409">
        <v>2493.6999999999998</v>
      </c>
      <c r="M689" s="409">
        <v>3</v>
      </c>
      <c r="N689" s="410">
        <v>7481.0999999999995</v>
      </c>
    </row>
    <row r="690" spans="1:14" ht="14.4" customHeight="1" x14ac:dyDescent="0.3">
      <c r="A690" s="405" t="s">
        <v>1711</v>
      </c>
      <c r="B690" s="406" t="s">
        <v>2339</v>
      </c>
      <c r="C690" s="407" t="s">
        <v>1712</v>
      </c>
      <c r="D690" s="408" t="s">
        <v>2356</v>
      </c>
      <c r="E690" s="407" t="s">
        <v>1144</v>
      </c>
      <c r="F690" s="408" t="s">
        <v>2367</v>
      </c>
      <c r="G690" s="407" t="s">
        <v>435</v>
      </c>
      <c r="H690" s="407" t="s">
        <v>2026</v>
      </c>
      <c r="I690" s="407" t="s">
        <v>135</v>
      </c>
      <c r="J690" s="407" t="s">
        <v>2027</v>
      </c>
      <c r="K690" s="407"/>
      <c r="L690" s="409">
        <v>222.25666666666669</v>
      </c>
      <c r="M690" s="409">
        <v>30</v>
      </c>
      <c r="N690" s="410">
        <v>6667.7000000000007</v>
      </c>
    </row>
    <row r="691" spans="1:14" ht="14.4" customHeight="1" x14ac:dyDescent="0.3">
      <c r="A691" s="405" t="s">
        <v>1711</v>
      </c>
      <c r="B691" s="406" t="s">
        <v>2339</v>
      </c>
      <c r="C691" s="407" t="s">
        <v>1712</v>
      </c>
      <c r="D691" s="408" t="s">
        <v>2356</v>
      </c>
      <c r="E691" s="407" t="s">
        <v>1144</v>
      </c>
      <c r="F691" s="408" t="s">
        <v>2367</v>
      </c>
      <c r="G691" s="407" t="s">
        <v>524</v>
      </c>
      <c r="H691" s="407" t="s">
        <v>2028</v>
      </c>
      <c r="I691" s="407" t="s">
        <v>2029</v>
      </c>
      <c r="J691" s="407" t="s">
        <v>2030</v>
      </c>
      <c r="K691" s="407" t="s">
        <v>1165</v>
      </c>
      <c r="L691" s="409">
        <v>40.554109743226391</v>
      </c>
      <c r="M691" s="409">
        <v>19</v>
      </c>
      <c r="N691" s="410">
        <v>770.52808512130139</v>
      </c>
    </row>
    <row r="692" spans="1:14" ht="14.4" customHeight="1" x14ac:dyDescent="0.3">
      <c r="A692" s="405" t="s">
        <v>1711</v>
      </c>
      <c r="B692" s="406" t="s">
        <v>2339</v>
      </c>
      <c r="C692" s="407" t="s">
        <v>1712</v>
      </c>
      <c r="D692" s="408" t="s">
        <v>2356</v>
      </c>
      <c r="E692" s="407" t="s">
        <v>1144</v>
      </c>
      <c r="F692" s="408" t="s">
        <v>2367</v>
      </c>
      <c r="G692" s="407" t="s">
        <v>524</v>
      </c>
      <c r="H692" s="407" t="s">
        <v>2031</v>
      </c>
      <c r="I692" s="407" t="s">
        <v>2032</v>
      </c>
      <c r="J692" s="407" t="s">
        <v>2033</v>
      </c>
      <c r="K692" s="407" t="s">
        <v>1165</v>
      </c>
      <c r="L692" s="409">
        <v>47.81</v>
      </c>
      <c r="M692" s="409">
        <v>8</v>
      </c>
      <c r="N692" s="410">
        <v>382.48</v>
      </c>
    </row>
    <row r="693" spans="1:14" ht="14.4" customHeight="1" x14ac:dyDescent="0.3">
      <c r="A693" s="405" t="s">
        <v>1711</v>
      </c>
      <c r="B693" s="406" t="s">
        <v>2339</v>
      </c>
      <c r="C693" s="407" t="s">
        <v>1712</v>
      </c>
      <c r="D693" s="408" t="s">
        <v>2356</v>
      </c>
      <c r="E693" s="407" t="s">
        <v>1144</v>
      </c>
      <c r="F693" s="408" t="s">
        <v>2367</v>
      </c>
      <c r="G693" s="407" t="s">
        <v>524</v>
      </c>
      <c r="H693" s="407" t="s">
        <v>2034</v>
      </c>
      <c r="I693" s="407" t="s">
        <v>2035</v>
      </c>
      <c r="J693" s="407" t="s">
        <v>2036</v>
      </c>
      <c r="K693" s="407" t="s">
        <v>1165</v>
      </c>
      <c r="L693" s="409">
        <v>47.809942537074711</v>
      </c>
      <c r="M693" s="409">
        <v>12</v>
      </c>
      <c r="N693" s="410">
        <v>573.71931044489656</v>
      </c>
    </row>
    <row r="694" spans="1:14" ht="14.4" customHeight="1" x14ac:dyDescent="0.3">
      <c r="A694" s="405" t="s">
        <v>1711</v>
      </c>
      <c r="B694" s="406" t="s">
        <v>2339</v>
      </c>
      <c r="C694" s="407" t="s">
        <v>1712</v>
      </c>
      <c r="D694" s="408" t="s">
        <v>2356</v>
      </c>
      <c r="E694" s="407" t="s">
        <v>1144</v>
      </c>
      <c r="F694" s="408" t="s">
        <v>2367</v>
      </c>
      <c r="G694" s="407" t="s">
        <v>524</v>
      </c>
      <c r="H694" s="407" t="s">
        <v>2037</v>
      </c>
      <c r="I694" s="407" t="s">
        <v>2038</v>
      </c>
      <c r="J694" s="407" t="s">
        <v>2039</v>
      </c>
      <c r="K694" s="407" t="s">
        <v>1165</v>
      </c>
      <c r="L694" s="409">
        <v>48.099999999999994</v>
      </c>
      <c r="M694" s="409">
        <v>16</v>
      </c>
      <c r="N694" s="410">
        <v>769.59999999999991</v>
      </c>
    </row>
    <row r="695" spans="1:14" ht="14.4" customHeight="1" x14ac:dyDescent="0.3">
      <c r="A695" s="405" t="s">
        <v>1711</v>
      </c>
      <c r="B695" s="406" t="s">
        <v>2339</v>
      </c>
      <c r="C695" s="407" t="s">
        <v>1712</v>
      </c>
      <c r="D695" s="408" t="s">
        <v>2356</v>
      </c>
      <c r="E695" s="407" t="s">
        <v>1144</v>
      </c>
      <c r="F695" s="408" t="s">
        <v>2367</v>
      </c>
      <c r="G695" s="407" t="s">
        <v>524</v>
      </c>
      <c r="H695" s="407" t="s">
        <v>1539</v>
      </c>
      <c r="I695" s="407" t="s">
        <v>1540</v>
      </c>
      <c r="J695" s="407" t="s">
        <v>1541</v>
      </c>
      <c r="K695" s="407" t="s">
        <v>1165</v>
      </c>
      <c r="L695" s="409">
        <v>33.569977168044765</v>
      </c>
      <c r="M695" s="409">
        <v>16</v>
      </c>
      <c r="N695" s="410">
        <v>537.11963468871625</v>
      </c>
    </row>
    <row r="696" spans="1:14" ht="14.4" customHeight="1" x14ac:dyDescent="0.3">
      <c r="A696" s="405" t="s">
        <v>1711</v>
      </c>
      <c r="B696" s="406" t="s">
        <v>2339</v>
      </c>
      <c r="C696" s="407" t="s">
        <v>1712</v>
      </c>
      <c r="D696" s="408" t="s">
        <v>2356</v>
      </c>
      <c r="E696" s="407" t="s">
        <v>1144</v>
      </c>
      <c r="F696" s="408" t="s">
        <v>2367</v>
      </c>
      <c r="G696" s="407" t="s">
        <v>524</v>
      </c>
      <c r="H696" s="407" t="s">
        <v>2040</v>
      </c>
      <c r="I696" s="407" t="s">
        <v>2041</v>
      </c>
      <c r="J696" s="407" t="s">
        <v>2042</v>
      </c>
      <c r="K696" s="407" t="s">
        <v>2043</v>
      </c>
      <c r="L696" s="409">
        <v>215.87631957884415</v>
      </c>
      <c r="M696" s="409">
        <v>44</v>
      </c>
      <c r="N696" s="410">
        <v>9498.5580614691426</v>
      </c>
    </row>
    <row r="697" spans="1:14" ht="14.4" customHeight="1" x14ac:dyDescent="0.3">
      <c r="A697" s="405" t="s">
        <v>1711</v>
      </c>
      <c r="B697" s="406" t="s">
        <v>2339</v>
      </c>
      <c r="C697" s="407" t="s">
        <v>1712</v>
      </c>
      <c r="D697" s="408" t="s">
        <v>2356</v>
      </c>
      <c r="E697" s="407" t="s">
        <v>1144</v>
      </c>
      <c r="F697" s="408" t="s">
        <v>2367</v>
      </c>
      <c r="G697" s="407" t="s">
        <v>524</v>
      </c>
      <c r="H697" s="407" t="s">
        <v>2044</v>
      </c>
      <c r="I697" s="407" t="s">
        <v>2044</v>
      </c>
      <c r="J697" s="407" t="s">
        <v>2045</v>
      </c>
      <c r="K697" s="407" t="s">
        <v>1547</v>
      </c>
      <c r="L697" s="409">
        <v>183.08252419401302</v>
      </c>
      <c r="M697" s="409">
        <v>94</v>
      </c>
      <c r="N697" s="410">
        <v>17209.757274237225</v>
      </c>
    </row>
    <row r="698" spans="1:14" ht="14.4" customHeight="1" x14ac:dyDescent="0.3">
      <c r="A698" s="405" t="s">
        <v>1711</v>
      </c>
      <c r="B698" s="406" t="s">
        <v>2339</v>
      </c>
      <c r="C698" s="407" t="s">
        <v>1712</v>
      </c>
      <c r="D698" s="408" t="s">
        <v>2356</v>
      </c>
      <c r="E698" s="407" t="s">
        <v>1144</v>
      </c>
      <c r="F698" s="408" t="s">
        <v>2367</v>
      </c>
      <c r="G698" s="407" t="s">
        <v>524</v>
      </c>
      <c r="H698" s="407" t="s">
        <v>2046</v>
      </c>
      <c r="I698" s="407" t="s">
        <v>2047</v>
      </c>
      <c r="J698" s="407" t="s">
        <v>2048</v>
      </c>
      <c r="K698" s="407" t="s">
        <v>2049</v>
      </c>
      <c r="L698" s="409">
        <v>390.46990788959675</v>
      </c>
      <c r="M698" s="409">
        <v>16</v>
      </c>
      <c r="N698" s="410">
        <v>6247.5185262335481</v>
      </c>
    </row>
    <row r="699" spans="1:14" ht="14.4" customHeight="1" x14ac:dyDescent="0.3">
      <c r="A699" s="405" t="s">
        <v>1711</v>
      </c>
      <c r="B699" s="406" t="s">
        <v>2339</v>
      </c>
      <c r="C699" s="407" t="s">
        <v>1712</v>
      </c>
      <c r="D699" s="408" t="s">
        <v>2356</v>
      </c>
      <c r="E699" s="407" t="s">
        <v>1144</v>
      </c>
      <c r="F699" s="408" t="s">
        <v>2367</v>
      </c>
      <c r="G699" s="407" t="s">
        <v>524</v>
      </c>
      <c r="H699" s="407" t="s">
        <v>1159</v>
      </c>
      <c r="I699" s="407" t="s">
        <v>1159</v>
      </c>
      <c r="J699" s="407" t="s">
        <v>1160</v>
      </c>
      <c r="K699" s="407" t="s">
        <v>1161</v>
      </c>
      <c r="L699" s="409">
        <v>116.24999999999999</v>
      </c>
      <c r="M699" s="409">
        <v>2</v>
      </c>
      <c r="N699" s="410">
        <v>232.49999999999997</v>
      </c>
    </row>
    <row r="700" spans="1:14" ht="14.4" customHeight="1" x14ac:dyDescent="0.3">
      <c r="A700" s="405" t="s">
        <v>1711</v>
      </c>
      <c r="B700" s="406" t="s">
        <v>2339</v>
      </c>
      <c r="C700" s="407" t="s">
        <v>1712</v>
      </c>
      <c r="D700" s="408" t="s">
        <v>2356</v>
      </c>
      <c r="E700" s="407" t="s">
        <v>1144</v>
      </c>
      <c r="F700" s="408" t="s">
        <v>2367</v>
      </c>
      <c r="G700" s="407" t="s">
        <v>524</v>
      </c>
      <c r="H700" s="407" t="s">
        <v>1548</v>
      </c>
      <c r="I700" s="407" t="s">
        <v>1549</v>
      </c>
      <c r="J700" s="407" t="s">
        <v>1550</v>
      </c>
      <c r="K700" s="407" t="s">
        <v>1551</v>
      </c>
      <c r="L700" s="409">
        <v>116.25</v>
      </c>
      <c r="M700" s="409">
        <v>1</v>
      </c>
      <c r="N700" s="410">
        <v>116.25</v>
      </c>
    </row>
    <row r="701" spans="1:14" ht="14.4" customHeight="1" x14ac:dyDescent="0.3">
      <c r="A701" s="405" t="s">
        <v>1711</v>
      </c>
      <c r="B701" s="406" t="s">
        <v>2339</v>
      </c>
      <c r="C701" s="407" t="s">
        <v>1712</v>
      </c>
      <c r="D701" s="408" t="s">
        <v>2356</v>
      </c>
      <c r="E701" s="407" t="s">
        <v>1144</v>
      </c>
      <c r="F701" s="408" t="s">
        <v>2367</v>
      </c>
      <c r="G701" s="407" t="s">
        <v>524</v>
      </c>
      <c r="H701" s="407" t="s">
        <v>1166</v>
      </c>
      <c r="I701" s="407" t="s">
        <v>1167</v>
      </c>
      <c r="J701" s="407" t="s">
        <v>1168</v>
      </c>
      <c r="K701" s="407" t="s">
        <v>1161</v>
      </c>
      <c r="L701" s="409">
        <v>116.25</v>
      </c>
      <c r="M701" s="409">
        <v>1</v>
      </c>
      <c r="N701" s="410">
        <v>116.25</v>
      </c>
    </row>
    <row r="702" spans="1:14" ht="14.4" customHeight="1" x14ac:dyDescent="0.3">
      <c r="A702" s="405" t="s">
        <v>1711</v>
      </c>
      <c r="B702" s="406" t="s">
        <v>2339</v>
      </c>
      <c r="C702" s="407" t="s">
        <v>1712</v>
      </c>
      <c r="D702" s="408" t="s">
        <v>2356</v>
      </c>
      <c r="E702" s="407" t="s">
        <v>1144</v>
      </c>
      <c r="F702" s="408" t="s">
        <v>2367</v>
      </c>
      <c r="G702" s="407" t="s">
        <v>524</v>
      </c>
      <c r="H702" s="407" t="s">
        <v>1169</v>
      </c>
      <c r="I702" s="407" t="s">
        <v>1169</v>
      </c>
      <c r="J702" s="407" t="s">
        <v>1170</v>
      </c>
      <c r="K702" s="407" t="s">
        <v>1171</v>
      </c>
      <c r="L702" s="409">
        <v>191.21999999999997</v>
      </c>
      <c r="M702" s="409">
        <v>1</v>
      </c>
      <c r="N702" s="410">
        <v>191.21999999999997</v>
      </c>
    </row>
    <row r="703" spans="1:14" ht="14.4" customHeight="1" x14ac:dyDescent="0.3">
      <c r="A703" s="405" t="s">
        <v>1711</v>
      </c>
      <c r="B703" s="406" t="s">
        <v>2339</v>
      </c>
      <c r="C703" s="407" t="s">
        <v>1712</v>
      </c>
      <c r="D703" s="408" t="s">
        <v>2356</v>
      </c>
      <c r="E703" s="407" t="s">
        <v>1144</v>
      </c>
      <c r="F703" s="408" t="s">
        <v>2367</v>
      </c>
      <c r="G703" s="407" t="s">
        <v>524</v>
      </c>
      <c r="H703" s="407" t="s">
        <v>2050</v>
      </c>
      <c r="I703" s="407" t="s">
        <v>2050</v>
      </c>
      <c r="J703" s="407" t="s">
        <v>2051</v>
      </c>
      <c r="K703" s="407" t="s">
        <v>1171</v>
      </c>
      <c r="L703" s="409">
        <v>162.13946840772172</v>
      </c>
      <c r="M703" s="409">
        <v>10</v>
      </c>
      <c r="N703" s="410">
        <v>1621.3946840772171</v>
      </c>
    </row>
    <row r="704" spans="1:14" ht="14.4" customHeight="1" x14ac:dyDescent="0.3">
      <c r="A704" s="405" t="s">
        <v>1711</v>
      </c>
      <c r="B704" s="406" t="s">
        <v>2339</v>
      </c>
      <c r="C704" s="407" t="s">
        <v>1712</v>
      </c>
      <c r="D704" s="408" t="s">
        <v>2356</v>
      </c>
      <c r="E704" s="407" t="s">
        <v>1144</v>
      </c>
      <c r="F704" s="408" t="s">
        <v>2367</v>
      </c>
      <c r="G704" s="407" t="s">
        <v>524</v>
      </c>
      <c r="H704" s="407" t="s">
        <v>2052</v>
      </c>
      <c r="I704" s="407" t="s">
        <v>2052</v>
      </c>
      <c r="J704" s="407" t="s">
        <v>2053</v>
      </c>
      <c r="K704" s="407" t="s">
        <v>1171</v>
      </c>
      <c r="L704" s="409">
        <v>162.07494734620289</v>
      </c>
      <c r="M704" s="409">
        <v>6</v>
      </c>
      <c r="N704" s="410">
        <v>972.4496840772174</v>
      </c>
    </row>
    <row r="705" spans="1:14" ht="14.4" customHeight="1" x14ac:dyDescent="0.3">
      <c r="A705" s="405" t="s">
        <v>1711</v>
      </c>
      <c r="B705" s="406" t="s">
        <v>2339</v>
      </c>
      <c r="C705" s="407" t="s">
        <v>1712</v>
      </c>
      <c r="D705" s="408" t="s">
        <v>2356</v>
      </c>
      <c r="E705" s="407" t="s">
        <v>1144</v>
      </c>
      <c r="F705" s="408" t="s">
        <v>2367</v>
      </c>
      <c r="G705" s="407" t="s">
        <v>524</v>
      </c>
      <c r="H705" s="407" t="s">
        <v>2054</v>
      </c>
      <c r="I705" s="407" t="s">
        <v>2054</v>
      </c>
      <c r="J705" s="407" t="s">
        <v>1541</v>
      </c>
      <c r="K705" s="407" t="s">
        <v>1171</v>
      </c>
      <c r="L705" s="409">
        <v>137.08000000000001</v>
      </c>
      <c r="M705" s="409">
        <v>1</v>
      </c>
      <c r="N705" s="410">
        <v>137.08000000000001</v>
      </c>
    </row>
    <row r="706" spans="1:14" ht="14.4" customHeight="1" x14ac:dyDescent="0.3">
      <c r="A706" s="405" t="s">
        <v>1711</v>
      </c>
      <c r="B706" s="406" t="s">
        <v>2339</v>
      </c>
      <c r="C706" s="407" t="s">
        <v>1712</v>
      </c>
      <c r="D706" s="408" t="s">
        <v>2356</v>
      </c>
      <c r="E706" s="407" t="s">
        <v>516</v>
      </c>
      <c r="F706" s="408" t="s">
        <v>2366</v>
      </c>
      <c r="G706" s="407"/>
      <c r="H706" s="407" t="s">
        <v>1552</v>
      </c>
      <c r="I706" s="407" t="s">
        <v>1553</v>
      </c>
      <c r="J706" s="407" t="s">
        <v>1554</v>
      </c>
      <c r="K706" s="407" t="s">
        <v>1555</v>
      </c>
      <c r="L706" s="409">
        <v>418.58204243515115</v>
      </c>
      <c r="M706" s="409">
        <v>19</v>
      </c>
      <c r="N706" s="410">
        <v>7953.0588062678717</v>
      </c>
    </row>
    <row r="707" spans="1:14" ht="14.4" customHeight="1" x14ac:dyDescent="0.3">
      <c r="A707" s="405" t="s">
        <v>1711</v>
      </c>
      <c r="B707" s="406" t="s">
        <v>2339</v>
      </c>
      <c r="C707" s="407" t="s">
        <v>1712</v>
      </c>
      <c r="D707" s="408" t="s">
        <v>2356</v>
      </c>
      <c r="E707" s="407" t="s">
        <v>516</v>
      </c>
      <c r="F707" s="408" t="s">
        <v>2366</v>
      </c>
      <c r="G707" s="407"/>
      <c r="H707" s="407" t="s">
        <v>1172</v>
      </c>
      <c r="I707" s="407" t="s">
        <v>1173</v>
      </c>
      <c r="J707" s="407" t="s">
        <v>1174</v>
      </c>
      <c r="K707" s="407" t="s">
        <v>1175</v>
      </c>
      <c r="L707" s="409">
        <v>71.459811882319329</v>
      </c>
      <c r="M707" s="409">
        <v>20</v>
      </c>
      <c r="N707" s="410">
        <v>1429.1962376463866</v>
      </c>
    </row>
    <row r="708" spans="1:14" ht="14.4" customHeight="1" x14ac:dyDescent="0.3">
      <c r="A708" s="405" t="s">
        <v>1711</v>
      </c>
      <c r="B708" s="406" t="s">
        <v>2339</v>
      </c>
      <c r="C708" s="407" t="s">
        <v>1712</v>
      </c>
      <c r="D708" s="408" t="s">
        <v>2356</v>
      </c>
      <c r="E708" s="407" t="s">
        <v>516</v>
      </c>
      <c r="F708" s="408" t="s">
        <v>2366</v>
      </c>
      <c r="G708" s="407"/>
      <c r="H708" s="407" t="s">
        <v>2055</v>
      </c>
      <c r="I708" s="407" t="s">
        <v>2056</v>
      </c>
      <c r="J708" s="407" t="s">
        <v>2057</v>
      </c>
      <c r="K708" s="407" t="s">
        <v>1209</v>
      </c>
      <c r="L708" s="409">
        <v>2773.1585714285716</v>
      </c>
      <c r="M708" s="409">
        <v>7</v>
      </c>
      <c r="N708" s="410">
        <v>19412.11</v>
      </c>
    </row>
    <row r="709" spans="1:14" ht="14.4" customHeight="1" x14ac:dyDescent="0.3">
      <c r="A709" s="405" t="s">
        <v>1711</v>
      </c>
      <c r="B709" s="406" t="s">
        <v>2339</v>
      </c>
      <c r="C709" s="407" t="s">
        <v>1712</v>
      </c>
      <c r="D709" s="408" t="s">
        <v>2356</v>
      </c>
      <c r="E709" s="407" t="s">
        <v>516</v>
      </c>
      <c r="F709" s="408" t="s">
        <v>2366</v>
      </c>
      <c r="G709" s="407"/>
      <c r="H709" s="407" t="s">
        <v>2058</v>
      </c>
      <c r="I709" s="407" t="s">
        <v>2059</v>
      </c>
      <c r="J709" s="407" t="s">
        <v>2060</v>
      </c>
      <c r="K709" s="407" t="s">
        <v>2061</v>
      </c>
      <c r="L709" s="409">
        <v>596.76589664693313</v>
      </c>
      <c r="M709" s="409">
        <v>3.2499999999999996</v>
      </c>
      <c r="N709" s="410">
        <v>1939.4891641025324</v>
      </c>
    </row>
    <row r="710" spans="1:14" ht="14.4" customHeight="1" x14ac:dyDescent="0.3">
      <c r="A710" s="405" t="s">
        <v>1711</v>
      </c>
      <c r="B710" s="406" t="s">
        <v>2339</v>
      </c>
      <c r="C710" s="407" t="s">
        <v>1712</v>
      </c>
      <c r="D710" s="408" t="s">
        <v>2356</v>
      </c>
      <c r="E710" s="407" t="s">
        <v>516</v>
      </c>
      <c r="F710" s="408" t="s">
        <v>2366</v>
      </c>
      <c r="G710" s="407"/>
      <c r="H710" s="407" t="s">
        <v>1560</v>
      </c>
      <c r="I710" s="407" t="s">
        <v>1560</v>
      </c>
      <c r="J710" s="407" t="s">
        <v>1561</v>
      </c>
      <c r="K710" s="407" t="s">
        <v>1562</v>
      </c>
      <c r="L710" s="409">
        <v>1774.2978795956799</v>
      </c>
      <c r="M710" s="409">
        <v>11</v>
      </c>
      <c r="N710" s="410">
        <v>19517.276675552479</v>
      </c>
    </row>
    <row r="711" spans="1:14" ht="14.4" customHeight="1" x14ac:dyDescent="0.3">
      <c r="A711" s="405" t="s">
        <v>1711</v>
      </c>
      <c r="B711" s="406" t="s">
        <v>2339</v>
      </c>
      <c r="C711" s="407" t="s">
        <v>1712</v>
      </c>
      <c r="D711" s="408" t="s">
        <v>2356</v>
      </c>
      <c r="E711" s="407" t="s">
        <v>516</v>
      </c>
      <c r="F711" s="408" t="s">
        <v>2366</v>
      </c>
      <c r="G711" s="407"/>
      <c r="H711" s="407" t="s">
        <v>2062</v>
      </c>
      <c r="I711" s="407" t="s">
        <v>2062</v>
      </c>
      <c r="J711" s="407" t="s">
        <v>2063</v>
      </c>
      <c r="K711" s="407" t="s">
        <v>2064</v>
      </c>
      <c r="L711" s="409">
        <v>155.25</v>
      </c>
      <c r="M711" s="409">
        <v>2</v>
      </c>
      <c r="N711" s="410">
        <v>310.5</v>
      </c>
    </row>
    <row r="712" spans="1:14" ht="14.4" customHeight="1" x14ac:dyDescent="0.3">
      <c r="A712" s="405" t="s">
        <v>1711</v>
      </c>
      <c r="B712" s="406" t="s">
        <v>2339</v>
      </c>
      <c r="C712" s="407" t="s">
        <v>1712</v>
      </c>
      <c r="D712" s="408" t="s">
        <v>2356</v>
      </c>
      <c r="E712" s="407" t="s">
        <v>516</v>
      </c>
      <c r="F712" s="408" t="s">
        <v>2366</v>
      </c>
      <c r="G712" s="407" t="s">
        <v>435</v>
      </c>
      <c r="H712" s="407" t="s">
        <v>2065</v>
      </c>
      <c r="I712" s="407" t="s">
        <v>2066</v>
      </c>
      <c r="J712" s="407" t="s">
        <v>2067</v>
      </c>
      <c r="K712" s="407" t="s">
        <v>2068</v>
      </c>
      <c r="L712" s="409">
        <v>40.330000000000005</v>
      </c>
      <c r="M712" s="409">
        <v>3</v>
      </c>
      <c r="N712" s="410">
        <v>120.99000000000001</v>
      </c>
    </row>
    <row r="713" spans="1:14" ht="14.4" customHeight="1" x14ac:dyDescent="0.3">
      <c r="A713" s="405" t="s">
        <v>1711</v>
      </c>
      <c r="B713" s="406" t="s">
        <v>2339</v>
      </c>
      <c r="C713" s="407" t="s">
        <v>1712</v>
      </c>
      <c r="D713" s="408" t="s">
        <v>2356</v>
      </c>
      <c r="E713" s="407" t="s">
        <v>516</v>
      </c>
      <c r="F713" s="408" t="s">
        <v>2366</v>
      </c>
      <c r="G713" s="407" t="s">
        <v>435</v>
      </c>
      <c r="H713" s="407" t="s">
        <v>1180</v>
      </c>
      <c r="I713" s="407" t="s">
        <v>1181</v>
      </c>
      <c r="J713" s="407" t="s">
        <v>1182</v>
      </c>
      <c r="K713" s="407" t="s">
        <v>1183</v>
      </c>
      <c r="L713" s="409">
        <v>33.409956641484719</v>
      </c>
      <c r="M713" s="409">
        <v>4</v>
      </c>
      <c r="N713" s="410">
        <v>133.63982656593888</v>
      </c>
    </row>
    <row r="714" spans="1:14" ht="14.4" customHeight="1" x14ac:dyDescent="0.3">
      <c r="A714" s="405" t="s">
        <v>1711</v>
      </c>
      <c r="B714" s="406" t="s">
        <v>2339</v>
      </c>
      <c r="C714" s="407" t="s">
        <v>1712</v>
      </c>
      <c r="D714" s="408" t="s">
        <v>2356</v>
      </c>
      <c r="E714" s="407" t="s">
        <v>516</v>
      </c>
      <c r="F714" s="408" t="s">
        <v>2366</v>
      </c>
      <c r="G714" s="407" t="s">
        <v>435</v>
      </c>
      <c r="H714" s="407" t="s">
        <v>2069</v>
      </c>
      <c r="I714" s="407" t="s">
        <v>2070</v>
      </c>
      <c r="J714" s="407" t="s">
        <v>2071</v>
      </c>
      <c r="K714" s="407" t="s">
        <v>2072</v>
      </c>
      <c r="L714" s="409">
        <v>110.297</v>
      </c>
      <c r="M714" s="409">
        <v>1</v>
      </c>
      <c r="N714" s="410">
        <v>110.297</v>
      </c>
    </row>
    <row r="715" spans="1:14" ht="14.4" customHeight="1" x14ac:dyDescent="0.3">
      <c r="A715" s="405" t="s">
        <v>1711</v>
      </c>
      <c r="B715" s="406" t="s">
        <v>2339</v>
      </c>
      <c r="C715" s="407" t="s">
        <v>1712</v>
      </c>
      <c r="D715" s="408" t="s">
        <v>2356</v>
      </c>
      <c r="E715" s="407" t="s">
        <v>516</v>
      </c>
      <c r="F715" s="408" t="s">
        <v>2366</v>
      </c>
      <c r="G715" s="407" t="s">
        <v>435</v>
      </c>
      <c r="H715" s="407" t="s">
        <v>1571</v>
      </c>
      <c r="I715" s="407" t="s">
        <v>1572</v>
      </c>
      <c r="J715" s="407" t="s">
        <v>1573</v>
      </c>
      <c r="K715" s="407" t="s">
        <v>1574</v>
      </c>
      <c r="L715" s="409">
        <v>12533.025000000001</v>
      </c>
      <c r="M715" s="409">
        <v>6</v>
      </c>
      <c r="N715" s="410">
        <v>75198.150000000009</v>
      </c>
    </row>
    <row r="716" spans="1:14" ht="14.4" customHeight="1" x14ac:dyDescent="0.3">
      <c r="A716" s="405" t="s">
        <v>1711</v>
      </c>
      <c r="B716" s="406" t="s">
        <v>2339</v>
      </c>
      <c r="C716" s="407" t="s">
        <v>1712</v>
      </c>
      <c r="D716" s="408" t="s">
        <v>2356</v>
      </c>
      <c r="E716" s="407" t="s">
        <v>516</v>
      </c>
      <c r="F716" s="408" t="s">
        <v>2366</v>
      </c>
      <c r="G716" s="407" t="s">
        <v>435</v>
      </c>
      <c r="H716" s="407" t="s">
        <v>1192</v>
      </c>
      <c r="I716" s="407" t="s">
        <v>1193</v>
      </c>
      <c r="J716" s="407" t="s">
        <v>1194</v>
      </c>
      <c r="K716" s="407" t="s">
        <v>1195</v>
      </c>
      <c r="L716" s="409">
        <v>235.30999937206349</v>
      </c>
      <c r="M716" s="409">
        <v>16</v>
      </c>
      <c r="N716" s="410">
        <v>3764.9599899530158</v>
      </c>
    </row>
    <row r="717" spans="1:14" ht="14.4" customHeight="1" x14ac:dyDescent="0.3">
      <c r="A717" s="405" t="s">
        <v>1711</v>
      </c>
      <c r="B717" s="406" t="s">
        <v>2339</v>
      </c>
      <c r="C717" s="407" t="s">
        <v>1712</v>
      </c>
      <c r="D717" s="408" t="s">
        <v>2356</v>
      </c>
      <c r="E717" s="407" t="s">
        <v>516</v>
      </c>
      <c r="F717" s="408" t="s">
        <v>2366</v>
      </c>
      <c r="G717" s="407" t="s">
        <v>435</v>
      </c>
      <c r="H717" s="407" t="s">
        <v>1196</v>
      </c>
      <c r="I717" s="407" t="s">
        <v>1196</v>
      </c>
      <c r="J717" s="407" t="s">
        <v>1197</v>
      </c>
      <c r="K717" s="407" t="s">
        <v>1198</v>
      </c>
      <c r="L717" s="409">
        <v>286</v>
      </c>
      <c r="M717" s="409">
        <v>2</v>
      </c>
      <c r="N717" s="410">
        <v>572</v>
      </c>
    </row>
    <row r="718" spans="1:14" ht="14.4" customHeight="1" x14ac:dyDescent="0.3">
      <c r="A718" s="405" t="s">
        <v>1711</v>
      </c>
      <c r="B718" s="406" t="s">
        <v>2339</v>
      </c>
      <c r="C718" s="407" t="s">
        <v>1712</v>
      </c>
      <c r="D718" s="408" t="s">
        <v>2356</v>
      </c>
      <c r="E718" s="407" t="s">
        <v>516</v>
      </c>
      <c r="F718" s="408" t="s">
        <v>2366</v>
      </c>
      <c r="G718" s="407" t="s">
        <v>524</v>
      </c>
      <c r="H718" s="407" t="s">
        <v>2073</v>
      </c>
      <c r="I718" s="407" t="s">
        <v>2073</v>
      </c>
      <c r="J718" s="407" t="s">
        <v>2074</v>
      </c>
      <c r="K718" s="407" t="s">
        <v>2075</v>
      </c>
      <c r="L718" s="409">
        <v>68.2</v>
      </c>
      <c r="M718" s="409">
        <v>1</v>
      </c>
      <c r="N718" s="410">
        <v>68.2</v>
      </c>
    </row>
    <row r="719" spans="1:14" ht="14.4" customHeight="1" x14ac:dyDescent="0.3">
      <c r="A719" s="405" t="s">
        <v>1711</v>
      </c>
      <c r="B719" s="406" t="s">
        <v>2339</v>
      </c>
      <c r="C719" s="407" t="s">
        <v>1712</v>
      </c>
      <c r="D719" s="408" t="s">
        <v>2356</v>
      </c>
      <c r="E719" s="407" t="s">
        <v>516</v>
      </c>
      <c r="F719" s="408" t="s">
        <v>2366</v>
      </c>
      <c r="G719" s="407" t="s">
        <v>524</v>
      </c>
      <c r="H719" s="407" t="s">
        <v>1203</v>
      </c>
      <c r="I719" s="407" t="s">
        <v>1204</v>
      </c>
      <c r="J719" s="407" t="s">
        <v>1186</v>
      </c>
      <c r="K719" s="407" t="s">
        <v>1205</v>
      </c>
      <c r="L719" s="409">
        <v>29.572813005235936</v>
      </c>
      <c r="M719" s="409">
        <v>95</v>
      </c>
      <c r="N719" s="410">
        <v>2809.4172354974139</v>
      </c>
    </row>
    <row r="720" spans="1:14" ht="14.4" customHeight="1" x14ac:dyDescent="0.3">
      <c r="A720" s="405" t="s">
        <v>1711</v>
      </c>
      <c r="B720" s="406" t="s">
        <v>2339</v>
      </c>
      <c r="C720" s="407" t="s">
        <v>1712</v>
      </c>
      <c r="D720" s="408" t="s">
        <v>2356</v>
      </c>
      <c r="E720" s="407" t="s">
        <v>516</v>
      </c>
      <c r="F720" s="408" t="s">
        <v>2366</v>
      </c>
      <c r="G720" s="407" t="s">
        <v>524</v>
      </c>
      <c r="H720" s="407" t="s">
        <v>1575</v>
      </c>
      <c r="I720" s="407" t="s">
        <v>1576</v>
      </c>
      <c r="J720" s="407" t="s">
        <v>1577</v>
      </c>
      <c r="K720" s="407" t="s">
        <v>1578</v>
      </c>
      <c r="L720" s="409">
        <v>598.84136885291059</v>
      </c>
      <c r="M720" s="409">
        <v>7</v>
      </c>
      <c r="N720" s="410">
        <v>4191.8895819703739</v>
      </c>
    </row>
    <row r="721" spans="1:14" ht="14.4" customHeight="1" x14ac:dyDescent="0.3">
      <c r="A721" s="405" t="s">
        <v>1711</v>
      </c>
      <c r="B721" s="406" t="s">
        <v>2339</v>
      </c>
      <c r="C721" s="407" t="s">
        <v>1712</v>
      </c>
      <c r="D721" s="408" t="s">
        <v>2356</v>
      </c>
      <c r="E721" s="407" t="s">
        <v>516</v>
      </c>
      <c r="F721" s="408" t="s">
        <v>2366</v>
      </c>
      <c r="G721" s="407" t="s">
        <v>524</v>
      </c>
      <c r="H721" s="407" t="s">
        <v>1206</v>
      </c>
      <c r="I721" s="407" t="s">
        <v>1207</v>
      </c>
      <c r="J721" s="407" t="s">
        <v>1208</v>
      </c>
      <c r="K721" s="407" t="s">
        <v>1209</v>
      </c>
      <c r="L721" s="409">
        <v>138.60820381015552</v>
      </c>
      <c r="M721" s="409">
        <v>6.3</v>
      </c>
      <c r="N721" s="410">
        <v>873.23168400397969</v>
      </c>
    </row>
    <row r="722" spans="1:14" ht="14.4" customHeight="1" x14ac:dyDescent="0.3">
      <c r="A722" s="405" t="s">
        <v>1711</v>
      </c>
      <c r="B722" s="406" t="s">
        <v>2339</v>
      </c>
      <c r="C722" s="407" t="s">
        <v>1712</v>
      </c>
      <c r="D722" s="408" t="s">
        <v>2356</v>
      </c>
      <c r="E722" s="407" t="s">
        <v>516</v>
      </c>
      <c r="F722" s="408" t="s">
        <v>2366</v>
      </c>
      <c r="G722" s="407" t="s">
        <v>524</v>
      </c>
      <c r="H722" s="407" t="s">
        <v>1210</v>
      </c>
      <c r="I722" s="407" t="s">
        <v>1211</v>
      </c>
      <c r="J722" s="407" t="s">
        <v>1212</v>
      </c>
      <c r="K722" s="407" t="s">
        <v>1213</v>
      </c>
      <c r="L722" s="409">
        <v>76.558046690900056</v>
      </c>
      <c r="M722" s="409">
        <v>77.40000000000002</v>
      </c>
      <c r="N722" s="410">
        <v>5925.5928138756663</v>
      </c>
    </row>
    <row r="723" spans="1:14" ht="14.4" customHeight="1" x14ac:dyDescent="0.3">
      <c r="A723" s="405" t="s">
        <v>1711</v>
      </c>
      <c r="B723" s="406" t="s">
        <v>2339</v>
      </c>
      <c r="C723" s="407" t="s">
        <v>1712</v>
      </c>
      <c r="D723" s="408" t="s">
        <v>2356</v>
      </c>
      <c r="E723" s="407" t="s">
        <v>516</v>
      </c>
      <c r="F723" s="408" t="s">
        <v>2366</v>
      </c>
      <c r="G723" s="407" t="s">
        <v>524</v>
      </c>
      <c r="H723" s="407" t="s">
        <v>2076</v>
      </c>
      <c r="I723" s="407" t="s">
        <v>2077</v>
      </c>
      <c r="J723" s="407" t="s">
        <v>2078</v>
      </c>
      <c r="K723" s="407" t="s">
        <v>2079</v>
      </c>
      <c r="L723" s="409">
        <v>642.57736170505405</v>
      </c>
      <c r="M723" s="409">
        <v>1.6</v>
      </c>
      <c r="N723" s="410">
        <v>1028.1237787280866</v>
      </c>
    </row>
    <row r="724" spans="1:14" ht="14.4" customHeight="1" x14ac:dyDescent="0.3">
      <c r="A724" s="405" t="s">
        <v>1711</v>
      </c>
      <c r="B724" s="406" t="s">
        <v>2339</v>
      </c>
      <c r="C724" s="407" t="s">
        <v>1712</v>
      </c>
      <c r="D724" s="408" t="s">
        <v>2356</v>
      </c>
      <c r="E724" s="407" t="s">
        <v>516</v>
      </c>
      <c r="F724" s="408" t="s">
        <v>2366</v>
      </c>
      <c r="G724" s="407" t="s">
        <v>524</v>
      </c>
      <c r="H724" s="407" t="s">
        <v>1583</v>
      </c>
      <c r="I724" s="407" t="s">
        <v>1584</v>
      </c>
      <c r="J724" s="407" t="s">
        <v>1585</v>
      </c>
      <c r="K724" s="407" t="s">
        <v>1175</v>
      </c>
      <c r="L724" s="409">
        <v>41.272000000000006</v>
      </c>
      <c r="M724" s="409">
        <v>4</v>
      </c>
      <c r="N724" s="410">
        <v>165.08800000000002</v>
      </c>
    </row>
    <row r="725" spans="1:14" ht="14.4" customHeight="1" x14ac:dyDescent="0.3">
      <c r="A725" s="405" t="s">
        <v>1711</v>
      </c>
      <c r="B725" s="406" t="s">
        <v>2339</v>
      </c>
      <c r="C725" s="407" t="s">
        <v>1712</v>
      </c>
      <c r="D725" s="408" t="s">
        <v>2356</v>
      </c>
      <c r="E725" s="407" t="s">
        <v>516</v>
      </c>
      <c r="F725" s="408" t="s">
        <v>2366</v>
      </c>
      <c r="G725" s="407" t="s">
        <v>524</v>
      </c>
      <c r="H725" s="407" t="s">
        <v>2080</v>
      </c>
      <c r="I725" s="407" t="s">
        <v>2080</v>
      </c>
      <c r="J725" s="407" t="s">
        <v>2081</v>
      </c>
      <c r="K725" s="407" t="s">
        <v>2082</v>
      </c>
      <c r="L725" s="409">
        <v>576.52680999343966</v>
      </c>
      <c r="M725" s="409">
        <v>5</v>
      </c>
      <c r="N725" s="410">
        <v>2882.6340499671983</v>
      </c>
    </row>
    <row r="726" spans="1:14" ht="14.4" customHeight="1" x14ac:dyDescent="0.3">
      <c r="A726" s="405" t="s">
        <v>1711</v>
      </c>
      <c r="B726" s="406" t="s">
        <v>2339</v>
      </c>
      <c r="C726" s="407" t="s">
        <v>1712</v>
      </c>
      <c r="D726" s="408" t="s">
        <v>2356</v>
      </c>
      <c r="E726" s="407" t="s">
        <v>516</v>
      </c>
      <c r="F726" s="408" t="s">
        <v>2366</v>
      </c>
      <c r="G726" s="407" t="s">
        <v>524</v>
      </c>
      <c r="H726" s="407" t="s">
        <v>2083</v>
      </c>
      <c r="I726" s="407" t="s">
        <v>2084</v>
      </c>
      <c r="J726" s="407" t="s">
        <v>2085</v>
      </c>
      <c r="K726" s="407" t="s">
        <v>2086</v>
      </c>
      <c r="L726" s="409">
        <v>78.167201653248284</v>
      </c>
      <c r="M726" s="409">
        <v>38</v>
      </c>
      <c r="N726" s="410">
        <v>2970.3536628234347</v>
      </c>
    </row>
    <row r="727" spans="1:14" ht="14.4" customHeight="1" x14ac:dyDescent="0.3">
      <c r="A727" s="405" t="s">
        <v>1711</v>
      </c>
      <c r="B727" s="406" t="s">
        <v>2339</v>
      </c>
      <c r="C727" s="407" t="s">
        <v>1712</v>
      </c>
      <c r="D727" s="408" t="s">
        <v>2356</v>
      </c>
      <c r="E727" s="407" t="s">
        <v>516</v>
      </c>
      <c r="F727" s="408" t="s">
        <v>2366</v>
      </c>
      <c r="G727" s="407" t="s">
        <v>524</v>
      </c>
      <c r="H727" s="407" t="s">
        <v>1590</v>
      </c>
      <c r="I727" s="407" t="s">
        <v>1590</v>
      </c>
      <c r="J727" s="407" t="s">
        <v>1591</v>
      </c>
      <c r="K727" s="407" t="s">
        <v>1592</v>
      </c>
      <c r="L727" s="409">
        <v>940.82082724543659</v>
      </c>
      <c r="M727" s="409">
        <v>13</v>
      </c>
      <c r="N727" s="410">
        <v>12230.670754190676</v>
      </c>
    </row>
    <row r="728" spans="1:14" ht="14.4" customHeight="1" x14ac:dyDescent="0.3">
      <c r="A728" s="405" t="s">
        <v>1711</v>
      </c>
      <c r="B728" s="406" t="s">
        <v>2339</v>
      </c>
      <c r="C728" s="407" t="s">
        <v>1712</v>
      </c>
      <c r="D728" s="408" t="s">
        <v>2356</v>
      </c>
      <c r="E728" s="407" t="s">
        <v>516</v>
      </c>
      <c r="F728" s="408" t="s">
        <v>2366</v>
      </c>
      <c r="G728" s="407" t="s">
        <v>524</v>
      </c>
      <c r="H728" s="407" t="s">
        <v>2087</v>
      </c>
      <c r="I728" s="407" t="s">
        <v>2088</v>
      </c>
      <c r="J728" s="407" t="s">
        <v>2089</v>
      </c>
      <c r="K728" s="407" t="s">
        <v>2090</v>
      </c>
      <c r="L728" s="409">
        <v>777.29207119741079</v>
      </c>
      <c r="M728" s="409">
        <v>20.6</v>
      </c>
      <c r="N728" s="410">
        <v>16012.216666666664</v>
      </c>
    </row>
    <row r="729" spans="1:14" ht="14.4" customHeight="1" x14ac:dyDescent="0.3">
      <c r="A729" s="405" t="s">
        <v>1711</v>
      </c>
      <c r="B729" s="406" t="s">
        <v>2339</v>
      </c>
      <c r="C729" s="407" t="s">
        <v>1712</v>
      </c>
      <c r="D729" s="408" t="s">
        <v>2356</v>
      </c>
      <c r="E729" s="407" t="s">
        <v>516</v>
      </c>
      <c r="F729" s="408" t="s">
        <v>2366</v>
      </c>
      <c r="G729" s="407" t="s">
        <v>524</v>
      </c>
      <c r="H729" s="407" t="s">
        <v>1593</v>
      </c>
      <c r="I729" s="407" t="s">
        <v>1593</v>
      </c>
      <c r="J729" s="407" t="s">
        <v>1594</v>
      </c>
      <c r="K729" s="407" t="s">
        <v>1595</v>
      </c>
      <c r="L729" s="409">
        <v>506.46792506065293</v>
      </c>
      <c r="M729" s="409">
        <v>9.4</v>
      </c>
      <c r="N729" s="410">
        <v>4760.7984955701377</v>
      </c>
    </row>
    <row r="730" spans="1:14" ht="14.4" customHeight="1" x14ac:dyDescent="0.3">
      <c r="A730" s="405" t="s">
        <v>1711</v>
      </c>
      <c r="B730" s="406" t="s">
        <v>2339</v>
      </c>
      <c r="C730" s="407" t="s">
        <v>1712</v>
      </c>
      <c r="D730" s="408" t="s">
        <v>2356</v>
      </c>
      <c r="E730" s="407" t="s">
        <v>516</v>
      </c>
      <c r="F730" s="408" t="s">
        <v>2366</v>
      </c>
      <c r="G730" s="407" t="s">
        <v>524</v>
      </c>
      <c r="H730" s="407" t="s">
        <v>2091</v>
      </c>
      <c r="I730" s="407" t="s">
        <v>2091</v>
      </c>
      <c r="J730" s="407" t="s">
        <v>2092</v>
      </c>
      <c r="K730" s="407" t="s">
        <v>2093</v>
      </c>
      <c r="L730" s="409">
        <v>29.940000000000005</v>
      </c>
      <c r="M730" s="409">
        <v>55</v>
      </c>
      <c r="N730" s="410">
        <v>1646.7000000000003</v>
      </c>
    </row>
    <row r="731" spans="1:14" ht="14.4" customHeight="1" x14ac:dyDescent="0.3">
      <c r="A731" s="405" t="s">
        <v>1711</v>
      </c>
      <c r="B731" s="406" t="s">
        <v>2339</v>
      </c>
      <c r="C731" s="407" t="s">
        <v>1712</v>
      </c>
      <c r="D731" s="408" t="s">
        <v>2356</v>
      </c>
      <c r="E731" s="407" t="s">
        <v>516</v>
      </c>
      <c r="F731" s="408" t="s">
        <v>2366</v>
      </c>
      <c r="G731" s="407" t="s">
        <v>524</v>
      </c>
      <c r="H731" s="407" t="s">
        <v>1599</v>
      </c>
      <c r="I731" s="407" t="s">
        <v>1599</v>
      </c>
      <c r="J731" s="407" t="s">
        <v>1600</v>
      </c>
      <c r="K731" s="407" t="s">
        <v>1223</v>
      </c>
      <c r="L731" s="409">
        <v>142.32900000000001</v>
      </c>
      <c r="M731" s="409">
        <v>10</v>
      </c>
      <c r="N731" s="410">
        <v>1423.29</v>
      </c>
    </row>
    <row r="732" spans="1:14" ht="14.4" customHeight="1" x14ac:dyDescent="0.3">
      <c r="A732" s="405" t="s">
        <v>1711</v>
      </c>
      <c r="B732" s="406" t="s">
        <v>2339</v>
      </c>
      <c r="C732" s="407" t="s">
        <v>1712</v>
      </c>
      <c r="D732" s="408" t="s">
        <v>2356</v>
      </c>
      <c r="E732" s="407" t="s">
        <v>516</v>
      </c>
      <c r="F732" s="408" t="s">
        <v>2366</v>
      </c>
      <c r="G732" s="407" t="s">
        <v>524</v>
      </c>
      <c r="H732" s="407" t="s">
        <v>2094</v>
      </c>
      <c r="I732" s="407" t="s">
        <v>2094</v>
      </c>
      <c r="J732" s="407" t="s">
        <v>2095</v>
      </c>
      <c r="K732" s="407" t="s">
        <v>2096</v>
      </c>
      <c r="L732" s="409">
        <v>217.8</v>
      </c>
      <c r="M732" s="409">
        <v>1.6</v>
      </c>
      <c r="N732" s="410">
        <v>348.48</v>
      </c>
    </row>
    <row r="733" spans="1:14" ht="14.4" customHeight="1" x14ac:dyDescent="0.3">
      <c r="A733" s="405" t="s">
        <v>1711</v>
      </c>
      <c r="B733" s="406" t="s">
        <v>2339</v>
      </c>
      <c r="C733" s="407" t="s">
        <v>1712</v>
      </c>
      <c r="D733" s="408" t="s">
        <v>2356</v>
      </c>
      <c r="E733" s="407" t="s">
        <v>516</v>
      </c>
      <c r="F733" s="408" t="s">
        <v>2366</v>
      </c>
      <c r="G733" s="407" t="s">
        <v>524</v>
      </c>
      <c r="H733" s="407" t="s">
        <v>1218</v>
      </c>
      <c r="I733" s="407" t="s">
        <v>1218</v>
      </c>
      <c r="J733" s="407" t="s">
        <v>1219</v>
      </c>
      <c r="K733" s="407" t="s">
        <v>1220</v>
      </c>
      <c r="L733" s="409">
        <v>199.47386766287431</v>
      </c>
      <c r="M733" s="409">
        <v>7.5</v>
      </c>
      <c r="N733" s="410">
        <v>1496.0540074715573</v>
      </c>
    </row>
    <row r="734" spans="1:14" ht="14.4" customHeight="1" x14ac:dyDescent="0.3">
      <c r="A734" s="405" t="s">
        <v>1711</v>
      </c>
      <c r="B734" s="406" t="s">
        <v>2339</v>
      </c>
      <c r="C734" s="407" t="s">
        <v>1712</v>
      </c>
      <c r="D734" s="408" t="s">
        <v>2356</v>
      </c>
      <c r="E734" s="407" t="s">
        <v>516</v>
      </c>
      <c r="F734" s="408" t="s">
        <v>2366</v>
      </c>
      <c r="G734" s="407" t="s">
        <v>524</v>
      </c>
      <c r="H734" s="407" t="s">
        <v>1221</v>
      </c>
      <c r="I734" s="407" t="s">
        <v>1221</v>
      </c>
      <c r="J734" s="407" t="s">
        <v>1222</v>
      </c>
      <c r="K734" s="407" t="s">
        <v>1223</v>
      </c>
      <c r="L734" s="409">
        <v>34.660200000000003</v>
      </c>
      <c r="M734" s="409">
        <v>50</v>
      </c>
      <c r="N734" s="410">
        <v>1733.01</v>
      </c>
    </row>
    <row r="735" spans="1:14" ht="14.4" customHeight="1" x14ac:dyDescent="0.3">
      <c r="A735" s="405" t="s">
        <v>1711</v>
      </c>
      <c r="B735" s="406" t="s">
        <v>2339</v>
      </c>
      <c r="C735" s="407" t="s">
        <v>1712</v>
      </c>
      <c r="D735" s="408" t="s">
        <v>2356</v>
      </c>
      <c r="E735" s="407" t="s">
        <v>516</v>
      </c>
      <c r="F735" s="408" t="s">
        <v>2366</v>
      </c>
      <c r="G735" s="407" t="s">
        <v>524</v>
      </c>
      <c r="H735" s="407" t="s">
        <v>1224</v>
      </c>
      <c r="I735" s="407" t="s">
        <v>1224</v>
      </c>
      <c r="J735" s="407" t="s">
        <v>1225</v>
      </c>
      <c r="K735" s="407" t="s">
        <v>1226</v>
      </c>
      <c r="L735" s="409">
        <v>86.41552165718474</v>
      </c>
      <c r="M735" s="409">
        <v>70</v>
      </c>
      <c r="N735" s="410">
        <v>6049.0865160029316</v>
      </c>
    </row>
    <row r="736" spans="1:14" ht="14.4" customHeight="1" x14ac:dyDescent="0.3">
      <c r="A736" s="405" t="s">
        <v>1711</v>
      </c>
      <c r="B736" s="406" t="s">
        <v>2339</v>
      </c>
      <c r="C736" s="407" t="s">
        <v>1712</v>
      </c>
      <c r="D736" s="408" t="s">
        <v>2356</v>
      </c>
      <c r="E736" s="407" t="s">
        <v>516</v>
      </c>
      <c r="F736" s="408" t="s">
        <v>2366</v>
      </c>
      <c r="G736" s="407" t="s">
        <v>524</v>
      </c>
      <c r="H736" s="407" t="s">
        <v>2097</v>
      </c>
      <c r="I736" s="407" t="s">
        <v>2098</v>
      </c>
      <c r="J736" s="407" t="s">
        <v>2099</v>
      </c>
      <c r="K736" s="407" t="s">
        <v>2100</v>
      </c>
      <c r="L736" s="409">
        <v>725.32849871967153</v>
      </c>
      <c r="M736" s="409">
        <v>2.1</v>
      </c>
      <c r="N736" s="410">
        <v>1523.1898473113104</v>
      </c>
    </row>
    <row r="737" spans="1:14" ht="14.4" customHeight="1" x14ac:dyDescent="0.3">
      <c r="A737" s="405" t="s">
        <v>1711</v>
      </c>
      <c r="B737" s="406" t="s">
        <v>2339</v>
      </c>
      <c r="C737" s="407" t="s">
        <v>1712</v>
      </c>
      <c r="D737" s="408" t="s">
        <v>2356</v>
      </c>
      <c r="E737" s="407" t="s">
        <v>516</v>
      </c>
      <c r="F737" s="408" t="s">
        <v>2366</v>
      </c>
      <c r="G737" s="407" t="s">
        <v>524</v>
      </c>
      <c r="H737" s="407" t="s">
        <v>2101</v>
      </c>
      <c r="I737" s="407" t="s">
        <v>2102</v>
      </c>
      <c r="J737" s="407" t="s">
        <v>2103</v>
      </c>
      <c r="K737" s="407"/>
      <c r="L737" s="409">
        <v>629.66</v>
      </c>
      <c r="M737" s="409">
        <v>0.6</v>
      </c>
      <c r="N737" s="410">
        <v>377.79599999999999</v>
      </c>
    </row>
    <row r="738" spans="1:14" ht="14.4" customHeight="1" x14ac:dyDescent="0.3">
      <c r="A738" s="405" t="s">
        <v>1711</v>
      </c>
      <c r="B738" s="406" t="s">
        <v>2339</v>
      </c>
      <c r="C738" s="407" t="s">
        <v>1712</v>
      </c>
      <c r="D738" s="408" t="s">
        <v>2356</v>
      </c>
      <c r="E738" s="407" t="s">
        <v>1601</v>
      </c>
      <c r="F738" s="408" t="s">
        <v>2368</v>
      </c>
      <c r="G738" s="407"/>
      <c r="H738" s="407" t="s">
        <v>1602</v>
      </c>
      <c r="I738" s="407" t="s">
        <v>1603</v>
      </c>
      <c r="J738" s="407" t="s">
        <v>1604</v>
      </c>
      <c r="K738" s="407"/>
      <c r="L738" s="409">
        <v>30.326486729031529</v>
      </c>
      <c r="M738" s="409">
        <v>126</v>
      </c>
      <c r="N738" s="410">
        <v>3821.1373278579727</v>
      </c>
    </row>
    <row r="739" spans="1:14" ht="14.4" customHeight="1" x14ac:dyDescent="0.3">
      <c r="A739" s="405" t="s">
        <v>1711</v>
      </c>
      <c r="B739" s="406" t="s">
        <v>2339</v>
      </c>
      <c r="C739" s="407" t="s">
        <v>1712</v>
      </c>
      <c r="D739" s="408" t="s">
        <v>2356</v>
      </c>
      <c r="E739" s="407" t="s">
        <v>1601</v>
      </c>
      <c r="F739" s="408" t="s">
        <v>2368</v>
      </c>
      <c r="G739" s="407" t="s">
        <v>435</v>
      </c>
      <c r="H739" s="407" t="s">
        <v>2104</v>
      </c>
      <c r="I739" s="407" t="s">
        <v>2105</v>
      </c>
      <c r="J739" s="407" t="s">
        <v>2106</v>
      </c>
      <c r="K739" s="407" t="s">
        <v>2107</v>
      </c>
      <c r="L739" s="409">
        <v>158.21000000000006</v>
      </c>
      <c r="M739" s="409">
        <v>1</v>
      </c>
      <c r="N739" s="410">
        <v>158.21000000000006</v>
      </c>
    </row>
    <row r="740" spans="1:14" ht="14.4" customHeight="1" x14ac:dyDescent="0.3">
      <c r="A740" s="405" t="s">
        <v>1711</v>
      </c>
      <c r="B740" s="406" t="s">
        <v>2339</v>
      </c>
      <c r="C740" s="407" t="s">
        <v>1712</v>
      </c>
      <c r="D740" s="408" t="s">
        <v>2356</v>
      </c>
      <c r="E740" s="407" t="s">
        <v>1601</v>
      </c>
      <c r="F740" s="408" t="s">
        <v>2368</v>
      </c>
      <c r="G740" s="407" t="s">
        <v>435</v>
      </c>
      <c r="H740" s="407" t="s">
        <v>2108</v>
      </c>
      <c r="I740" s="407" t="s">
        <v>2109</v>
      </c>
      <c r="J740" s="407" t="s">
        <v>2110</v>
      </c>
      <c r="K740" s="407" t="s">
        <v>2111</v>
      </c>
      <c r="L740" s="409">
        <v>263.10000000000002</v>
      </c>
      <c r="M740" s="409">
        <v>1</v>
      </c>
      <c r="N740" s="410">
        <v>263.10000000000002</v>
      </c>
    </row>
    <row r="741" spans="1:14" ht="14.4" customHeight="1" x14ac:dyDescent="0.3">
      <c r="A741" s="405" t="s">
        <v>1711</v>
      </c>
      <c r="B741" s="406" t="s">
        <v>2339</v>
      </c>
      <c r="C741" s="407" t="s">
        <v>1712</v>
      </c>
      <c r="D741" s="408" t="s">
        <v>2356</v>
      </c>
      <c r="E741" s="407" t="s">
        <v>1601</v>
      </c>
      <c r="F741" s="408" t="s">
        <v>2368</v>
      </c>
      <c r="G741" s="407" t="s">
        <v>524</v>
      </c>
      <c r="H741" s="407" t="s">
        <v>2112</v>
      </c>
      <c r="I741" s="407" t="s">
        <v>2113</v>
      </c>
      <c r="J741" s="407" t="s">
        <v>2114</v>
      </c>
      <c r="K741" s="407" t="s">
        <v>2115</v>
      </c>
      <c r="L741" s="409">
        <v>2867.0609950237254</v>
      </c>
      <c r="M741" s="409">
        <v>74</v>
      </c>
      <c r="N741" s="410">
        <v>212162.51363175566</v>
      </c>
    </row>
    <row r="742" spans="1:14" ht="14.4" customHeight="1" x14ac:dyDescent="0.3">
      <c r="A742" s="405" t="s">
        <v>1711</v>
      </c>
      <c r="B742" s="406" t="s">
        <v>2339</v>
      </c>
      <c r="C742" s="407" t="s">
        <v>1712</v>
      </c>
      <c r="D742" s="408" t="s">
        <v>2356</v>
      </c>
      <c r="E742" s="407" t="s">
        <v>1601</v>
      </c>
      <c r="F742" s="408" t="s">
        <v>2368</v>
      </c>
      <c r="G742" s="407" t="s">
        <v>524</v>
      </c>
      <c r="H742" s="407" t="s">
        <v>1613</v>
      </c>
      <c r="I742" s="407" t="s">
        <v>1613</v>
      </c>
      <c r="J742" s="407" t="s">
        <v>1614</v>
      </c>
      <c r="K742" s="407" t="s">
        <v>1615</v>
      </c>
      <c r="L742" s="409">
        <v>159.5</v>
      </c>
      <c r="M742" s="409">
        <v>9</v>
      </c>
      <c r="N742" s="410">
        <v>1435.5</v>
      </c>
    </row>
    <row r="743" spans="1:14" ht="14.4" customHeight="1" x14ac:dyDescent="0.3">
      <c r="A743" s="405" t="s">
        <v>1711</v>
      </c>
      <c r="B743" s="406" t="s">
        <v>2339</v>
      </c>
      <c r="C743" s="407" t="s">
        <v>1712</v>
      </c>
      <c r="D743" s="408" t="s">
        <v>2356</v>
      </c>
      <c r="E743" s="407" t="s">
        <v>1601</v>
      </c>
      <c r="F743" s="408" t="s">
        <v>2368</v>
      </c>
      <c r="G743" s="407" t="s">
        <v>524</v>
      </c>
      <c r="H743" s="407" t="s">
        <v>2116</v>
      </c>
      <c r="I743" s="407" t="s">
        <v>2116</v>
      </c>
      <c r="J743" s="407" t="s">
        <v>1614</v>
      </c>
      <c r="K743" s="407" t="s">
        <v>2117</v>
      </c>
      <c r="L743" s="409">
        <v>308</v>
      </c>
      <c r="M743" s="409">
        <v>1</v>
      </c>
      <c r="N743" s="410">
        <v>308</v>
      </c>
    </row>
    <row r="744" spans="1:14" ht="14.4" customHeight="1" x14ac:dyDescent="0.3">
      <c r="A744" s="405" t="s">
        <v>1711</v>
      </c>
      <c r="B744" s="406" t="s">
        <v>2339</v>
      </c>
      <c r="C744" s="407" t="s">
        <v>1712</v>
      </c>
      <c r="D744" s="408" t="s">
        <v>2356</v>
      </c>
      <c r="E744" s="407" t="s">
        <v>1616</v>
      </c>
      <c r="F744" s="408" t="s">
        <v>2369</v>
      </c>
      <c r="G744" s="407"/>
      <c r="H744" s="407"/>
      <c r="I744" s="407" t="s">
        <v>2118</v>
      </c>
      <c r="J744" s="407" t="s">
        <v>2119</v>
      </c>
      <c r="K744" s="407"/>
      <c r="L744" s="409">
        <v>4485</v>
      </c>
      <c r="M744" s="409">
        <v>3</v>
      </c>
      <c r="N744" s="410">
        <v>13455</v>
      </c>
    </row>
    <row r="745" spans="1:14" ht="14.4" customHeight="1" x14ac:dyDescent="0.3">
      <c r="A745" s="405" t="s">
        <v>1711</v>
      </c>
      <c r="B745" s="406" t="s">
        <v>2339</v>
      </c>
      <c r="C745" s="407" t="s">
        <v>1712</v>
      </c>
      <c r="D745" s="408" t="s">
        <v>2356</v>
      </c>
      <c r="E745" s="407" t="s">
        <v>1616</v>
      </c>
      <c r="F745" s="408" t="s">
        <v>2369</v>
      </c>
      <c r="G745" s="407"/>
      <c r="H745" s="407"/>
      <c r="I745" s="407" t="s">
        <v>1621</v>
      </c>
      <c r="J745" s="407" t="s">
        <v>1622</v>
      </c>
      <c r="K745" s="407"/>
      <c r="L745" s="409">
        <v>4272.3500000000004</v>
      </c>
      <c r="M745" s="409">
        <v>5</v>
      </c>
      <c r="N745" s="410">
        <v>21361.75</v>
      </c>
    </row>
    <row r="746" spans="1:14" ht="14.4" customHeight="1" x14ac:dyDescent="0.3">
      <c r="A746" s="405" t="s">
        <v>1711</v>
      </c>
      <c r="B746" s="406" t="s">
        <v>2339</v>
      </c>
      <c r="C746" s="407" t="s">
        <v>1712</v>
      </c>
      <c r="D746" s="408" t="s">
        <v>2356</v>
      </c>
      <c r="E746" s="407" t="s">
        <v>1616</v>
      </c>
      <c r="F746" s="408" t="s">
        <v>2369</v>
      </c>
      <c r="G746" s="407"/>
      <c r="H746" s="407"/>
      <c r="I746" s="407" t="s">
        <v>1623</v>
      </c>
      <c r="J746" s="407" t="s">
        <v>1624</v>
      </c>
      <c r="K746" s="407" t="s">
        <v>1625</v>
      </c>
      <c r="L746" s="409">
        <v>1287</v>
      </c>
      <c r="M746" s="409">
        <v>1</v>
      </c>
      <c r="N746" s="410">
        <v>1287</v>
      </c>
    </row>
    <row r="747" spans="1:14" ht="14.4" customHeight="1" x14ac:dyDescent="0.3">
      <c r="A747" s="405" t="s">
        <v>2120</v>
      </c>
      <c r="B747" s="406" t="s">
        <v>2340</v>
      </c>
      <c r="C747" s="407" t="s">
        <v>2121</v>
      </c>
      <c r="D747" s="408" t="s">
        <v>2357</v>
      </c>
      <c r="E747" s="407" t="s">
        <v>434</v>
      </c>
      <c r="F747" s="408" t="s">
        <v>2365</v>
      </c>
      <c r="G747" s="407"/>
      <c r="H747" s="407" t="s">
        <v>562</v>
      </c>
      <c r="I747" s="407" t="s">
        <v>562</v>
      </c>
      <c r="J747" s="407" t="s">
        <v>563</v>
      </c>
      <c r="K747" s="407" t="s">
        <v>564</v>
      </c>
      <c r="L747" s="409">
        <v>553.99000000000012</v>
      </c>
      <c r="M747" s="409">
        <v>0.1</v>
      </c>
      <c r="N747" s="410">
        <v>55.399000000000015</v>
      </c>
    </row>
    <row r="748" spans="1:14" ht="14.4" customHeight="1" x14ac:dyDescent="0.3">
      <c r="A748" s="405" t="s">
        <v>2120</v>
      </c>
      <c r="B748" s="406" t="s">
        <v>2340</v>
      </c>
      <c r="C748" s="407" t="s">
        <v>2121</v>
      </c>
      <c r="D748" s="408" t="s">
        <v>2357</v>
      </c>
      <c r="E748" s="407" t="s">
        <v>434</v>
      </c>
      <c r="F748" s="408" t="s">
        <v>2365</v>
      </c>
      <c r="G748" s="407" t="s">
        <v>435</v>
      </c>
      <c r="H748" s="407" t="s">
        <v>568</v>
      </c>
      <c r="I748" s="407" t="s">
        <v>568</v>
      </c>
      <c r="J748" s="407" t="s">
        <v>569</v>
      </c>
      <c r="K748" s="407" t="s">
        <v>570</v>
      </c>
      <c r="L748" s="409">
        <v>171.86</v>
      </c>
      <c r="M748" s="409">
        <v>30</v>
      </c>
      <c r="N748" s="410">
        <v>5155.8</v>
      </c>
    </row>
    <row r="749" spans="1:14" ht="14.4" customHeight="1" x14ac:dyDescent="0.3">
      <c r="A749" s="405" t="s">
        <v>2120</v>
      </c>
      <c r="B749" s="406" t="s">
        <v>2340</v>
      </c>
      <c r="C749" s="407" t="s">
        <v>2121</v>
      </c>
      <c r="D749" s="408" t="s">
        <v>2357</v>
      </c>
      <c r="E749" s="407" t="s">
        <v>434</v>
      </c>
      <c r="F749" s="408" t="s">
        <v>2365</v>
      </c>
      <c r="G749" s="407" t="s">
        <v>435</v>
      </c>
      <c r="H749" s="407" t="s">
        <v>571</v>
      </c>
      <c r="I749" s="407" t="s">
        <v>571</v>
      </c>
      <c r="J749" s="407" t="s">
        <v>572</v>
      </c>
      <c r="K749" s="407" t="s">
        <v>573</v>
      </c>
      <c r="L749" s="409">
        <v>173.69</v>
      </c>
      <c r="M749" s="409">
        <v>1</v>
      </c>
      <c r="N749" s="410">
        <v>173.69</v>
      </c>
    </row>
    <row r="750" spans="1:14" ht="14.4" customHeight="1" x14ac:dyDescent="0.3">
      <c r="A750" s="405" t="s">
        <v>2120</v>
      </c>
      <c r="B750" s="406" t="s">
        <v>2340</v>
      </c>
      <c r="C750" s="407" t="s">
        <v>2121</v>
      </c>
      <c r="D750" s="408" t="s">
        <v>2357</v>
      </c>
      <c r="E750" s="407" t="s">
        <v>434</v>
      </c>
      <c r="F750" s="408" t="s">
        <v>2365</v>
      </c>
      <c r="G750" s="407" t="s">
        <v>435</v>
      </c>
      <c r="H750" s="407" t="s">
        <v>1239</v>
      </c>
      <c r="I750" s="407" t="s">
        <v>1239</v>
      </c>
      <c r="J750" s="407" t="s">
        <v>1240</v>
      </c>
      <c r="K750" s="407" t="s">
        <v>573</v>
      </c>
      <c r="L750" s="409">
        <v>149.49999999999997</v>
      </c>
      <c r="M750" s="409">
        <v>2</v>
      </c>
      <c r="N750" s="410">
        <v>298.99999999999994</v>
      </c>
    </row>
    <row r="751" spans="1:14" ht="14.4" customHeight="1" x14ac:dyDescent="0.3">
      <c r="A751" s="405" t="s">
        <v>2120</v>
      </c>
      <c r="B751" s="406" t="s">
        <v>2340</v>
      </c>
      <c r="C751" s="407" t="s">
        <v>2121</v>
      </c>
      <c r="D751" s="408" t="s">
        <v>2357</v>
      </c>
      <c r="E751" s="407" t="s">
        <v>434</v>
      </c>
      <c r="F751" s="408" t="s">
        <v>2365</v>
      </c>
      <c r="G751" s="407" t="s">
        <v>435</v>
      </c>
      <c r="H751" s="407" t="s">
        <v>574</v>
      </c>
      <c r="I751" s="407" t="s">
        <v>574</v>
      </c>
      <c r="J751" s="407" t="s">
        <v>569</v>
      </c>
      <c r="K751" s="407" t="s">
        <v>575</v>
      </c>
      <c r="L751" s="409">
        <v>93.685652173913041</v>
      </c>
      <c r="M751" s="409">
        <v>23</v>
      </c>
      <c r="N751" s="410">
        <v>2154.77</v>
      </c>
    </row>
    <row r="752" spans="1:14" ht="14.4" customHeight="1" x14ac:dyDescent="0.3">
      <c r="A752" s="405" t="s">
        <v>2120</v>
      </c>
      <c r="B752" s="406" t="s">
        <v>2340</v>
      </c>
      <c r="C752" s="407" t="s">
        <v>2121</v>
      </c>
      <c r="D752" s="408" t="s">
        <v>2357</v>
      </c>
      <c r="E752" s="407" t="s">
        <v>434</v>
      </c>
      <c r="F752" s="408" t="s">
        <v>2365</v>
      </c>
      <c r="G752" s="407" t="s">
        <v>435</v>
      </c>
      <c r="H752" s="407" t="s">
        <v>1627</v>
      </c>
      <c r="I752" s="407" t="s">
        <v>1627</v>
      </c>
      <c r="J752" s="407" t="s">
        <v>569</v>
      </c>
      <c r="K752" s="407" t="s">
        <v>1628</v>
      </c>
      <c r="L752" s="409">
        <v>95.624999999999986</v>
      </c>
      <c r="M752" s="409">
        <v>6</v>
      </c>
      <c r="N752" s="410">
        <v>573.74999999999989</v>
      </c>
    </row>
    <row r="753" spans="1:14" ht="14.4" customHeight="1" x14ac:dyDescent="0.3">
      <c r="A753" s="405" t="s">
        <v>2120</v>
      </c>
      <c r="B753" s="406" t="s">
        <v>2340</v>
      </c>
      <c r="C753" s="407" t="s">
        <v>2121</v>
      </c>
      <c r="D753" s="408" t="s">
        <v>2357</v>
      </c>
      <c r="E753" s="407" t="s">
        <v>434</v>
      </c>
      <c r="F753" s="408" t="s">
        <v>2365</v>
      </c>
      <c r="G753" s="407" t="s">
        <v>435</v>
      </c>
      <c r="H753" s="407" t="s">
        <v>1629</v>
      </c>
      <c r="I753" s="407" t="s">
        <v>1630</v>
      </c>
      <c r="J753" s="407" t="s">
        <v>586</v>
      </c>
      <c r="K753" s="407" t="s">
        <v>885</v>
      </c>
      <c r="L753" s="409">
        <v>98.836510343045987</v>
      </c>
      <c r="M753" s="409">
        <v>45</v>
      </c>
      <c r="N753" s="410">
        <v>4447.6429654370695</v>
      </c>
    </row>
    <row r="754" spans="1:14" ht="14.4" customHeight="1" x14ac:dyDescent="0.3">
      <c r="A754" s="405" t="s">
        <v>2120</v>
      </c>
      <c r="B754" s="406" t="s">
        <v>2340</v>
      </c>
      <c r="C754" s="407" t="s">
        <v>2121</v>
      </c>
      <c r="D754" s="408" t="s">
        <v>2357</v>
      </c>
      <c r="E754" s="407" t="s">
        <v>434</v>
      </c>
      <c r="F754" s="408" t="s">
        <v>2365</v>
      </c>
      <c r="G754" s="407" t="s">
        <v>435</v>
      </c>
      <c r="H754" s="407" t="s">
        <v>584</v>
      </c>
      <c r="I754" s="407" t="s">
        <v>585</v>
      </c>
      <c r="J754" s="407" t="s">
        <v>586</v>
      </c>
      <c r="K754" s="407" t="s">
        <v>587</v>
      </c>
      <c r="L754" s="409">
        <v>100.7825</v>
      </c>
      <c r="M754" s="409">
        <v>40</v>
      </c>
      <c r="N754" s="410">
        <v>4031.2999999999997</v>
      </c>
    </row>
    <row r="755" spans="1:14" ht="14.4" customHeight="1" x14ac:dyDescent="0.3">
      <c r="A755" s="405" t="s">
        <v>2120</v>
      </c>
      <c r="B755" s="406" t="s">
        <v>2340</v>
      </c>
      <c r="C755" s="407" t="s">
        <v>2121</v>
      </c>
      <c r="D755" s="408" t="s">
        <v>2357</v>
      </c>
      <c r="E755" s="407" t="s">
        <v>434</v>
      </c>
      <c r="F755" s="408" t="s">
        <v>2365</v>
      </c>
      <c r="G755" s="407" t="s">
        <v>435</v>
      </c>
      <c r="H755" s="407" t="s">
        <v>458</v>
      </c>
      <c r="I755" s="407" t="s">
        <v>459</v>
      </c>
      <c r="J755" s="407" t="s">
        <v>460</v>
      </c>
      <c r="K755" s="407" t="s">
        <v>461</v>
      </c>
      <c r="L755" s="409">
        <v>167.1371881954571</v>
      </c>
      <c r="M755" s="409">
        <v>40</v>
      </c>
      <c r="N755" s="410">
        <v>6685.4875278182835</v>
      </c>
    </row>
    <row r="756" spans="1:14" ht="14.4" customHeight="1" x14ac:dyDescent="0.3">
      <c r="A756" s="405" t="s">
        <v>2120</v>
      </c>
      <c r="B756" s="406" t="s">
        <v>2340</v>
      </c>
      <c r="C756" s="407" t="s">
        <v>2121</v>
      </c>
      <c r="D756" s="408" t="s">
        <v>2357</v>
      </c>
      <c r="E756" s="407" t="s">
        <v>434</v>
      </c>
      <c r="F756" s="408" t="s">
        <v>2365</v>
      </c>
      <c r="G756" s="407" t="s">
        <v>435</v>
      </c>
      <c r="H756" s="407" t="s">
        <v>588</v>
      </c>
      <c r="I756" s="407" t="s">
        <v>589</v>
      </c>
      <c r="J756" s="407" t="s">
        <v>590</v>
      </c>
      <c r="K756" s="407" t="s">
        <v>591</v>
      </c>
      <c r="L756" s="409">
        <v>65.09477429628798</v>
      </c>
      <c r="M756" s="409">
        <v>8</v>
      </c>
      <c r="N756" s="410">
        <v>520.75819437030384</v>
      </c>
    </row>
    <row r="757" spans="1:14" ht="14.4" customHeight="1" x14ac:dyDescent="0.3">
      <c r="A757" s="405" t="s">
        <v>2120</v>
      </c>
      <c r="B757" s="406" t="s">
        <v>2340</v>
      </c>
      <c r="C757" s="407" t="s">
        <v>2121</v>
      </c>
      <c r="D757" s="408" t="s">
        <v>2357</v>
      </c>
      <c r="E757" s="407" t="s">
        <v>434</v>
      </c>
      <c r="F757" s="408" t="s">
        <v>2365</v>
      </c>
      <c r="G757" s="407" t="s">
        <v>435</v>
      </c>
      <c r="H757" s="407" t="s">
        <v>604</v>
      </c>
      <c r="I757" s="407" t="s">
        <v>605</v>
      </c>
      <c r="J757" s="407" t="s">
        <v>606</v>
      </c>
      <c r="K757" s="407" t="s">
        <v>607</v>
      </c>
      <c r="L757" s="409">
        <v>27.749913178486736</v>
      </c>
      <c r="M757" s="409">
        <v>16</v>
      </c>
      <c r="N757" s="410">
        <v>443.99861085578777</v>
      </c>
    </row>
    <row r="758" spans="1:14" ht="14.4" customHeight="1" x14ac:dyDescent="0.3">
      <c r="A758" s="405" t="s">
        <v>2120</v>
      </c>
      <c r="B758" s="406" t="s">
        <v>2340</v>
      </c>
      <c r="C758" s="407" t="s">
        <v>2121</v>
      </c>
      <c r="D758" s="408" t="s">
        <v>2357</v>
      </c>
      <c r="E758" s="407" t="s">
        <v>434</v>
      </c>
      <c r="F758" s="408" t="s">
        <v>2365</v>
      </c>
      <c r="G758" s="407" t="s">
        <v>435</v>
      </c>
      <c r="H758" s="407" t="s">
        <v>608</v>
      </c>
      <c r="I758" s="407" t="s">
        <v>609</v>
      </c>
      <c r="J758" s="407" t="s">
        <v>610</v>
      </c>
      <c r="K758" s="407" t="s">
        <v>611</v>
      </c>
      <c r="L758" s="409">
        <v>77.609668666166456</v>
      </c>
      <c r="M758" s="409">
        <v>3</v>
      </c>
      <c r="N758" s="410">
        <v>232.82900599849938</v>
      </c>
    </row>
    <row r="759" spans="1:14" ht="14.4" customHeight="1" x14ac:dyDescent="0.3">
      <c r="A759" s="405" t="s">
        <v>2120</v>
      </c>
      <c r="B759" s="406" t="s">
        <v>2340</v>
      </c>
      <c r="C759" s="407" t="s">
        <v>2121</v>
      </c>
      <c r="D759" s="408" t="s">
        <v>2357</v>
      </c>
      <c r="E759" s="407" t="s">
        <v>434</v>
      </c>
      <c r="F759" s="408" t="s">
        <v>2365</v>
      </c>
      <c r="G759" s="407" t="s">
        <v>435</v>
      </c>
      <c r="H759" s="407" t="s">
        <v>628</v>
      </c>
      <c r="I759" s="407" t="s">
        <v>629</v>
      </c>
      <c r="J759" s="407" t="s">
        <v>630</v>
      </c>
      <c r="K759" s="407" t="s">
        <v>631</v>
      </c>
      <c r="L759" s="409">
        <v>59.199999999999953</v>
      </c>
      <c r="M759" s="409">
        <v>5</v>
      </c>
      <c r="N759" s="410">
        <v>295.99999999999977</v>
      </c>
    </row>
    <row r="760" spans="1:14" ht="14.4" customHeight="1" x14ac:dyDescent="0.3">
      <c r="A760" s="405" t="s">
        <v>2120</v>
      </c>
      <c r="B760" s="406" t="s">
        <v>2340</v>
      </c>
      <c r="C760" s="407" t="s">
        <v>2121</v>
      </c>
      <c r="D760" s="408" t="s">
        <v>2357</v>
      </c>
      <c r="E760" s="407" t="s">
        <v>434</v>
      </c>
      <c r="F760" s="408" t="s">
        <v>2365</v>
      </c>
      <c r="G760" s="407" t="s">
        <v>435</v>
      </c>
      <c r="H760" s="407" t="s">
        <v>636</v>
      </c>
      <c r="I760" s="407" t="s">
        <v>637</v>
      </c>
      <c r="J760" s="407" t="s">
        <v>638</v>
      </c>
      <c r="K760" s="407" t="s">
        <v>639</v>
      </c>
      <c r="L760" s="409">
        <v>58.341353379385311</v>
      </c>
      <c r="M760" s="409">
        <v>60</v>
      </c>
      <c r="N760" s="410">
        <v>3500.4812027631187</v>
      </c>
    </row>
    <row r="761" spans="1:14" ht="14.4" customHeight="1" x14ac:dyDescent="0.3">
      <c r="A761" s="405" t="s">
        <v>2120</v>
      </c>
      <c r="B761" s="406" t="s">
        <v>2340</v>
      </c>
      <c r="C761" s="407" t="s">
        <v>2121</v>
      </c>
      <c r="D761" s="408" t="s">
        <v>2357</v>
      </c>
      <c r="E761" s="407" t="s">
        <v>434</v>
      </c>
      <c r="F761" s="408" t="s">
        <v>2365</v>
      </c>
      <c r="G761" s="407" t="s">
        <v>435</v>
      </c>
      <c r="H761" s="407" t="s">
        <v>1738</v>
      </c>
      <c r="I761" s="407" t="s">
        <v>1739</v>
      </c>
      <c r="J761" s="407" t="s">
        <v>1740</v>
      </c>
      <c r="K761" s="407" t="s">
        <v>1741</v>
      </c>
      <c r="L761" s="409">
        <v>40.896600281272875</v>
      </c>
      <c r="M761" s="409">
        <v>3</v>
      </c>
      <c r="N761" s="410">
        <v>122.68980084381862</v>
      </c>
    </row>
    <row r="762" spans="1:14" ht="14.4" customHeight="1" x14ac:dyDescent="0.3">
      <c r="A762" s="405" t="s">
        <v>2120</v>
      </c>
      <c r="B762" s="406" t="s">
        <v>2340</v>
      </c>
      <c r="C762" s="407" t="s">
        <v>2121</v>
      </c>
      <c r="D762" s="408" t="s">
        <v>2357</v>
      </c>
      <c r="E762" s="407" t="s">
        <v>434</v>
      </c>
      <c r="F762" s="408" t="s">
        <v>2365</v>
      </c>
      <c r="G762" s="407" t="s">
        <v>435</v>
      </c>
      <c r="H762" s="407" t="s">
        <v>644</v>
      </c>
      <c r="I762" s="407" t="s">
        <v>645</v>
      </c>
      <c r="J762" s="407" t="s">
        <v>646</v>
      </c>
      <c r="K762" s="407" t="s">
        <v>484</v>
      </c>
      <c r="L762" s="409">
        <v>250.31428571428569</v>
      </c>
      <c r="M762" s="409">
        <v>14</v>
      </c>
      <c r="N762" s="410">
        <v>3504.3999999999996</v>
      </c>
    </row>
    <row r="763" spans="1:14" ht="14.4" customHeight="1" x14ac:dyDescent="0.3">
      <c r="A763" s="405" t="s">
        <v>2120</v>
      </c>
      <c r="B763" s="406" t="s">
        <v>2340</v>
      </c>
      <c r="C763" s="407" t="s">
        <v>2121</v>
      </c>
      <c r="D763" s="408" t="s">
        <v>2357</v>
      </c>
      <c r="E763" s="407" t="s">
        <v>434</v>
      </c>
      <c r="F763" s="408" t="s">
        <v>2365</v>
      </c>
      <c r="G763" s="407" t="s">
        <v>435</v>
      </c>
      <c r="H763" s="407" t="s">
        <v>2122</v>
      </c>
      <c r="I763" s="407" t="s">
        <v>2123</v>
      </c>
      <c r="J763" s="407" t="s">
        <v>741</v>
      </c>
      <c r="K763" s="407" t="s">
        <v>2124</v>
      </c>
      <c r="L763" s="409">
        <v>283.55858072166677</v>
      </c>
      <c r="M763" s="409">
        <v>3</v>
      </c>
      <c r="N763" s="410">
        <v>850.67574216500032</v>
      </c>
    </row>
    <row r="764" spans="1:14" ht="14.4" customHeight="1" x14ac:dyDescent="0.3">
      <c r="A764" s="405" t="s">
        <v>2120</v>
      </c>
      <c r="B764" s="406" t="s">
        <v>2340</v>
      </c>
      <c r="C764" s="407" t="s">
        <v>2121</v>
      </c>
      <c r="D764" s="408" t="s">
        <v>2357</v>
      </c>
      <c r="E764" s="407" t="s">
        <v>434</v>
      </c>
      <c r="F764" s="408" t="s">
        <v>2365</v>
      </c>
      <c r="G764" s="407" t="s">
        <v>435</v>
      </c>
      <c r="H764" s="407" t="s">
        <v>2125</v>
      </c>
      <c r="I764" s="407" t="s">
        <v>2126</v>
      </c>
      <c r="J764" s="407" t="s">
        <v>2127</v>
      </c>
      <c r="K764" s="407" t="s">
        <v>2128</v>
      </c>
      <c r="L764" s="409">
        <v>138.30333333333337</v>
      </c>
      <c r="M764" s="409">
        <v>3</v>
      </c>
      <c r="N764" s="410">
        <v>414.91000000000008</v>
      </c>
    </row>
    <row r="765" spans="1:14" ht="14.4" customHeight="1" x14ac:dyDescent="0.3">
      <c r="A765" s="405" t="s">
        <v>2120</v>
      </c>
      <c r="B765" s="406" t="s">
        <v>2340</v>
      </c>
      <c r="C765" s="407" t="s">
        <v>2121</v>
      </c>
      <c r="D765" s="408" t="s">
        <v>2357</v>
      </c>
      <c r="E765" s="407" t="s">
        <v>434</v>
      </c>
      <c r="F765" s="408" t="s">
        <v>2365</v>
      </c>
      <c r="G765" s="407" t="s">
        <v>435</v>
      </c>
      <c r="H765" s="407" t="s">
        <v>651</v>
      </c>
      <c r="I765" s="407" t="s">
        <v>651</v>
      </c>
      <c r="J765" s="407" t="s">
        <v>652</v>
      </c>
      <c r="K765" s="407" t="s">
        <v>653</v>
      </c>
      <c r="L765" s="409">
        <v>36.846316656646401</v>
      </c>
      <c r="M765" s="409">
        <v>110</v>
      </c>
      <c r="N765" s="410">
        <v>4053.0948322311037</v>
      </c>
    </row>
    <row r="766" spans="1:14" ht="14.4" customHeight="1" x14ac:dyDescent="0.3">
      <c r="A766" s="405" t="s">
        <v>2120</v>
      </c>
      <c r="B766" s="406" t="s">
        <v>2340</v>
      </c>
      <c r="C766" s="407" t="s">
        <v>2121</v>
      </c>
      <c r="D766" s="408" t="s">
        <v>2357</v>
      </c>
      <c r="E766" s="407" t="s">
        <v>434</v>
      </c>
      <c r="F766" s="408" t="s">
        <v>2365</v>
      </c>
      <c r="G766" s="407" t="s">
        <v>435</v>
      </c>
      <c r="H766" s="407" t="s">
        <v>2129</v>
      </c>
      <c r="I766" s="407" t="s">
        <v>2130</v>
      </c>
      <c r="J766" s="407" t="s">
        <v>2131</v>
      </c>
      <c r="K766" s="407" t="s">
        <v>2132</v>
      </c>
      <c r="L766" s="409">
        <v>53.909713132794728</v>
      </c>
      <c r="M766" s="409">
        <v>6</v>
      </c>
      <c r="N766" s="410">
        <v>323.45827879676835</v>
      </c>
    </row>
    <row r="767" spans="1:14" ht="14.4" customHeight="1" x14ac:dyDescent="0.3">
      <c r="A767" s="405" t="s">
        <v>2120</v>
      </c>
      <c r="B767" s="406" t="s">
        <v>2340</v>
      </c>
      <c r="C767" s="407" t="s">
        <v>2121</v>
      </c>
      <c r="D767" s="408" t="s">
        <v>2357</v>
      </c>
      <c r="E767" s="407" t="s">
        <v>434</v>
      </c>
      <c r="F767" s="408" t="s">
        <v>2365</v>
      </c>
      <c r="G767" s="407" t="s">
        <v>435</v>
      </c>
      <c r="H767" s="407" t="s">
        <v>673</v>
      </c>
      <c r="I767" s="407" t="s">
        <v>674</v>
      </c>
      <c r="J767" s="407" t="s">
        <v>675</v>
      </c>
      <c r="K767" s="407" t="s">
        <v>676</v>
      </c>
      <c r="L767" s="409">
        <v>324.85000000000002</v>
      </c>
      <c r="M767" s="409">
        <v>1</v>
      </c>
      <c r="N767" s="410">
        <v>324.85000000000002</v>
      </c>
    </row>
    <row r="768" spans="1:14" ht="14.4" customHeight="1" x14ac:dyDescent="0.3">
      <c r="A768" s="405" t="s">
        <v>2120</v>
      </c>
      <c r="B768" s="406" t="s">
        <v>2340</v>
      </c>
      <c r="C768" s="407" t="s">
        <v>2121</v>
      </c>
      <c r="D768" s="408" t="s">
        <v>2357</v>
      </c>
      <c r="E768" s="407" t="s">
        <v>434</v>
      </c>
      <c r="F768" s="408" t="s">
        <v>2365</v>
      </c>
      <c r="G768" s="407" t="s">
        <v>435</v>
      </c>
      <c r="H768" s="407" t="s">
        <v>692</v>
      </c>
      <c r="I768" s="407" t="s">
        <v>693</v>
      </c>
      <c r="J768" s="407" t="s">
        <v>638</v>
      </c>
      <c r="K768" s="407" t="s">
        <v>694</v>
      </c>
      <c r="L768" s="409">
        <v>21.50867760553303</v>
      </c>
      <c r="M768" s="409">
        <v>20</v>
      </c>
      <c r="N768" s="410">
        <v>430.17355211066058</v>
      </c>
    </row>
    <row r="769" spans="1:14" ht="14.4" customHeight="1" x14ac:dyDescent="0.3">
      <c r="A769" s="405" t="s">
        <v>2120</v>
      </c>
      <c r="B769" s="406" t="s">
        <v>2340</v>
      </c>
      <c r="C769" s="407" t="s">
        <v>2121</v>
      </c>
      <c r="D769" s="408" t="s">
        <v>2357</v>
      </c>
      <c r="E769" s="407" t="s">
        <v>434</v>
      </c>
      <c r="F769" s="408" t="s">
        <v>2365</v>
      </c>
      <c r="G769" s="407" t="s">
        <v>435</v>
      </c>
      <c r="H769" s="407" t="s">
        <v>2133</v>
      </c>
      <c r="I769" s="407" t="s">
        <v>2134</v>
      </c>
      <c r="J769" s="407" t="s">
        <v>2135</v>
      </c>
      <c r="K769" s="407" t="s">
        <v>2136</v>
      </c>
      <c r="L769" s="409">
        <v>63.019819017722774</v>
      </c>
      <c r="M769" s="409">
        <v>9</v>
      </c>
      <c r="N769" s="410">
        <v>567.17837115950499</v>
      </c>
    </row>
    <row r="770" spans="1:14" ht="14.4" customHeight="1" x14ac:dyDescent="0.3">
      <c r="A770" s="405" t="s">
        <v>2120</v>
      </c>
      <c r="B770" s="406" t="s">
        <v>2340</v>
      </c>
      <c r="C770" s="407" t="s">
        <v>2121</v>
      </c>
      <c r="D770" s="408" t="s">
        <v>2357</v>
      </c>
      <c r="E770" s="407" t="s">
        <v>434</v>
      </c>
      <c r="F770" s="408" t="s">
        <v>2365</v>
      </c>
      <c r="G770" s="407" t="s">
        <v>435</v>
      </c>
      <c r="H770" s="407" t="s">
        <v>695</v>
      </c>
      <c r="I770" s="407" t="s">
        <v>696</v>
      </c>
      <c r="J770" s="407" t="s">
        <v>697</v>
      </c>
      <c r="K770" s="407" t="s">
        <v>698</v>
      </c>
      <c r="L770" s="409">
        <v>74.819999825275175</v>
      </c>
      <c r="M770" s="409">
        <v>9</v>
      </c>
      <c r="N770" s="410">
        <v>673.37999842747661</v>
      </c>
    </row>
    <row r="771" spans="1:14" ht="14.4" customHeight="1" x14ac:dyDescent="0.3">
      <c r="A771" s="405" t="s">
        <v>2120</v>
      </c>
      <c r="B771" s="406" t="s">
        <v>2340</v>
      </c>
      <c r="C771" s="407" t="s">
        <v>2121</v>
      </c>
      <c r="D771" s="408" t="s">
        <v>2357</v>
      </c>
      <c r="E771" s="407" t="s">
        <v>434</v>
      </c>
      <c r="F771" s="408" t="s">
        <v>2365</v>
      </c>
      <c r="G771" s="407" t="s">
        <v>435</v>
      </c>
      <c r="H771" s="407" t="s">
        <v>1756</v>
      </c>
      <c r="I771" s="407" t="s">
        <v>1757</v>
      </c>
      <c r="J771" s="407" t="s">
        <v>1758</v>
      </c>
      <c r="K771" s="407"/>
      <c r="L771" s="409">
        <v>207.67299785164778</v>
      </c>
      <c r="M771" s="409">
        <v>10</v>
      </c>
      <c r="N771" s="410">
        <v>2076.7299785164778</v>
      </c>
    </row>
    <row r="772" spans="1:14" ht="14.4" customHeight="1" x14ac:dyDescent="0.3">
      <c r="A772" s="405" t="s">
        <v>2120</v>
      </c>
      <c r="B772" s="406" t="s">
        <v>2340</v>
      </c>
      <c r="C772" s="407" t="s">
        <v>2121</v>
      </c>
      <c r="D772" s="408" t="s">
        <v>2357</v>
      </c>
      <c r="E772" s="407" t="s">
        <v>434</v>
      </c>
      <c r="F772" s="408" t="s">
        <v>2365</v>
      </c>
      <c r="G772" s="407" t="s">
        <v>435</v>
      </c>
      <c r="H772" s="407" t="s">
        <v>462</v>
      </c>
      <c r="I772" s="407" t="s">
        <v>463</v>
      </c>
      <c r="J772" s="407" t="s">
        <v>464</v>
      </c>
      <c r="K772" s="407" t="s">
        <v>465</v>
      </c>
      <c r="L772" s="409">
        <v>73.589940698761836</v>
      </c>
      <c r="M772" s="409">
        <v>12</v>
      </c>
      <c r="N772" s="410">
        <v>883.07928838514204</v>
      </c>
    </row>
    <row r="773" spans="1:14" ht="14.4" customHeight="1" x14ac:dyDescent="0.3">
      <c r="A773" s="405" t="s">
        <v>2120</v>
      </c>
      <c r="B773" s="406" t="s">
        <v>2340</v>
      </c>
      <c r="C773" s="407" t="s">
        <v>2121</v>
      </c>
      <c r="D773" s="408" t="s">
        <v>2357</v>
      </c>
      <c r="E773" s="407" t="s">
        <v>434</v>
      </c>
      <c r="F773" s="408" t="s">
        <v>2365</v>
      </c>
      <c r="G773" s="407" t="s">
        <v>435</v>
      </c>
      <c r="H773" s="407" t="s">
        <v>2137</v>
      </c>
      <c r="I773" s="407" t="s">
        <v>2138</v>
      </c>
      <c r="J773" s="407" t="s">
        <v>2139</v>
      </c>
      <c r="K773" s="407" t="s">
        <v>2140</v>
      </c>
      <c r="L773" s="409">
        <v>125.06999999999995</v>
      </c>
      <c r="M773" s="409">
        <v>1</v>
      </c>
      <c r="N773" s="410">
        <v>125.06999999999995</v>
      </c>
    </row>
    <row r="774" spans="1:14" ht="14.4" customHeight="1" x14ac:dyDescent="0.3">
      <c r="A774" s="405" t="s">
        <v>2120</v>
      </c>
      <c r="B774" s="406" t="s">
        <v>2340</v>
      </c>
      <c r="C774" s="407" t="s">
        <v>2121</v>
      </c>
      <c r="D774" s="408" t="s">
        <v>2357</v>
      </c>
      <c r="E774" s="407" t="s">
        <v>434</v>
      </c>
      <c r="F774" s="408" t="s">
        <v>2365</v>
      </c>
      <c r="G774" s="407" t="s">
        <v>435</v>
      </c>
      <c r="H774" s="407" t="s">
        <v>1638</v>
      </c>
      <c r="I774" s="407" t="s">
        <v>1639</v>
      </c>
      <c r="J774" s="407" t="s">
        <v>1640</v>
      </c>
      <c r="K774" s="407" t="s">
        <v>1641</v>
      </c>
      <c r="L774" s="409">
        <v>64.375455096882604</v>
      </c>
      <c r="M774" s="409">
        <v>11</v>
      </c>
      <c r="N774" s="410">
        <v>708.1300060657087</v>
      </c>
    </row>
    <row r="775" spans="1:14" ht="14.4" customHeight="1" x14ac:dyDescent="0.3">
      <c r="A775" s="405" t="s">
        <v>2120</v>
      </c>
      <c r="B775" s="406" t="s">
        <v>2340</v>
      </c>
      <c r="C775" s="407" t="s">
        <v>2121</v>
      </c>
      <c r="D775" s="408" t="s">
        <v>2357</v>
      </c>
      <c r="E775" s="407" t="s">
        <v>434</v>
      </c>
      <c r="F775" s="408" t="s">
        <v>2365</v>
      </c>
      <c r="G775" s="407" t="s">
        <v>435</v>
      </c>
      <c r="H775" s="407" t="s">
        <v>1280</v>
      </c>
      <c r="I775" s="407" t="s">
        <v>1281</v>
      </c>
      <c r="J775" s="407" t="s">
        <v>717</v>
      </c>
      <c r="K775" s="407" t="s">
        <v>1282</v>
      </c>
      <c r="L775" s="409">
        <v>126.48918311668855</v>
      </c>
      <c r="M775" s="409">
        <v>11</v>
      </c>
      <c r="N775" s="410">
        <v>1391.3810142835741</v>
      </c>
    </row>
    <row r="776" spans="1:14" ht="14.4" customHeight="1" x14ac:dyDescent="0.3">
      <c r="A776" s="405" t="s">
        <v>2120</v>
      </c>
      <c r="B776" s="406" t="s">
        <v>2340</v>
      </c>
      <c r="C776" s="407" t="s">
        <v>2121</v>
      </c>
      <c r="D776" s="408" t="s">
        <v>2357</v>
      </c>
      <c r="E776" s="407" t="s">
        <v>434</v>
      </c>
      <c r="F776" s="408" t="s">
        <v>2365</v>
      </c>
      <c r="G776" s="407" t="s">
        <v>435</v>
      </c>
      <c r="H776" s="407" t="s">
        <v>2141</v>
      </c>
      <c r="I776" s="407" t="s">
        <v>2142</v>
      </c>
      <c r="J776" s="407" t="s">
        <v>1387</v>
      </c>
      <c r="K776" s="407" t="s">
        <v>2143</v>
      </c>
      <c r="L776" s="409">
        <v>42.690000000000005</v>
      </c>
      <c r="M776" s="409">
        <v>20</v>
      </c>
      <c r="N776" s="410">
        <v>853.80000000000007</v>
      </c>
    </row>
    <row r="777" spans="1:14" ht="14.4" customHeight="1" x14ac:dyDescent="0.3">
      <c r="A777" s="405" t="s">
        <v>2120</v>
      </c>
      <c r="B777" s="406" t="s">
        <v>2340</v>
      </c>
      <c r="C777" s="407" t="s">
        <v>2121</v>
      </c>
      <c r="D777" s="408" t="s">
        <v>2357</v>
      </c>
      <c r="E777" s="407" t="s">
        <v>434</v>
      </c>
      <c r="F777" s="408" t="s">
        <v>2365</v>
      </c>
      <c r="G777" s="407" t="s">
        <v>435</v>
      </c>
      <c r="H777" s="407" t="s">
        <v>1770</v>
      </c>
      <c r="I777" s="407" t="s">
        <v>1771</v>
      </c>
      <c r="J777" s="407" t="s">
        <v>1659</v>
      </c>
      <c r="K777" s="407" t="s">
        <v>1772</v>
      </c>
      <c r="L777" s="409">
        <v>48.679709052205695</v>
      </c>
      <c r="M777" s="409">
        <v>5</v>
      </c>
      <c r="N777" s="410">
        <v>243.39854526102846</v>
      </c>
    </row>
    <row r="778" spans="1:14" ht="14.4" customHeight="1" x14ac:dyDescent="0.3">
      <c r="A778" s="405" t="s">
        <v>2120</v>
      </c>
      <c r="B778" s="406" t="s">
        <v>2340</v>
      </c>
      <c r="C778" s="407" t="s">
        <v>2121</v>
      </c>
      <c r="D778" s="408" t="s">
        <v>2357</v>
      </c>
      <c r="E778" s="407" t="s">
        <v>434</v>
      </c>
      <c r="F778" s="408" t="s">
        <v>2365</v>
      </c>
      <c r="G778" s="407" t="s">
        <v>435</v>
      </c>
      <c r="H778" s="407" t="s">
        <v>1283</v>
      </c>
      <c r="I778" s="407" t="s">
        <v>1283</v>
      </c>
      <c r="J778" s="407" t="s">
        <v>642</v>
      </c>
      <c r="K778" s="407" t="s">
        <v>1284</v>
      </c>
      <c r="L778" s="409">
        <v>101.46200000000003</v>
      </c>
      <c r="M778" s="409">
        <v>5</v>
      </c>
      <c r="N778" s="410">
        <v>507.31000000000017</v>
      </c>
    </row>
    <row r="779" spans="1:14" ht="14.4" customHeight="1" x14ac:dyDescent="0.3">
      <c r="A779" s="405" t="s">
        <v>2120</v>
      </c>
      <c r="B779" s="406" t="s">
        <v>2340</v>
      </c>
      <c r="C779" s="407" t="s">
        <v>2121</v>
      </c>
      <c r="D779" s="408" t="s">
        <v>2357</v>
      </c>
      <c r="E779" s="407" t="s">
        <v>434</v>
      </c>
      <c r="F779" s="408" t="s">
        <v>2365</v>
      </c>
      <c r="G779" s="407" t="s">
        <v>435</v>
      </c>
      <c r="H779" s="407" t="s">
        <v>731</v>
      </c>
      <c r="I779" s="407" t="s">
        <v>732</v>
      </c>
      <c r="J779" s="407" t="s">
        <v>733</v>
      </c>
      <c r="K779" s="407" t="s">
        <v>734</v>
      </c>
      <c r="L779" s="409">
        <v>279.75000000000011</v>
      </c>
      <c r="M779" s="409">
        <v>2</v>
      </c>
      <c r="N779" s="410">
        <v>559.50000000000023</v>
      </c>
    </row>
    <row r="780" spans="1:14" ht="14.4" customHeight="1" x14ac:dyDescent="0.3">
      <c r="A780" s="405" t="s">
        <v>2120</v>
      </c>
      <c r="B780" s="406" t="s">
        <v>2340</v>
      </c>
      <c r="C780" s="407" t="s">
        <v>2121</v>
      </c>
      <c r="D780" s="408" t="s">
        <v>2357</v>
      </c>
      <c r="E780" s="407" t="s">
        <v>434</v>
      </c>
      <c r="F780" s="408" t="s">
        <v>2365</v>
      </c>
      <c r="G780" s="407" t="s">
        <v>435</v>
      </c>
      <c r="H780" s="407" t="s">
        <v>2144</v>
      </c>
      <c r="I780" s="407" t="s">
        <v>2145</v>
      </c>
      <c r="J780" s="407" t="s">
        <v>2146</v>
      </c>
      <c r="K780" s="407" t="s">
        <v>2147</v>
      </c>
      <c r="L780" s="409">
        <v>72.559696159173086</v>
      </c>
      <c r="M780" s="409">
        <v>1</v>
      </c>
      <c r="N780" s="410">
        <v>72.559696159173086</v>
      </c>
    </row>
    <row r="781" spans="1:14" ht="14.4" customHeight="1" x14ac:dyDescent="0.3">
      <c r="A781" s="405" t="s">
        <v>2120</v>
      </c>
      <c r="B781" s="406" t="s">
        <v>2340</v>
      </c>
      <c r="C781" s="407" t="s">
        <v>2121</v>
      </c>
      <c r="D781" s="408" t="s">
        <v>2357</v>
      </c>
      <c r="E781" s="407" t="s">
        <v>434</v>
      </c>
      <c r="F781" s="408" t="s">
        <v>2365</v>
      </c>
      <c r="G781" s="407" t="s">
        <v>435</v>
      </c>
      <c r="H781" s="407" t="s">
        <v>735</v>
      </c>
      <c r="I781" s="407" t="s">
        <v>736</v>
      </c>
      <c r="J781" s="407" t="s">
        <v>737</v>
      </c>
      <c r="K781" s="407" t="s">
        <v>738</v>
      </c>
      <c r="L781" s="409">
        <v>375.8</v>
      </c>
      <c r="M781" s="409">
        <v>2</v>
      </c>
      <c r="N781" s="410">
        <v>751.6</v>
      </c>
    </row>
    <row r="782" spans="1:14" ht="14.4" customHeight="1" x14ac:dyDescent="0.3">
      <c r="A782" s="405" t="s">
        <v>2120</v>
      </c>
      <c r="B782" s="406" t="s">
        <v>2340</v>
      </c>
      <c r="C782" s="407" t="s">
        <v>2121</v>
      </c>
      <c r="D782" s="408" t="s">
        <v>2357</v>
      </c>
      <c r="E782" s="407" t="s">
        <v>434</v>
      </c>
      <c r="F782" s="408" t="s">
        <v>2365</v>
      </c>
      <c r="G782" s="407" t="s">
        <v>435</v>
      </c>
      <c r="H782" s="407" t="s">
        <v>2148</v>
      </c>
      <c r="I782" s="407" t="s">
        <v>2149</v>
      </c>
      <c r="J782" s="407" t="s">
        <v>2150</v>
      </c>
      <c r="K782" s="407" t="s">
        <v>2151</v>
      </c>
      <c r="L782" s="409">
        <v>37.840000000000003</v>
      </c>
      <c r="M782" s="409">
        <v>1</v>
      </c>
      <c r="N782" s="410">
        <v>37.840000000000003</v>
      </c>
    </row>
    <row r="783" spans="1:14" ht="14.4" customHeight="1" x14ac:dyDescent="0.3">
      <c r="A783" s="405" t="s">
        <v>2120</v>
      </c>
      <c r="B783" s="406" t="s">
        <v>2340</v>
      </c>
      <c r="C783" s="407" t="s">
        <v>2121</v>
      </c>
      <c r="D783" s="408" t="s">
        <v>2357</v>
      </c>
      <c r="E783" s="407" t="s">
        <v>434</v>
      </c>
      <c r="F783" s="408" t="s">
        <v>2365</v>
      </c>
      <c r="G783" s="407" t="s">
        <v>435</v>
      </c>
      <c r="H783" s="407" t="s">
        <v>436</v>
      </c>
      <c r="I783" s="407" t="s">
        <v>135</v>
      </c>
      <c r="J783" s="407" t="s">
        <v>437</v>
      </c>
      <c r="K783" s="407"/>
      <c r="L783" s="409">
        <v>97.320466897956933</v>
      </c>
      <c r="M783" s="409">
        <v>30</v>
      </c>
      <c r="N783" s="410">
        <v>2919.6140069387079</v>
      </c>
    </row>
    <row r="784" spans="1:14" ht="14.4" customHeight="1" x14ac:dyDescent="0.3">
      <c r="A784" s="405" t="s">
        <v>2120</v>
      </c>
      <c r="B784" s="406" t="s">
        <v>2340</v>
      </c>
      <c r="C784" s="407" t="s">
        <v>2121</v>
      </c>
      <c r="D784" s="408" t="s">
        <v>2357</v>
      </c>
      <c r="E784" s="407" t="s">
        <v>434</v>
      </c>
      <c r="F784" s="408" t="s">
        <v>2365</v>
      </c>
      <c r="G784" s="407" t="s">
        <v>435</v>
      </c>
      <c r="H784" s="407" t="s">
        <v>2152</v>
      </c>
      <c r="I784" s="407" t="s">
        <v>135</v>
      </c>
      <c r="J784" s="407" t="s">
        <v>2153</v>
      </c>
      <c r="K784" s="407" t="s">
        <v>2154</v>
      </c>
      <c r="L784" s="409">
        <v>1440.12</v>
      </c>
      <c r="M784" s="409">
        <v>1</v>
      </c>
      <c r="N784" s="410">
        <v>1440.12</v>
      </c>
    </row>
    <row r="785" spans="1:14" ht="14.4" customHeight="1" x14ac:dyDescent="0.3">
      <c r="A785" s="405" t="s">
        <v>2120</v>
      </c>
      <c r="B785" s="406" t="s">
        <v>2340</v>
      </c>
      <c r="C785" s="407" t="s">
        <v>2121</v>
      </c>
      <c r="D785" s="408" t="s">
        <v>2357</v>
      </c>
      <c r="E785" s="407" t="s">
        <v>434</v>
      </c>
      <c r="F785" s="408" t="s">
        <v>2365</v>
      </c>
      <c r="G785" s="407" t="s">
        <v>435</v>
      </c>
      <c r="H785" s="407" t="s">
        <v>2155</v>
      </c>
      <c r="I785" s="407" t="s">
        <v>2156</v>
      </c>
      <c r="J785" s="407" t="s">
        <v>2157</v>
      </c>
      <c r="K785" s="407" t="s">
        <v>2158</v>
      </c>
      <c r="L785" s="409">
        <v>113.06260067123338</v>
      </c>
      <c r="M785" s="409">
        <v>50</v>
      </c>
      <c r="N785" s="410">
        <v>5653.1300335616688</v>
      </c>
    </row>
    <row r="786" spans="1:14" ht="14.4" customHeight="1" x14ac:dyDescent="0.3">
      <c r="A786" s="405" t="s">
        <v>2120</v>
      </c>
      <c r="B786" s="406" t="s">
        <v>2340</v>
      </c>
      <c r="C786" s="407" t="s">
        <v>2121</v>
      </c>
      <c r="D786" s="408" t="s">
        <v>2357</v>
      </c>
      <c r="E786" s="407" t="s">
        <v>434</v>
      </c>
      <c r="F786" s="408" t="s">
        <v>2365</v>
      </c>
      <c r="G786" s="407" t="s">
        <v>435</v>
      </c>
      <c r="H786" s="407" t="s">
        <v>775</v>
      </c>
      <c r="I786" s="407" t="s">
        <v>776</v>
      </c>
      <c r="J786" s="407" t="s">
        <v>777</v>
      </c>
      <c r="K786" s="407" t="s">
        <v>778</v>
      </c>
      <c r="L786" s="409">
        <v>111.42901791635579</v>
      </c>
      <c r="M786" s="409">
        <v>2</v>
      </c>
      <c r="N786" s="410">
        <v>222.85803583271158</v>
      </c>
    </row>
    <row r="787" spans="1:14" ht="14.4" customHeight="1" x14ac:dyDescent="0.3">
      <c r="A787" s="405" t="s">
        <v>2120</v>
      </c>
      <c r="B787" s="406" t="s">
        <v>2340</v>
      </c>
      <c r="C787" s="407" t="s">
        <v>2121</v>
      </c>
      <c r="D787" s="408" t="s">
        <v>2357</v>
      </c>
      <c r="E787" s="407" t="s">
        <v>434</v>
      </c>
      <c r="F787" s="408" t="s">
        <v>2365</v>
      </c>
      <c r="G787" s="407" t="s">
        <v>435</v>
      </c>
      <c r="H787" s="407" t="s">
        <v>783</v>
      </c>
      <c r="I787" s="407" t="s">
        <v>784</v>
      </c>
      <c r="J787" s="407" t="s">
        <v>785</v>
      </c>
      <c r="K787" s="407" t="s">
        <v>786</v>
      </c>
      <c r="L787" s="409">
        <v>92.55</v>
      </c>
      <c r="M787" s="409">
        <v>6</v>
      </c>
      <c r="N787" s="410">
        <v>555.29999999999995</v>
      </c>
    </row>
    <row r="788" spans="1:14" ht="14.4" customHeight="1" x14ac:dyDescent="0.3">
      <c r="A788" s="405" t="s">
        <v>2120</v>
      </c>
      <c r="B788" s="406" t="s">
        <v>2340</v>
      </c>
      <c r="C788" s="407" t="s">
        <v>2121</v>
      </c>
      <c r="D788" s="408" t="s">
        <v>2357</v>
      </c>
      <c r="E788" s="407" t="s">
        <v>434</v>
      </c>
      <c r="F788" s="408" t="s">
        <v>2365</v>
      </c>
      <c r="G788" s="407" t="s">
        <v>435</v>
      </c>
      <c r="H788" s="407" t="s">
        <v>811</v>
      </c>
      <c r="I788" s="407" t="s">
        <v>812</v>
      </c>
      <c r="J788" s="407" t="s">
        <v>805</v>
      </c>
      <c r="K788" s="407" t="s">
        <v>813</v>
      </c>
      <c r="L788" s="409">
        <v>26.868713230946572</v>
      </c>
      <c r="M788" s="409">
        <v>16</v>
      </c>
      <c r="N788" s="410">
        <v>429.89941169514515</v>
      </c>
    </row>
    <row r="789" spans="1:14" ht="14.4" customHeight="1" x14ac:dyDescent="0.3">
      <c r="A789" s="405" t="s">
        <v>2120</v>
      </c>
      <c r="B789" s="406" t="s">
        <v>2340</v>
      </c>
      <c r="C789" s="407" t="s">
        <v>2121</v>
      </c>
      <c r="D789" s="408" t="s">
        <v>2357</v>
      </c>
      <c r="E789" s="407" t="s">
        <v>434</v>
      </c>
      <c r="F789" s="408" t="s">
        <v>2365</v>
      </c>
      <c r="G789" s="407" t="s">
        <v>435</v>
      </c>
      <c r="H789" s="407" t="s">
        <v>2159</v>
      </c>
      <c r="I789" s="407" t="s">
        <v>2160</v>
      </c>
      <c r="J789" s="407" t="s">
        <v>2161</v>
      </c>
      <c r="K789" s="407" t="s">
        <v>2162</v>
      </c>
      <c r="L789" s="409">
        <v>99.479999999999947</v>
      </c>
      <c r="M789" s="409">
        <v>3</v>
      </c>
      <c r="N789" s="410">
        <v>298.43999999999983</v>
      </c>
    </row>
    <row r="790" spans="1:14" ht="14.4" customHeight="1" x14ac:dyDescent="0.3">
      <c r="A790" s="405" t="s">
        <v>2120</v>
      </c>
      <c r="B790" s="406" t="s">
        <v>2340</v>
      </c>
      <c r="C790" s="407" t="s">
        <v>2121</v>
      </c>
      <c r="D790" s="408" t="s">
        <v>2357</v>
      </c>
      <c r="E790" s="407" t="s">
        <v>434</v>
      </c>
      <c r="F790" s="408" t="s">
        <v>2365</v>
      </c>
      <c r="G790" s="407" t="s">
        <v>435</v>
      </c>
      <c r="H790" s="407" t="s">
        <v>1642</v>
      </c>
      <c r="I790" s="407" t="s">
        <v>1643</v>
      </c>
      <c r="J790" s="407" t="s">
        <v>1644</v>
      </c>
      <c r="K790" s="407"/>
      <c r="L790" s="409">
        <v>496.25936876256304</v>
      </c>
      <c r="M790" s="409">
        <v>6</v>
      </c>
      <c r="N790" s="410">
        <v>2977.5562125753781</v>
      </c>
    </row>
    <row r="791" spans="1:14" ht="14.4" customHeight="1" x14ac:dyDescent="0.3">
      <c r="A791" s="405" t="s">
        <v>2120</v>
      </c>
      <c r="B791" s="406" t="s">
        <v>2340</v>
      </c>
      <c r="C791" s="407" t="s">
        <v>2121</v>
      </c>
      <c r="D791" s="408" t="s">
        <v>2357</v>
      </c>
      <c r="E791" s="407" t="s">
        <v>434</v>
      </c>
      <c r="F791" s="408" t="s">
        <v>2365</v>
      </c>
      <c r="G791" s="407" t="s">
        <v>435</v>
      </c>
      <c r="H791" s="407" t="s">
        <v>819</v>
      </c>
      <c r="I791" s="407" t="s">
        <v>820</v>
      </c>
      <c r="J791" s="407" t="s">
        <v>594</v>
      </c>
      <c r="K791" s="407" t="s">
        <v>821</v>
      </c>
      <c r="L791" s="409">
        <v>42.24</v>
      </c>
      <c r="M791" s="409">
        <v>2</v>
      </c>
      <c r="N791" s="410">
        <v>84.48</v>
      </c>
    </row>
    <row r="792" spans="1:14" ht="14.4" customHeight="1" x14ac:dyDescent="0.3">
      <c r="A792" s="405" t="s">
        <v>2120</v>
      </c>
      <c r="B792" s="406" t="s">
        <v>2340</v>
      </c>
      <c r="C792" s="407" t="s">
        <v>2121</v>
      </c>
      <c r="D792" s="408" t="s">
        <v>2357</v>
      </c>
      <c r="E792" s="407" t="s">
        <v>434</v>
      </c>
      <c r="F792" s="408" t="s">
        <v>2365</v>
      </c>
      <c r="G792" s="407" t="s">
        <v>435</v>
      </c>
      <c r="H792" s="407" t="s">
        <v>1786</v>
      </c>
      <c r="I792" s="407" t="s">
        <v>1787</v>
      </c>
      <c r="J792" s="407" t="s">
        <v>1788</v>
      </c>
      <c r="K792" s="407" t="s">
        <v>1380</v>
      </c>
      <c r="L792" s="409">
        <v>65.88</v>
      </c>
      <c r="M792" s="409">
        <v>2</v>
      </c>
      <c r="N792" s="410">
        <v>131.76</v>
      </c>
    </row>
    <row r="793" spans="1:14" ht="14.4" customHeight="1" x14ac:dyDescent="0.3">
      <c r="A793" s="405" t="s">
        <v>2120</v>
      </c>
      <c r="B793" s="406" t="s">
        <v>2340</v>
      </c>
      <c r="C793" s="407" t="s">
        <v>2121</v>
      </c>
      <c r="D793" s="408" t="s">
        <v>2357</v>
      </c>
      <c r="E793" s="407" t="s">
        <v>434</v>
      </c>
      <c r="F793" s="408" t="s">
        <v>2365</v>
      </c>
      <c r="G793" s="407" t="s">
        <v>435</v>
      </c>
      <c r="H793" s="407" t="s">
        <v>829</v>
      </c>
      <c r="I793" s="407" t="s">
        <v>830</v>
      </c>
      <c r="J793" s="407" t="s">
        <v>831</v>
      </c>
      <c r="K793" s="407" t="s">
        <v>832</v>
      </c>
      <c r="L793" s="409">
        <v>1628.9785669475016</v>
      </c>
      <c r="M793" s="409">
        <v>4</v>
      </c>
      <c r="N793" s="410">
        <v>6515.9142677900063</v>
      </c>
    </row>
    <row r="794" spans="1:14" ht="14.4" customHeight="1" x14ac:dyDescent="0.3">
      <c r="A794" s="405" t="s">
        <v>2120</v>
      </c>
      <c r="B794" s="406" t="s">
        <v>2340</v>
      </c>
      <c r="C794" s="407" t="s">
        <v>2121</v>
      </c>
      <c r="D794" s="408" t="s">
        <v>2357</v>
      </c>
      <c r="E794" s="407" t="s">
        <v>434</v>
      </c>
      <c r="F794" s="408" t="s">
        <v>2365</v>
      </c>
      <c r="G794" s="407" t="s">
        <v>435</v>
      </c>
      <c r="H794" s="407" t="s">
        <v>2163</v>
      </c>
      <c r="I794" s="407" t="s">
        <v>2164</v>
      </c>
      <c r="J794" s="407" t="s">
        <v>2165</v>
      </c>
      <c r="K794" s="407" t="s">
        <v>1017</v>
      </c>
      <c r="L794" s="409">
        <v>126.03</v>
      </c>
      <c r="M794" s="409">
        <v>2</v>
      </c>
      <c r="N794" s="410">
        <v>252.06</v>
      </c>
    </row>
    <row r="795" spans="1:14" ht="14.4" customHeight="1" x14ac:dyDescent="0.3">
      <c r="A795" s="405" t="s">
        <v>2120</v>
      </c>
      <c r="B795" s="406" t="s">
        <v>2340</v>
      </c>
      <c r="C795" s="407" t="s">
        <v>2121</v>
      </c>
      <c r="D795" s="408" t="s">
        <v>2357</v>
      </c>
      <c r="E795" s="407" t="s">
        <v>434</v>
      </c>
      <c r="F795" s="408" t="s">
        <v>2365</v>
      </c>
      <c r="G795" s="407" t="s">
        <v>435</v>
      </c>
      <c r="H795" s="407" t="s">
        <v>837</v>
      </c>
      <c r="I795" s="407" t="s">
        <v>838</v>
      </c>
      <c r="J795" s="407" t="s">
        <v>638</v>
      </c>
      <c r="K795" s="407" t="s">
        <v>839</v>
      </c>
      <c r="L795" s="409">
        <v>58.437084477524422</v>
      </c>
      <c r="M795" s="409">
        <v>20</v>
      </c>
      <c r="N795" s="410">
        <v>1168.7416895504884</v>
      </c>
    </row>
    <row r="796" spans="1:14" ht="14.4" customHeight="1" x14ac:dyDescent="0.3">
      <c r="A796" s="405" t="s">
        <v>2120</v>
      </c>
      <c r="B796" s="406" t="s">
        <v>2340</v>
      </c>
      <c r="C796" s="407" t="s">
        <v>2121</v>
      </c>
      <c r="D796" s="408" t="s">
        <v>2357</v>
      </c>
      <c r="E796" s="407" t="s">
        <v>434</v>
      </c>
      <c r="F796" s="408" t="s">
        <v>2365</v>
      </c>
      <c r="G796" s="407" t="s">
        <v>435</v>
      </c>
      <c r="H796" s="407" t="s">
        <v>844</v>
      </c>
      <c r="I796" s="407" t="s">
        <v>845</v>
      </c>
      <c r="J796" s="407" t="s">
        <v>846</v>
      </c>
      <c r="K796" s="407" t="s">
        <v>847</v>
      </c>
      <c r="L796" s="409">
        <v>592.20000000000005</v>
      </c>
      <c r="M796" s="409">
        <v>1</v>
      </c>
      <c r="N796" s="410">
        <v>592.20000000000005</v>
      </c>
    </row>
    <row r="797" spans="1:14" ht="14.4" customHeight="1" x14ac:dyDescent="0.3">
      <c r="A797" s="405" t="s">
        <v>2120</v>
      </c>
      <c r="B797" s="406" t="s">
        <v>2340</v>
      </c>
      <c r="C797" s="407" t="s">
        <v>2121</v>
      </c>
      <c r="D797" s="408" t="s">
        <v>2357</v>
      </c>
      <c r="E797" s="407" t="s">
        <v>434</v>
      </c>
      <c r="F797" s="408" t="s">
        <v>2365</v>
      </c>
      <c r="G797" s="407" t="s">
        <v>435</v>
      </c>
      <c r="H797" s="407" t="s">
        <v>1816</v>
      </c>
      <c r="I797" s="407" t="s">
        <v>1817</v>
      </c>
      <c r="J797" s="407" t="s">
        <v>1818</v>
      </c>
      <c r="K797" s="407" t="s">
        <v>1819</v>
      </c>
      <c r="L797" s="409">
        <v>52.169999999999995</v>
      </c>
      <c r="M797" s="409">
        <v>6</v>
      </c>
      <c r="N797" s="410">
        <v>313.02</v>
      </c>
    </row>
    <row r="798" spans="1:14" ht="14.4" customHeight="1" x14ac:dyDescent="0.3">
      <c r="A798" s="405" t="s">
        <v>2120</v>
      </c>
      <c r="B798" s="406" t="s">
        <v>2340</v>
      </c>
      <c r="C798" s="407" t="s">
        <v>2121</v>
      </c>
      <c r="D798" s="408" t="s">
        <v>2357</v>
      </c>
      <c r="E798" s="407" t="s">
        <v>434</v>
      </c>
      <c r="F798" s="408" t="s">
        <v>2365</v>
      </c>
      <c r="G798" s="407" t="s">
        <v>435</v>
      </c>
      <c r="H798" s="407" t="s">
        <v>875</v>
      </c>
      <c r="I798" s="407" t="s">
        <v>876</v>
      </c>
      <c r="J798" s="407" t="s">
        <v>460</v>
      </c>
      <c r="K798" s="407" t="s">
        <v>877</v>
      </c>
      <c r="L798" s="409">
        <v>49.427432184058418</v>
      </c>
      <c r="M798" s="409">
        <v>40</v>
      </c>
      <c r="N798" s="410">
        <v>1977.0972873623368</v>
      </c>
    </row>
    <row r="799" spans="1:14" ht="14.4" customHeight="1" x14ac:dyDescent="0.3">
      <c r="A799" s="405" t="s">
        <v>2120</v>
      </c>
      <c r="B799" s="406" t="s">
        <v>2340</v>
      </c>
      <c r="C799" s="407" t="s">
        <v>2121</v>
      </c>
      <c r="D799" s="408" t="s">
        <v>2357</v>
      </c>
      <c r="E799" s="407" t="s">
        <v>434</v>
      </c>
      <c r="F799" s="408" t="s">
        <v>2365</v>
      </c>
      <c r="G799" s="407" t="s">
        <v>435</v>
      </c>
      <c r="H799" s="407" t="s">
        <v>1820</v>
      </c>
      <c r="I799" s="407" t="s">
        <v>1821</v>
      </c>
      <c r="J799" s="407" t="s">
        <v>614</v>
      </c>
      <c r="K799" s="407" t="s">
        <v>1822</v>
      </c>
      <c r="L799" s="409">
        <v>147.91999999999985</v>
      </c>
      <c r="M799" s="409">
        <v>5</v>
      </c>
      <c r="N799" s="410">
        <v>739.59999999999923</v>
      </c>
    </row>
    <row r="800" spans="1:14" ht="14.4" customHeight="1" x14ac:dyDescent="0.3">
      <c r="A800" s="405" t="s">
        <v>2120</v>
      </c>
      <c r="B800" s="406" t="s">
        <v>2340</v>
      </c>
      <c r="C800" s="407" t="s">
        <v>2121</v>
      </c>
      <c r="D800" s="408" t="s">
        <v>2357</v>
      </c>
      <c r="E800" s="407" t="s">
        <v>434</v>
      </c>
      <c r="F800" s="408" t="s">
        <v>2365</v>
      </c>
      <c r="G800" s="407" t="s">
        <v>435</v>
      </c>
      <c r="H800" s="407" t="s">
        <v>878</v>
      </c>
      <c r="I800" s="407" t="s">
        <v>879</v>
      </c>
      <c r="J800" s="407" t="s">
        <v>880</v>
      </c>
      <c r="K800" s="407" t="s">
        <v>881</v>
      </c>
      <c r="L800" s="409">
        <v>307.56</v>
      </c>
      <c r="M800" s="409">
        <v>1</v>
      </c>
      <c r="N800" s="410">
        <v>307.56</v>
      </c>
    </row>
    <row r="801" spans="1:14" ht="14.4" customHeight="1" x14ac:dyDescent="0.3">
      <c r="A801" s="405" t="s">
        <v>2120</v>
      </c>
      <c r="B801" s="406" t="s">
        <v>2340</v>
      </c>
      <c r="C801" s="407" t="s">
        <v>2121</v>
      </c>
      <c r="D801" s="408" t="s">
        <v>2357</v>
      </c>
      <c r="E801" s="407" t="s">
        <v>434</v>
      </c>
      <c r="F801" s="408" t="s">
        <v>2365</v>
      </c>
      <c r="G801" s="407" t="s">
        <v>435</v>
      </c>
      <c r="H801" s="407" t="s">
        <v>1827</v>
      </c>
      <c r="I801" s="407" t="s">
        <v>1827</v>
      </c>
      <c r="J801" s="407" t="s">
        <v>1828</v>
      </c>
      <c r="K801" s="407" t="s">
        <v>573</v>
      </c>
      <c r="L801" s="409">
        <v>288.52999999999997</v>
      </c>
      <c r="M801" s="409">
        <v>1</v>
      </c>
      <c r="N801" s="410">
        <v>288.52999999999997</v>
      </c>
    </row>
    <row r="802" spans="1:14" ht="14.4" customHeight="1" x14ac:dyDescent="0.3">
      <c r="A802" s="405" t="s">
        <v>2120</v>
      </c>
      <c r="B802" s="406" t="s">
        <v>2340</v>
      </c>
      <c r="C802" s="407" t="s">
        <v>2121</v>
      </c>
      <c r="D802" s="408" t="s">
        <v>2357</v>
      </c>
      <c r="E802" s="407" t="s">
        <v>434</v>
      </c>
      <c r="F802" s="408" t="s">
        <v>2365</v>
      </c>
      <c r="G802" s="407" t="s">
        <v>435</v>
      </c>
      <c r="H802" s="407" t="s">
        <v>1833</v>
      </c>
      <c r="I802" s="407" t="s">
        <v>1834</v>
      </c>
      <c r="J802" s="407" t="s">
        <v>1835</v>
      </c>
      <c r="K802" s="407" t="s">
        <v>1836</v>
      </c>
      <c r="L802" s="409">
        <v>277.19932129218734</v>
      </c>
      <c r="M802" s="409">
        <v>2</v>
      </c>
      <c r="N802" s="410">
        <v>554.39864258437467</v>
      </c>
    </row>
    <row r="803" spans="1:14" ht="14.4" customHeight="1" x14ac:dyDescent="0.3">
      <c r="A803" s="405" t="s">
        <v>2120</v>
      </c>
      <c r="B803" s="406" t="s">
        <v>2340</v>
      </c>
      <c r="C803" s="407" t="s">
        <v>2121</v>
      </c>
      <c r="D803" s="408" t="s">
        <v>2357</v>
      </c>
      <c r="E803" s="407" t="s">
        <v>434</v>
      </c>
      <c r="F803" s="408" t="s">
        <v>2365</v>
      </c>
      <c r="G803" s="407" t="s">
        <v>435</v>
      </c>
      <c r="H803" s="407" t="s">
        <v>1844</v>
      </c>
      <c r="I803" s="407" t="s">
        <v>1845</v>
      </c>
      <c r="J803" s="407" t="s">
        <v>1846</v>
      </c>
      <c r="K803" s="407" t="s">
        <v>1847</v>
      </c>
      <c r="L803" s="409">
        <v>186.35000000000005</v>
      </c>
      <c r="M803" s="409">
        <v>1</v>
      </c>
      <c r="N803" s="410">
        <v>186.35000000000005</v>
      </c>
    </row>
    <row r="804" spans="1:14" ht="14.4" customHeight="1" x14ac:dyDescent="0.3">
      <c r="A804" s="405" t="s">
        <v>2120</v>
      </c>
      <c r="B804" s="406" t="s">
        <v>2340</v>
      </c>
      <c r="C804" s="407" t="s">
        <v>2121</v>
      </c>
      <c r="D804" s="408" t="s">
        <v>2357</v>
      </c>
      <c r="E804" s="407" t="s">
        <v>434</v>
      </c>
      <c r="F804" s="408" t="s">
        <v>2365</v>
      </c>
      <c r="G804" s="407" t="s">
        <v>435</v>
      </c>
      <c r="H804" s="407" t="s">
        <v>1848</v>
      </c>
      <c r="I804" s="407" t="s">
        <v>1849</v>
      </c>
      <c r="J804" s="407" t="s">
        <v>1785</v>
      </c>
      <c r="K804" s="407" t="s">
        <v>1850</v>
      </c>
      <c r="L804" s="409">
        <v>56.749430257227822</v>
      </c>
      <c r="M804" s="409">
        <v>3</v>
      </c>
      <c r="N804" s="410">
        <v>170.24829077168346</v>
      </c>
    </row>
    <row r="805" spans="1:14" ht="14.4" customHeight="1" x14ac:dyDescent="0.3">
      <c r="A805" s="405" t="s">
        <v>2120</v>
      </c>
      <c r="B805" s="406" t="s">
        <v>2340</v>
      </c>
      <c r="C805" s="407" t="s">
        <v>2121</v>
      </c>
      <c r="D805" s="408" t="s">
        <v>2357</v>
      </c>
      <c r="E805" s="407" t="s">
        <v>434</v>
      </c>
      <c r="F805" s="408" t="s">
        <v>2365</v>
      </c>
      <c r="G805" s="407" t="s">
        <v>435</v>
      </c>
      <c r="H805" s="407" t="s">
        <v>2166</v>
      </c>
      <c r="I805" s="407" t="s">
        <v>2167</v>
      </c>
      <c r="J805" s="407" t="s">
        <v>2168</v>
      </c>
      <c r="K805" s="407" t="s">
        <v>1062</v>
      </c>
      <c r="L805" s="409">
        <v>322.52999999999992</v>
      </c>
      <c r="M805" s="409">
        <v>1</v>
      </c>
      <c r="N805" s="410">
        <v>322.52999999999992</v>
      </c>
    </row>
    <row r="806" spans="1:14" ht="14.4" customHeight="1" x14ac:dyDescent="0.3">
      <c r="A806" s="405" t="s">
        <v>2120</v>
      </c>
      <c r="B806" s="406" t="s">
        <v>2340</v>
      </c>
      <c r="C806" s="407" t="s">
        <v>2121</v>
      </c>
      <c r="D806" s="408" t="s">
        <v>2357</v>
      </c>
      <c r="E806" s="407" t="s">
        <v>434</v>
      </c>
      <c r="F806" s="408" t="s">
        <v>2365</v>
      </c>
      <c r="G806" s="407" t="s">
        <v>435</v>
      </c>
      <c r="H806" s="407" t="s">
        <v>2169</v>
      </c>
      <c r="I806" s="407" t="s">
        <v>2170</v>
      </c>
      <c r="J806" s="407" t="s">
        <v>2171</v>
      </c>
      <c r="K806" s="407" t="s">
        <v>2172</v>
      </c>
      <c r="L806" s="409">
        <v>56.468444613426378</v>
      </c>
      <c r="M806" s="409">
        <v>45</v>
      </c>
      <c r="N806" s="410">
        <v>2541.0800076041869</v>
      </c>
    </row>
    <row r="807" spans="1:14" ht="14.4" customHeight="1" x14ac:dyDescent="0.3">
      <c r="A807" s="405" t="s">
        <v>2120</v>
      </c>
      <c r="B807" s="406" t="s">
        <v>2340</v>
      </c>
      <c r="C807" s="407" t="s">
        <v>2121</v>
      </c>
      <c r="D807" s="408" t="s">
        <v>2357</v>
      </c>
      <c r="E807" s="407" t="s">
        <v>434</v>
      </c>
      <c r="F807" s="408" t="s">
        <v>2365</v>
      </c>
      <c r="G807" s="407" t="s">
        <v>435</v>
      </c>
      <c r="H807" s="407" t="s">
        <v>1385</v>
      </c>
      <c r="I807" s="407" t="s">
        <v>1386</v>
      </c>
      <c r="J807" s="407" t="s">
        <v>1387</v>
      </c>
      <c r="K807" s="407" t="s">
        <v>1388</v>
      </c>
      <c r="L807" s="409">
        <v>109.15500000000002</v>
      </c>
      <c r="M807" s="409">
        <v>24</v>
      </c>
      <c r="N807" s="410">
        <v>2619.7200000000003</v>
      </c>
    </row>
    <row r="808" spans="1:14" ht="14.4" customHeight="1" x14ac:dyDescent="0.3">
      <c r="A808" s="405" t="s">
        <v>2120</v>
      </c>
      <c r="B808" s="406" t="s">
        <v>2340</v>
      </c>
      <c r="C808" s="407" t="s">
        <v>2121</v>
      </c>
      <c r="D808" s="408" t="s">
        <v>2357</v>
      </c>
      <c r="E808" s="407" t="s">
        <v>434</v>
      </c>
      <c r="F808" s="408" t="s">
        <v>2365</v>
      </c>
      <c r="G808" s="407" t="s">
        <v>435</v>
      </c>
      <c r="H808" s="407" t="s">
        <v>914</v>
      </c>
      <c r="I808" s="407" t="s">
        <v>915</v>
      </c>
      <c r="J808" s="407" t="s">
        <v>916</v>
      </c>
      <c r="K808" s="407" t="s">
        <v>917</v>
      </c>
      <c r="L808" s="409">
        <v>399.48</v>
      </c>
      <c r="M808" s="409">
        <v>1</v>
      </c>
      <c r="N808" s="410">
        <v>399.48</v>
      </c>
    </row>
    <row r="809" spans="1:14" ht="14.4" customHeight="1" x14ac:dyDescent="0.3">
      <c r="A809" s="405" t="s">
        <v>2120</v>
      </c>
      <c r="B809" s="406" t="s">
        <v>2340</v>
      </c>
      <c r="C809" s="407" t="s">
        <v>2121</v>
      </c>
      <c r="D809" s="408" t="s">
        <v>2357</v>
      </c>
      <c r="E809" s="407" t="s">
        <v>434</v>
      </c>
      <c r="F809" s="408" t="s">
        <v>2365</v>
      </c>
      <c r="G809" s="407" t="s">
        <v>435</v>
      </c>
      <c r="H809" s="407" t="s">
        <v>2173</v>
      </c>
      <c r="I809" s="407" t="s">
        <v>2174</v>
      </c>
      <c r="J809" s="407" t="s">
        <v>2131</v>
      </c>
      <c r="K809" s="407" t="s">
        <v>2175</v>
      </c>
      <c r="L809" s="409">
        <v>37.819973605154182</v>
      </c>
      <c r="M809" s="409">
        <v>6</v>
      </c>
      <c r="N809" s="410">
        <v>226.91984163092508</v>
      </c>
    </row>
    <row r="810" spans="1:14" ht="14.4" customHeight="1" x14ac:dyDescent="0.3">
      <c r="A810" s="405" t="s">
        <v>2120</v>
      </c>
      <c r="B810" s="406" t="s">
        <v>2340</v>
      </c>
      <c r="C810" s="407" t="s">
        <v>2121</v>
      </c>
      <c r="D810" s="408" t="s">
        <v>2357</v>
      </c>
      <c r="E810" s="407" t="s">
        <v>434</v>
      </c>
      <c r="F810" s="408" t="s">
        <v>2365</v>
      </c>
      <c r="G810" s="407" t="s">
        <v>435</v>
      </c>
      <c r="H810" s="407" t="s">
        <v>2176</v>
      </c>
      <c r="I810" s="407" t="s">
        <v>2177</v>
      </c>
      <c r="J810" s="407" t="s">
        <v>2178</v>
      </c>
      <c r="K810" s="407" t="s">
        <v>2179</v>
      </c>
      <c r="L810" s="409">
        <v>88.829999999999984</v>
      </c>
      <c r="M810" s="409">
        <v>10</v>
      </c>
      <c r="N810" s="410">
        <v>888.29999999999984</v>
      </c>
    </row>
    <row r="811" spans="1:14" ht="14.4" customHeight="1" x14ac:dyDescent="0.3">
      <c r="A811" s="405" t="s">
        <v>2120</v>
      </c>
      <c r="B811" s="406" t="s">
        <v>2340</v>
      </c>
      <c r="C811" s="407" t="s">
        <v>2121</v>
      </c>
      <c r="D811" s="408" t="s">
        <v>2357</v>
      </c>
      <c r="E811" s="407" t="s">
        <v>434</v>
      </c>
      <c r="F811" s="408" t="s">
        <v>2365</v>
      </c>
      <c r="G811" s="407" t="s">
        <v>435</v>
      </c>
      <c r="H811" s="407" t="s">
        <v>2180</v>
      </c>
      <c r="I811" s="407" t="s">
        <v>135</v>
      </c>
      <c r="J811" s="407" t="s">
        <v>2181</v>
      </c>
      <c r="K811" s="407"/>
      <c r="L811" s="409">
        <v>137.12997431859262</v>
      </c>
      <c r="M811" s="409">
        <v>6</v>
      </c>
      <c r="N811" s="410">
        <v>822.77984591155564</v>
      </c>
    </row>
    <row r="812" spans="1:14" ht="14.4" customHeight="1" x14ac:dyDescent="0.3">
      <c r="A812" s="405" t="s">
        <v>2120</v>
      </c>
      <c r="B812" s="406" t="s">
        <v>2340</v>
      </c>
      <c r="C812" s="407" t="s">
        <v>2121</v>
      </c>
      <c r="D812" s="408" t="s">
        <v>2357</v>
      </c>
      <c r="E812" s="407" t="s">
        <v>434</v>
      </c>
      <c r="F812" s="408" t="s">
        <v>2365</v>
      </c>
      <c r="G812" s="407" t="s">
        <v>435</v>
      </c>
      <c r="H812" s="407" t="s">
        <v>1414</v>
      </c>
      <c r="I812" s="407" t="s">
        <v>1415</v>
      </c>
      <c r="J812" s="407" t="s">
        <v>1416</v>
      </c>
      <c r="K812" s="407" t="s">
        <v>1417</v>
      </c>
      <c r="L812" s="409">
        <v>335.01333333333338</v>
      </c>
      <c r="M812" s="409">
        <v>3</v>
      </c>
      <c r="N812" s="410">
        <v>1005.0400000000002</v>
      </c>
    </row>
    <row r="813" spans="1:14" ht="14.4" customHeight="1" x14ac:dyDescent="0.3">
      <c r="A813" s="405" t="s">
        <v>2120</v>
      </c>
      <c r="B813" s="406" t="s">
        <v>2340</v>
      </c>
      <c r="C813" s="407" t="s">
        <v>2121</v>
      </c>
      <c r="D813" s="408" t="s">
        <v>2357</v>
      </c>
      <c r="E813" s="407" t="s">
        <v>434</v>
      </c>
      <c r="F813" s="408" t="s">
        <v>2365</v>
      </c>
      <c r="G813" s="407" t="s">
        <v>435</v>
      </c>
      <c r="H813" s="407" t="s">
        <v>485</v>
      </c>
      <c r="I813" s="407" t="s">
        <v>486</v>
      </c>
      <c r="J813" s="407" t="s">
        <v>487</v>
      </c>
      <c r="K813" s="407"/>
      <c r="L813" s="409">
        <v>252.97799999999998</v>
      </c>
      <c r="M813" s="409">
        <v>5</v>
      </c>
      <c r="N813" s="410">
        <v>1264.8899999999999</v>
      </c>
    </row>
    <row r="814" spans="1:14" ht="14.4" customHeight="1" x14ac:dyDescent="0.3">
      <c r="A814" s="405" t="s">
        <v>2120</v>
      </c>
      <c r="B814" s="406" t="s">
        <v>2340</v>
      </c>
      <c r="C814" s="407" t="s">
        <v>2121</v>
      </c>
      <c r="D814" s="408" t="s">
        <v>2357</v>
      </c>
      <c r="E814" s="407" t="s">
        <v>434</v>
      </c>
      <c r="F814" s="408" t="s">
        <v>2365</v>
      </c>
      <c r="G814" s="407" t="s">
        <v>435</v>
      </c>
      <c r="H814" s="407" t="s">
        <v>488</v>
      </c>
      <c r="I814" s="407" t="s">
        <v>489</v>
      </c>
      <c r="J814" s="407" t="s">
        <v>490</v>
      </c>
      <c r="K814" s="407" t="s">
        <v>491</v>
      </c>
      <c r="L814" s="409">
        <v>279.37917736405507</v>
      </c>
      <c r="M814" s="409">
        <v>2</v>
      </c>
      <c r="N814" s="410">
        <v>558.75835472811013</v>
      </c>
    </row>
    <row r="815" spans="1:14" ht="14.4" customHeight="1" x14ac:dyDescent="0.3">
      <c r="A815" s="405" t="s">
        <v>2120</v>
      </c>
      <c r="B815" s="406" t="s">
        <v>2340</v>
      </c>
      <c r="C815" s="407" t="s">
        <v>2121</v>
      </c>
      <c r="D815" s="408" t="s">
        <v>2357</v>
      </c>
      <c r="E815" s="407" t="s">
        <v>434</v>
      </c>
      <c r="F815" s="408" t="s">
        <v>2365</v>
      </c>
      <c r="G815" s="407" t="s">
        <v>435</v>
      </c>
      <c r="H815" s="407" t="s">
        <v>2182</v>
      </c>
      <c r="I815" s="407" t="s">
        <v>2182</v>
      </c>
      <c r="J815" s="407" t="s">
        <v>2183</v>
      </c>
      <c r="K815" s="407" t="s">
        <v>2184</v>
      </c>
      <c r="L815" s="409">
        <v>108.74245000281766</v>
      </c>
      <c r="M815" s="409">
        <v>30</v>
      </c>
      <c r="N815" s="410">
        <v>3262.27350008453</v>
      </c>
    </row>
    <row r="816" spans="1:14" ht="14.4" customHeight="1" x14ac:dyDescent="0.3">
      <c r="A816" s="405" t="s">
        <v>2120</v>
      </c>
      <c r="B816" s="406" t="s">
        <v>2340</v>
      </c>
      <c r="C816" s="407" t="s">
        <v>2121</v>
      </c>
      <c r="D816" s="408" t="s">
        <v>2357</v>
      </c>
      <c r="E816" s="407" t="s">
        <v>434</v>
      </c>
      <c r="F816" s="408" t="s">
        <v>2365</v>
      </c>
      <c r="G816" s="407" t="s">
        <v>435</v>
      </c>
      <c r="H816" s="407" t="s">
        <v>1913</v>
      </c>
      <c r="I816" s="407" t="s">
        <v>1913</v>
      </c>
      <c r="J816" s="407" t="s">
        <v>1914</v>
      </c>
      <c r="K816" s="407" t="s">
        <v>1915</v>
      </c>
      <c r="L816" s="409">
        <v>46.686666666666667</v>
      </c>
      <c r="M816" s="409">
        <v>3</v>
      </c>
      <c r="N816" s="410">
        <v>140.06</v>
      </c>
    </row>
    <row r="817" spans="1:14" ht="14.4" customHeight="1" x14ac:dyDescent="0.3">
      <c r="A817" s="405" t="s">
        <v>2120</v>
      </c>
      <c r="B817" s="406" t="s">
        <v>2340</v>
      </c>
      <c r="C817" s="407" t="s">
        <v>2121</v>
      </c>
      <c r="D817" s="408" t="s">
        <v>2357</v>
      </c>
      <c r="E817" s="407" t="s">
        <v>434</v>
      </c>
      <c r="F817" s="408" t="s">
        <v>2365</v>
      </c>
      <c r="G817" s="407" t="s">
        <v>435</v>
      </c>
      <c r="H817" s="407" t="s">
        <v>2185</v>
      </c>
      <c r="I817" s="407" t="s">
        <v>2186</v>
      </c>
      <c r="J817" s="407" t="s">
        <v>2187</v>
      </c>
      <c r="K817" s="407" t="s">
        <v>2188</v>
      </c>
      <c r="L817" s="409">
        <v>78.680000000000007</v>
      </c>
      <c r="M817" s="409">
        <v>3</v>
      </c>
      <c r="N817" s="410">
        <v>236.04000000000002</v>
      </c>
    </row>
    <row r="818" spans="1:14" ht="14.4" customHeight="1" x14ac:dyDescent="0.3">
      <c r="A818" s="405" t="s">
        <v>2120</v>
      </c>
      <c r="B818" s="406" t="s">
        <v>2340</v>
      </c>
      <c r="C818" s="407" t="s">
        <v>2121</v>
      </c>
      <c r="D818" s="408" t="s">
        <v>2357</v>
      </c>
      <c r="E818" s="407" t="s">
        <v>434</v>
      </c>
      <c r="F818" s="408" t="s">
        <v>2365</v>
      </c>
      <c r="G818" s="407" t="s">
        <v>435</v>
      </c>
      <c r="H818" s="407" t="s">
        <v>2189</v>
      </c>
      <c r="I818" s="407" t="s">
        <v>135</v>
      </c>
      <c r="J818" s="407" t="s">
        <v>2190</v>
      </c>
      <c r="K818" s="407"/>
      <c r="L818" s="409">
        <v>179.95000222771424</v>
      </c>
      <c r="M818" s="409">
        <v>3</v>
      </c>
      <c r="N818" s="410">
        <v>539.85000668314274</v>
      </c>
    </row>
    <row r="819" spans="1:14" ht="14.4" customHeight="1" x14ac:dyDescent="0.3">
      <c r="A819" s="405" t="s">
        <v>2120</v>
      </c>
      <c r="B819" s="406" t="s">
        <v>2340</v>
      </c>
      <c r="C819" s="407" t="s">
        <v>2121</v>
      </c>
      <c r="D819" s="408" t="s">
        <v>2357</v>
      </c>
      <c r="E819" s="407" t="s">
        <v>434</v>
      </c>
      <c r="F819" s="408" t="s">
        <v>2365</v>
      </c>
      <c r="G819" s="407" t="s">
        <v>435</v>
      </c>
      <c r="H819" s="407" t="s">
        <v>2191</v>
      </c>
      <c r="I819" s="407" t="s">
        <v>2192</v>
      </c>
      <c r="J819" s="407" t="s">
        <v>2193</v>
      </c>
      <c r="K819" s="407" t="s">
        <v>2194</v>
      </c>
      <c r="L819" s="409">
        <v>113.479</v>
      </c>
      <c r="M819" s="409">
        <v>20</v>
      </c>
      <c r="N819" s="410">
        <v>2269.58</v>
      </c>
    </row>
    <row r="820" spans="1:14" ht="14.4" customHeight="1" x14ac:dyDescent="0.3">
      <c r="A820" s="405" t="s">
        <v>2120</v>
      </c>
      <c r="B820" s="406" t="s">
        <v>2340</v>
      </c>
      <c r="C820" s="407" t="s">
        <v>2121</v>
      </c>
      <c r="D820" s="408" t="s">
        <v>2357</v>
      </c>
      <c r="E820" s="407" t="s">
        <v>434</v>
      </c>
      <c r="F820" s="408" t="s">
        <v>2365</v>
      </c>
      <c r="G820" s="407" t="s">
        <v>435</v>
      </c>
      <c r="H820" s="407" t="s">
        <v>1703</v>
      </c>
      <c r="I820" s="407" t="s">
        <v>135</v>
      </c>
      <c r="J820" s="407" t="s">
        <v>1704</v>
      </c>
      <c r="K820" s="407"/>
      <c r="L820" s="409">
        <v>57.751220000000004</v>
      </c>
      <c r="M820" s="409">
        <v>10</v>
      </c>
      <c r="N820" s="410">
        <v>577.51220000000001</v>
      </c>
    </row>
    <row r="821" spans="1:14" ht="14.4" customHeight="1" x14ac:dyDescent="0.3">
      <c r="A821" s="405" t="s">
        <v>2120</v>
      </c>
      <c r="B821" s="406" t="s">
        <v>2340</v>
      </c>
      <c r="C821" s="407" t="s">
        <v>2121</v>
      </c>
      <c r="D821" s="408" t="s">
        <v>2357</v>
      </c>
      <c r="E821" s="407" t="s">
        <v>434</v>
      </c>
      <c r="F821" s="408" t="s">
        <v>2365</v>
      </c>
      <c r="G821" s="407" t="s">
        <v>435</v>
      </c>
      <c r="H821" s="407" t="s">
        <v>2195</v>
      </c>
      <c r="I821" s="407" t="s">
        <v>135</v>
      </c>
      <c r="J821" s="407" t="s">
        <v>2196</v>
      </c>
      <c r="K821" s="407"/>
      <c r="L821" s="409">
        <v>129.28276276959392</v>
      </c>
      <c r="M821" s="409">
        <v>3</v>
      </c>
      <c r="N821" s="410">
        <v>387.84828830878178</v>
      </c>
    </row>
    <row r="822" spans="1:14" ht="14.4" customHeight="1" x14ac:dyDescent="0.3">
      <c r="A822" s="405" t="s">
        <v>2120</v>
      </c>
      <c r="B822" s="406" t="s">
        <v>2340</v>
      </c>
      <c r="C822" s="407" t="s">
        <v>2121</v>
      </c>
      <c r="D822" s="408" t="s">
        <v>2357</v>
      </c>
      <c r="E822" s="407" t="s">
        <v>434</v>
      </c>
      <c r="F822" s="408" t="s">
        <v>2365</v>
      </c>
      <c r="G822" s="407" t="s">
        <v>435</v>
      </c>
      <c r="H822" s="407" t="s">
        <v>952</v>
      </c>
      <c r="I822" s="407" t="s">
        <v>952</v>
      </c>
      <c r="J822" s="407" t="s">
        <v>953</v>
      </c>
      <c r="K822" s="407" t="s">
        <v>954</v>
      </c>
      <c r="L822" s="409">
        <v>96.099707783241399</v>
      </c>
      <c r="M822" s="409">
        <v>4</v>
      </c>
      <c r="N822" s="410">
        <v>384.3988311329656</v>
      </c>
    </row>
    <row r="823" spans="1:14" ht="14.4" customHeight="1" x14ac:dyDescent="0.3">
      <c r="A823" s="405" t="s">
        <v>2120</v>
      </c>
      <c r="B823" s="406" t="s">
        <v>2340</v>
      </c>
      <c r="C823" s="407" t="s">
        <v>2121</v>
      </c>
      <c r="D823" s="408" t="s">
        <v>2357</v>
      </c>
      <c r="E823" s="407" t="s">
        <v>434</v>
      </c>
      <c r="F823" s="408" t="s">
        <v>2365</v>
      </c>
      <c r="G823" s="407" t="s">
        <v>435</v>
      </c>
      <c r="H823" s="407" t="s">
        <v>2197</v>
      </c>
      <c r="I823" s="407" t="s">
        <v>2197</v>
      </c>
      <c r="J823" s="407" t="s">
        <v>2198</v>
      </c>
      <c r="K823" s="407" t="s">
        <v>2199</v>
      </c>
      <c r="L823" s="409">
        <v>216.50696951676008</v>
      </c>
      <c r="M823" s="409">
        <v>1</v>
      </c>
      <c r="N823" s="410">
        <v>216.50696951676008</v>
      </c>
    </row>
    <row r="824" spans="1:14" ht="14.4" customHeight="1" x14ac:dyDescent="0.3">
      <c r="A824" s="405" t="s">
        <v>2120</v>
      </c>
      <c r="B824" s="406" t="s">
        <v>2340</v>
      </c>
      <c r="C824" s="407" t="s">
        <v>2121</v>
      </c>
      <c r="D824" s="408" t="s">
        <v>2357</v>
      </c>
      <c r="E824" s="407" t="s">
        <v>434</v>
      </c>
      <c r="F824" s="408" t="s">
        <v>2365</v>
      </c>
      <c r="G824" s="407" t="s">
        <v>435</v>
      </c>
      <c r="H824" s="407" t="s">
        <v>2200</v>
      </c>
      <c r="I824" s="407" t="s">
        <v>2200</v>
      </c>
      <c r="J824" s="407" t="s">
        <v>769</v>
      </c>
      <c r="K824" s="407" t="s">
        <v>2201</v>
      </c>
      <c r="L824" s="409">
        <v>124.60478552654456</v>
      </c>
      <c r="M824" s="409">
        <v>2</v>
      </c>
      <c r="N824" s="410">
        <v>249.20957105308912</v>
      </c>
    </row>
    <row r="825" spans="1:14" ht="14.4" customHeight="1" x14ac:dyDescent="0.3">
      <c r="A825" s="405" t="s">
        <v>2120</v>
      </c>
      <c r="B825" s="406" t="s">
        <v>2340</v>
      </c>
      <c r="C825" s="407" t="s">
        <v>2121</v>
      </c>
      <c r="D825" s="408" t="s">
        <v>2357</v>
      </c>
      <c r="E825" s="407" t="s">
        <v>434</v>
      </c>
      <c r="F825" s="408" t="s">
        <v>2365</v>
      </c>
      <c r="G825" s="407" t="s">
        <v>524</v>
      </c>
      <c r="H825" s="407" t="s">
        <v>963</v>
      </c>
      <c r="I825" s="407" t="s">
        <v>963</v>
      </c>
      <c r="J825" s="407" t="s">
        <v>964</v>
      </c>
      <c r="K825" s="407" t="s">
        <v>965</v>
      </c>
      <c r="L825" s="409">
        <v>122.67000000000002</v>
      </c>
      <c r="M825" s="409">
        <v>1</v>
      </c>
      <c r="N825" s="410">
        <v>122.67000000000002</v>
      </c>
    </row>
    <row r="826" spans="1:14" ht="14.4" customHeight="1" x14ac:dyDescent="0.3">
      <c r="A826" s="405" t="s">
        <v>2120</v>
      </c>
      <c r="B826" s="406" t="s">
        <v>2340</v>
      </c>
      <c r="C826" s="407" t="s">
        <v>2121</v>
      </c>
      <c r="D826" s="408" t="s">
        <v>2357</v>
      </c>
      <c r="E826" s="407" t="s">
        <v>434</v>
      </c>
      <c r="F826" s="408" t="s">
        <v>2365</v>
      </c>
      <c r="G826" s="407" t="s">
        <v>524</v>
      </c>
      <c r="H826" s="407" t="s">
        <v>1961</v>
      </c>
      <c r="I826" s="407" t="s">
        <v>1962</v>
      </c>
      <c r="J826" s="407" t="s">
        <v>1963</v>
      </c>
      <c r="K826" s="407" t="s">
        <v>1964</v>
      </c>
      <c r="L826" s="409">
        <v>34.776250000000005</v>
      </c>
      <c r="M826" s="409">
        <v>16</v>
      </c>
      <c r="N826" s="410">
        <v>556.42000000000007</v>
      </c>
    </row>
    <row r="827" spans="1:14" ht="14.4" customHeight="1" x14ac:dyDescent="0.3">
      <c r="A827" s="405" t="s">
        <v>2120</v>
      </c>
      <c r="B827" s="406" t="s">
        <v>2340</v>
      </c>
      <c r="C827" s="407" t="s">
        <v>2121</v>
      </c>
      <c r="D827" s="408" t="s">
        <v>2357</v>
      </c>
      <c r="E827" s="407" t="s">
        <v>434</v>
      </c>
      <c r="F827" s="408" t="s">
        <v>2365</v>
      </c>
      <c r="G827" s="407" t="s">
        <v>524</v>
      </c>
      <c r="H827" s="407" t="s">
        <v>992</v>
      </c>
      <c r="I827" s="407" t="s">
        <v>993</v>
      </c>
      <c r="J827" s="407" t="s">
        <v>994</v>
      </c>
      <c r="K827" s="407" t="s">
        <v>995</v>
      </c>
      <c r="L827" s="409">
        <v>138.24999844147391</v>
      </c>
      <c r="M827" s="409">
        <v>1</v>
      </c>
      <c r="N827" s="410">
        <v>138.24999844147391</v>
      </c>
    </row>
    <row r="828" spans="1:14" ht="14.4" customHeight="1" x14ac:dyDescent="0.3">
      <c r="A828" s="405" t="s">
        <v>2120</v>
      </c>
      <c r="B828" s="406" t="s">
        <v>2340</v>
      </c>
      <c r="C828" s="407" t="s">
        <v>2121</v>
      </c>
      <c r="D828" s="408" t="s">
        <v>2357</v>
      </c>
      <c r="E828" s="407" t="s">
        <v>434</v>
      </c>
      <c r="F828" s="408" t="s">
        <v>2365</v>
      </c>
      <c r="G828" s="407" t="s">
        <v>524</v>
      </c>
      <c r="H828" s="407" t="s">
        <v>1000</v>
      </c>
      <c r="I828" s="407" t="s">
        <v>1001</v>
      </c>
      <c r="J828" s="407" t="s">
        <v>1002</v>
      </c>
      <c r="K828" s="407" t="s">
        <v>1003</v>
      </c>
      <c r="L828" s="409">
        <v>637.82787499999995</v>
      </c>
      <c r="M828" s="409">
        <v>8</v>
      </c>
      <c r="N828" s="410">
        <v>5102.6229999999996</v>
      </c>
    </row>
    <row r="829" spans="1:14" ht="14.4" customHeight="1" x14ac:dyDescent="0.3">
      <c r="A829" s="405" t="s">
        <v>2120</v>
      </c>
      <c r="B829" s="406" t="s">
        <v>2340</v>
      </c>
      <c r="C829" s="407" t="s">
        <v>2121</v>
      </c>
      <c r="D829" s="408" t="s">
        <v>2357</v>
      </c>
      <c r="E829" s="407" t="s">
        <v>434</v>
      </c>
      <c r="F829" s="408" t="s">
        <v>2365</v>
      </c>
      <c r="G829" s="407" t="s">
        <v>524</v>
      </c>
      <c r="H829" s="407" t="s">
        <v>1004</v>
      </c>
      <c r="I829" s="407" t="s">
        <v>1005</v>
      </c>
      <c r="J829" s="407" t="s">
        <v>1002</v>
      </c>
      <c r="K829" s="407" t="s">
        <v>1006</v>
      </c>
      <c r="L829" s="409">
        <v>721.2</v>
      </c>
      <c r="M829" s="409">
        <v>5</v>
      </c>
      <c r="N829" s="410">
        <v>3606</v>
      </c>
    </row>
    <row r="830" spans="1:14" ht="14.4" customHeight="1" x14ac:dyDescent="0.3">
      <c r="A830" s="405" t="s">
        <v>2120</v>
      </c>
      <c r="B830" s="406" t="s">
        <v>2340</v>
      </c>
      <c r="C830" s="407" t="s">
        <v>2121</v>
      </c>
      <c r="D830" s="408" t="s">
        <v>2357</v>
      </c>
      <c r="E830" s="407" t="s">
        <v>434</v>
      </c>
      <c r="F830" s="408" t="s">
        <v>2365</v>
      </c>
      <c r="G830" s="407" t="s">
        <v>524</v>
      </c>
      <c r="H830" s="407" t="s">
        <v>2202</v>
      </c>
      <c r="I830" s="407" t="s">
        <v>2203</v>
      </c>
      <c r="J830" s="407" t="s">
        <v>2204</v>
      </c>
      <c r="K830" s="407" t="s">
        <v>2205</v>
      </c>
      <c r="L830" s="409">
        <v>60.402000000000008</v>
      </c>
      <c r="M830" s="409">
        <v>10</v>
      </c>
      <c r="N830" s="410">
        <v>604.0200000000001</v>
      </c>
    </row>
    <row r="831" spans="1:14" ht="14.4" customHeight="1" x14ac:dyDescent="0.3">
      <c r="A831" s="405" t="s">
        <v>2120</v>
      </c>
      <c r="B831" s="406" t="s">
        <v>2340</v>
      </c>
      <c r="C831" s="407" t="s">
        <v>2121</v>
      </c>
      <c r="D831" s="408" t="s">
        <v>2357</v>
      </c>
      <c r="E831" s="407" t="s">
        <v>434</v>
      </c>
      <c r="F831" s="408" t="s">
        <v>2365</v>
      </c>
      <c r="G831" s="407" t="s">
        <v>524</v>
      </c>
      <c r="H831" s="407" t="s">
        <v>2206</v>
      </c>
      <c r="I831" s="407" t="s">
        <v>2207</v>
      </c>
      <c r="J831" s="407" t="s">
        <v>2208</v>
      </c>
      <c r="K831" s="407" t="s">
        <v>2209</v>
      </c>
      <c r="L831" s="409">
        <v>57.234000000000002</v>
      </c>
      <c r="M831" s="409">
        <v>10</v>
      </c>
      <c r="N831" s="410">
        <v>572.34</v>
      </c>
    </row>
    <row r="832" spans="1:14" ht="14.4" customHeight="1" x14ac:dyDescent="0.3">
      <c r="A832" s="405" t="s">
        <v>2120</v>
      </c>
      <c r="B832" s="406" t="s">
        <v>2340</v>
      </c>
      <c r="C832" s="407" t="s">
        <v>2121</v>
      </c>
      <c r="D832" s="408" t="s">
        <v>2357</v>
      </c>
      <c r="E832" s="407" t="s">
        <v>434</v>
      </c>
      <c r="F832" s="408" t="s">
        <v>2365</v>
      </c>
      <c r="G832" s="407" t="s">
        <v>524</v>
      </c>
      <c r="H832" s="407" t="s">
        <v>1010</v>
      </c>
      <c r="I832" s="407" t="s">
        <v>1011</v>
      </c>
      <c r="J832" s="407" t="s">
        <v>1012</v>
      </c>
      <c r="K832" s="407" t="s">
        <v>1013</v>
      </c>
      <c r="L832" s="409">
        <v>46.899999999999991</v>
      </c>
      <c r="M832" s="409">
        <v>4</v>
      </c>
      <c r="N832" s="410">
        <v>187.59999999999997</v>
      </c>
    </row>
    <row r="833" spans="1:14" ht="14.4" customHeight="1" x14ac:dyDescent="0.3">
      <c r="A833" s="405" t="s">
        <v>2120</v>
      </c>
      <c r="B833" s="406" t="s">
        <v>2340</v>
      </c>
      <c r="C833" s="407" t="s">
        <v>2121</v>
      </c>
      <c r="D833" s="408" t="s">
        <v>2357</v>
      </c>
      <c r="E833" s="407" t="s">
        <v>434</v>
      </c>
      <c r="F833" s="408" t="s">
        <v>2365</v>
      </c>
      <c r="G833" s="407" t="s">
        <v>524</v>
      </c>
      <c r="H833" s="407" t="s">
        <v>1033</v>
      </c>
      <c r="I833" s="407" t="s">
        <v>1034</v>
      </c>
      <c r="J833" s="407" t="s">
        <v>1035</v>
      </c>
      <c r="K833" s="407" t="s">
        <v>1036</v>
      </c>
      <c r="L833" s="409">
        <v>81.758761843338633</v>
      </c>
      <c r="M833" s="409">
        <v>5</v>
      </c>
      <c r="N833" s="410">
        <v>408.79380921669315</v>
      </c>
    </row>
    <row r="834" spans="1:14" ht="14.4" customHeight="1" x14ac:dyDescent="0.3">
      <c r="A834" s="405" t="s">
        <v>2120</v>
      </c>
      <c r="B834" s="406" t="s">
        <v>2340</v>
      </c>
      <c r="C834" s="407" t="s">
        <v>2121</v>
      </c>
      <c r="D834" s="408" t="s">
        <v>2357</v>
      </c>
      <c r="E834" s="407" t="s">
        <v>434</v>
      </c>
      <c r="F834" s="408" t="s">
        <v>2365</v>
      </c>
      <c r="G834" s="407" t="s">
        <v>524</v>
      </c>
      <c r="H834" s="407" t="s">
        <v>1047</v>
      </c>
      <c r="I834" s="407" t="s">
        <v>1048</v>
      </c>
      <c r="J834" s="407" t="s">
        <v>1049</v>
      </c>
      <c r="K834" s="407" t="s">
        <v>1050</v>
      </c>
      <c r="L834" s="409">
        <v>45.43082892412545</v>
      </c>
      <c r="M834" s="409">
        <v>12</v>
      </c>
      <c r="N834" s="410">
        <v>545.1699470895054</v>
      </c>
    </row>
    <row r="835" spans="1:14" ht="14.4" customHeight="1" x14ac:dyDescent="0.3">
      <c r="A835" s="405" t="s">
        <v>2120</v>
      </c>
      <c r="B835" s="406" t="s">
        <v>2340</v>
      </c>
      <c r="C835" s="407" t="s">
        <v>2121</v>
      </c>
      <c r="D835" s="408" t="s">
        <v>2357</v>
      </c>
      <c r="E835" s="407" t="s">
        <v>434</v>
      </c>
      <c r="F835" s="408" t="s">
        <v>2365</v>
      </c>
      <c r="G835" s="407" t="s">
        <v>524</v>
      </c>
      <c r="H835" s="407" t="s">
        <v>1063</v>
      </c>
      <c r="I835" s="407" t="s">
        <v>1064</v>
      </c>
      <c r="J835" s="407" t="s">
        <v>978</v>
      </c>
      <c r="K835" s="407" t="s">
        <v>1065</v>
      </c>
      <c r="L835" s="409">
        <v>129.32999999999998</v>
      </c>
      <c r="M835" s="409">
        <v>1</v>
      </c>
      <c r="N835" s="410">
        <v>129.32999999999998</v>
      </c>
    </row>
    <row r="836" spans="1:14" ht="14.4" customHeight="1" x14ac:dyDescent="0.3">
      <c r="A836" s="405" t="s">
        <v>2120</v>
      </c>
      <c r="B836" s="406" t="s">
        <v>2340</v>
      </c>
      <c r="C836" s="407" t="s">
        <v>2121</v>
      </c>
      <c r="D836" s="408" t="s">
        <v>2357</v>
      </c>
      <c r="E836" s="407" t="s">
        <v>434</v>
      </c>
      <c r="F836" s="408" t="s">
        <v>2365</v>
      </c>
      <c r="G836" s="407" t="s">
        <v>524</v>
      </c>
      <c r="H836" s="407" t="s">
        <v>1082</v>
      </c>
      <c r="I836" s="407" t="s">
        <v>1083</v>
      </c>
      <c r="J836" s="407" t="s">
        <v>1084</v>
      </c>
      <c r="K836" s="407" t="s">
        <v>1085</v>
      </c>
      <c r="L836" s="409">
        <v>50.609788073535697</v>
      </c>
      <c r="M836" s="409">
        <v>2</v>
      </c>
      <c r="N836" s="410">
        <v>101.21957614707139</v>
      </c>
    </row>
    <row r="837" spans="1:14" ht="14.4" customHeight="1" x14ac:dyDescent="0.3">
      <c r="A837" s="405" t="s">
        <v>2120</v>
      </c>
      <c r="B837" s="406" t="s">
        <v>2340</v>
      </c>
      <c r="C837" s="407" t="s">
        <v>2121</v>
      </c>
      <c r="D837" s="408" t="s">
        <v>2357</v>
      </c>
      <c r="E837" s="407" t="s">
        <v>434</v>
      </c>
      <c r="F837" s="408" t="s">
        <v>2365</v>
      </c>
      <c r="G837" s="407" t="s">
        <v>524</v>
      </c>
      <c r="H837" s="407" t="s">
        <v>1498</v>
      </c>
      <c r="I837" s="407" t="s">
        <v>1499</v>
      </c>
      <c r="J837" s="407" t="s">
        <v>1500</v>
      </c>
      <c r="K837" s="407" t="s">
        <v>1501</v>
      </c>
      <c r="L837" s="409">
        <v>67.860323272098711</v>
      </c>
      <c r="M837" s="409">
        <v>170</v>
      </c>
      <c r="N837" s="410">
        <v>11536.25495625678</v>
      </c>
    </row>
    <row r="838" spans="1:14" ht="14.4" customHeight="1" x14ac:dyDescent="0.3">
      <c r="A838" s="405" t="s">
        <v>2120</v>
      </c>
      <c r="B838" s="406" t="s">
        <v>2340</v>
      </c>
      <c r="C838" s="407" t="s">
        <v>2121</v>
      </c>
      <c r="D838" s="408" t="s">
        <v>2357</v>
      </c>
      <c r="E838" s="407" t="s">
        <v>434</v>
      </c>
      <c r="F838" s="408" t="s">
        <v>2365</v>
      </c>
      <c r="G838" s="407" t="s">
        <v>524</v>
      </c>
      <c r="H838" s="407" t="s">
        <v>1090</v>
      </c>
      <c r="I838" s="407" t="s">
        <v>1090</v>
      </c>
      <c r="J838" s="407" t="s">
        <v>1091</v>
      </c>
      <c r="K838" s="407" t="s">
        <v>1092</v>
      </c>
      <c r="L838" s="409">
        <v>82.429999999999993</v>
      </c>
      <c r="M838" s="409">
        <v>3</v>
      </c>
      <c r="N838" s="410">
        <v>247.28999999999996</v>
      </c>
    </row>
    <row r="839" spans="1:14" ht="14.4" customHeight="1" x14ac:dyDescent="0.3">
      <c r="A839" s="405" t="s">
        <v>2120</v>
      </c>
      <c r="B839" s="406" t="s">
        <v>2340</v>
      </c>
      <c r="C839" s="407" t="s">
        <v>2121</v>
      </c>
      <c r="D839" s="408" t="s">
        <v>2357</v>
      </c>
      <c r="E839" s="407" t="s">
        <v>434</v>
      </c>
      <c r="F839" s="408" t="s">
        <v>2365</v>
      </c>
      <c r="G839" s="407" t="s">
        <v>524</v>
      </c>
      <c r="H839" s="407" t="s">
        <v>1120</v>
      </c>
      <c r="I839" s="407" t="s">
        <v>1121</v>
      </c>
      <c r="J839" s="407" t="s">
        <v>1002</v>
      </c>
      <c r="K839" s="407" t="s">
        <v>1122</v>
      </c>
      <c r="L839" s="409">
        <v>408.94945172687073</v>
      </c>
      <c r="M839" s="409">
        <v>11</v>
      </c>
      <c r="N839" s="410">
        <v>4498.443968995578</v>
      </c>
    </row>
    <row r="840" spans="1:14" ht="14.4" customHeight="1" x14ac:dyDescent="0.3">
      <c r="A840" s="405" t="s">
        <v>2120</v>
      </c>
      <c r="B840" s="406" t="s">
        <v>2340</v>
      </c>
      <c r="C840" s="407" t="s">
        <v>2121</v>
      </c>
      <c r="D840" s="408" t="s">
        <v>2357</v>
      </c>
      <c r="E840" s="407" t="s">
        <v>434</v>
      </c>
      <c r="F840" s="408" t="s">
        <v>2365</v>
      </c>
      <c r="G840" s="407" t="s">
        <v>524</v>
      </c>
      <c r="H840" s="407" t="s">
        <v>2210</v>
      </c>
      <c r="I840" s="407" t="s">
        <v>2211</v>
      </c>
      <c r="J840" s="407" t="s">
        <v>2212</v>
      </c>
      <c r="K840" s="407" t="s">
        <v>1062</v>
      </c>
      <c r="L840" s="409">
        <v>262.82940525603937</v>
      </c>
      <c r="M840" s="409">
        <v>1</v>
      </c>
      <c r="N840" s="410">
        <v>262.82940525603937</v>
      </c>
    </row>
    <row r="841" spans="1:14" ht="14.4" customHeight="1" x14ac:dyDescent="0.3">
      <c r="A841" s="405" t="s">
        <v>2120</v>
      </c>
      <c r="B841" s="406" t="s">
        <v>2340</v>
      </c>
      <c r="C841" s="407" t="s">
        <v>2121</v>
      </c>
      <c r="D841" s="408" t="s">
        <v>2357</v>
      </c>
      <c r="E841" s="407" t="s">
        <v>434</v>
      </c>
      <c r="F841" s="408" t="s">
        <v>2365</v>
      </c>
      <c r="G841" s="407" t="s">
        <v>524</v>
      </c>
      <c r="H841" s="407" t="s">
        <v>1123</v>
      </c>
      <c r="I841" s="407" t="s">
        <v>1124</v>
      </c>
      <c r="J841" s="407" t="s">
        <v>1024</v>
      </c>
      <c r="K841" s="407" t="s">
        <v>1125</v>
      </c>
      <c r="L841" s="409">
        <v>239.90999999999994</v>
      </c>
      <c r="M841" s="409">
        <v>2</v>
      </c>
      <c r="N841" s="410">
        <v>479.81999999999988</v>
      </c>
    </row>
    <row r="842" spans="1:14" ht="14.4" customHeight="1" x14ac:dyDescent="0.3">
      <c r="A842" s="405" t="s">
        <v>2120</v>
      </c>
      <c r="B842" s="406" t="s">
        <v>2340</v>
      </c>
      <c r="C842" s="407" t="s">
        <v>2121</v>
      </c>
      <c r="D842" s="408" t="s">
        <v>2357</v>
      </c>
      <c r="E842" s="407" t="s">
        <v>434</v>
      </c>
      <c r="F842" s="408" t="s">
        <v>2365</v>
      </c>
      <c r="G842" s="407" t="s">
        <v>524</v>
      </c>
      <c r="H842" s="407" t="s">
        <v>2213</v>
      </c>
      <c r="I842" s="407" t="s">
        <v>2214</v>
      </c>
      <c r="J842" s="407" t="s">
        <v>2215</v>
      </c>
      <c r="K842" s="407" t="s">
        <v>2216</v>
      </c>
      <c r="L842" s="409">
        <v>37.489973721809953</v>
      </c>
      <c r="M842" s="409">
        <v>5</v>
      </c>
      <c r="N842" s="410">
        <v>187.44986860904976</v>
      </c>
    </row>
    <row r="843" spans="1:14" ht="14.4" customHeight="1" x14ac:dyDescent="0.3">
      <c r="A843" s="405" t="s">
        <v>2120</v>
      </c>
      <c r="B843" s="406" t="s">
        <v>2340</v>
      </c>
      <c r="C843" s="407" t="s">
        <v>2121</v>
      </c>
      <c r="D843" s="408" t="s">
        <v>2357</v>
      </c>
      <c r="E843" s="407" t="s">
        <v>434</v>
      </c>
      <c r="F843" s="408" t="s">
        <v>2365</v>
      </c>
      <c r="G843" s="407" t="s">
        <v>524</v>
      </c>
      <c r="H843" s="407" t="s">
        <v>2217</v>
      </c>
      <c r="I843" s="407" t="s">
        <v>2218</v>
      </c>
      <c r="J843" s="407" t="s">
        <v>2219</v>
      </c>
      <c r="K843" s="407" t="s">
        <v>2220</v>
      </c>
      <c r="L843" s="409">
        <v>960.24519374375973</v>
      </c>
      <c r="M843" s="409">
        <v>1</v>
      </c>
      <c r="N843" s="410">
        <v>960.24519374375973</v>
      </c>
    </row>
    <row r="844" spans="1:14" ht="14.4" customHeight="1" x14ac:dyDescent="0.3">
      <c r="A844" s="405" t="s">
        <v>2120</v>
      </c>
      <c r="B844" s="406" t="s">
        <v>2340</v>
      </c>
      <c r="C844" s="407" t="s">
        <v>2121</v>
      </c>
      <c r="D844" s="408" t="s">
        <v>2357</v>
      </c>
      <c r="E844" s="407" t="s">
        <v>434</v>
      </c>
      <c r="F844" s="408" t="s">
        <v>2365</v>
      </c>
      <c r="G844" s="407" t="s">
        <v>524</v>
      </c>
      <c r="H844" s="407" t="s">
        <v>2221</v>
      </c>
      <c r="I844" s="407" t="s">
        <v>2222</v>
      </c>
      <c r="J844" s="407" t="s">
        <v>2223</v>
      </c>
      <c r="K844" s="407" t="s">
        <v>1819</v>
      </c>
      <c r="L844" s="409">
        <v>148.00333333333325</v>
      </c>
      <c r="M844" s="409">
        <v>3</v>
      </c>
      <c r="N844" s="410">
        <v>444.00999999999976</v>
      </c>
    </row>
    <row r="845" spans="1:14" ht="14.4" customHeight="1" x14ac:dyDescent="0.3">
      <c r="A845" s="405" t="s">
        <v>2120</v>
      </c>
      <c r="B845" s="406" t="s">
        <v>2340</v>
      </c>
      <c r="C845" s="407" t="s">
        <v>2121</v>
      </c>
      <c r="D845" s="408" t="s">
        <v>2357</v>
      </c>
      <c r="E845" s="407" t="s">
        <v>516</v>
      </c>
      <c r="F845" s="408" t="s">
        <v>2366</v>
      </c>
      <c r="G845" s="407" t="s">
        <v>435</v>
      </c>
      <c r="H845" s="407" t="s">
        <v>1180</v>
      </c>
      <c r="I845" s="407" t="s">
        <v>1181</v>
      </c>
      <c r="J845" s="407" t="s">
        <v>1182</v>
      </c>
      <c r="K845" s="407" t="s">
        <v>1183</v>
      </c>
      <c r="L845" s="409">
        <v>31.939</v>
      </c>
      <c r="M845" s="409">
        <v>10</v>
      </c>
      <c r="N845" s="410">
        <v>319.39</v>
      </c>
    </row>
    <row r="846" spans="1:14" ht="14.4" customHeight="1" x14ac:dyDescent="0.3">
      <c r="A846" s="405" t="s">
        <v>2120</v>
      </c>
      <c r="B846" s="406" t="s">
        <v>2340</v>
      </c>
      <c r="C846" s="407" t="s">
        <v>2121</v>
      </c>
      <c r="D846" s="408" t="s">
        <v>2357</v>
      </c>
      <c r="E846" s="407" t="s">
        <v>516</v>
      </c>
      <c r="F846" s="408" t="s">
        <v>2366</v>
      </c>
      <c r="G846" s="407" t="s">
        <v>435</v>
      </c>
      <c r="H846" s="407" t="s">
        <v>2224</v>
      </c>
      <c r="I846" s="407" t="s">
        <v>2225</v>
      </c>
      <c r="J846" s="407" t="s">
        <v>2226</v>
      </c>
      <c r="K846" s="407" t="s">
        <v>1191</v>
      </c>
      <c r="L846" s="409">
        <v>128.0698332463258</v>
      </c>
      <c r="M846" s="409">
        <v>7</v>
      </c>
      <c r="N846" s="410">
        <v>896.48883272428054</v>
      </c>
    </row>
    <row r="847" spans="1:14" ht="14.4" customHeight="1" x14ac:dyDescent="0.3">
      <c r="A847" s="405" t="s">
        <v>2120</v>
      </c>
      <c r="B847" s="406" t="s">
        <v>2340</v>
      </c>
      <c r="C847" s="407" t="s">
        <v>2121</v>
      </c>
      <c r="D847" s="408" t="s">
        <v>2357</v>
      </c>
      <c r="E847" s="407" t="s">
        <v>516</v>
      </c>
      <c r="F847" s="408" t="s">
        <v>2366</v>
      </c>
      <c r="G847" s="407" t="s">
        <v>435</v>
      </c>
      <c r="H847" s="407" t="s">
        <v>2227</v>
      </c>
      <c r="I847" s="407" t="s">
        <v>2228</v>
      </c>
      <c r="J847" s="407" t="s">
        <v>2229</v>
      </c>
      <c r="K847" s="407" t="s">
        <v>2230</v>
      </c>
      <c r="L847" s="409">
        <v>82.969796852859972</v>
      </c>
      <c r="M847" s="409">
        <v>2</v>
      </c>
      <c r="N847" s="410">
        <v>165.93959370571994</v>
      </c>
    </row>
    <row r="848" spans="1:14" ht="14.4" customHeight="1" x14ac:dyDescent="0.3">
      <c r="A848" s="405" t="s">
        <v>2120</v>
      </c>
      <c r="B848" s="406" t="s">
        <v>2340</v>
      </c>
      <c r="C848" s="407" t="s">
        <v>2121</v>
      </c>
      <c r="D848" s="408" t="s">
        <v>2357</v>
      </c>
      <c r="E848" s="407" t="s">
        <v>516</v>
      </c>
      <c r="F848" s="408" t="s">
        <v>2366</v>
      </c>
      <c r="G848" s="407" t="s">
        <v>435</v>
      </c>
      <c r="H848" s="407" t="s">
        <v>2231</v>
      </c>
      <c r="I848" s="407" t="s">
        <v>2232</v>
      </c>
      <c r="J848" s="407" t="s">
        <v>2233</v>
      </c>
      <c r="K848" s="407" t="s">
        <v>2234</v>
      </c>
      <c r="L848" s="409">
        <v>146.12</v>
      </c>
      <c r="M848" s="409">
        <v>3</v>
      </c>
      <c r="N848" s="410">
        <v>438.36</v>
      </c>
    </row>
    <row r="849" spans="1:14" ht="14.4" customHeight="1" x14ac:dyDescent="0.3">
      <c r="A849" s="405" t="s">
        <v>2120</v>
      </c>
      <c r="B849" s="406" t="s">
        <v>2340</v>
      </c>
      <c r="C849" s="407" t="s">
        <v>2121</v>
      </c>
      <c r="D849" s="408" t="s">
        <v>2357</v>
      </c>
      <c r="E849" s="407" t="s">
        <v>516</v>
      </c>
      <c r="F849" s="408" t="s">
        <v>2366</v>
      </c>
      <c r="G849" s="407" t="s">
        <v>524</v>
      </c>
      <c r="H849" s="407" t="s">
        <v>1199</v>
      </c>
      <c r="I849" s="407" t="s">
        <v>1200</v>
      </c>
      <c r="J849" s="407" t="s">
        <v>1201</v>
      </c>
      <c r="K849" s="407" t="s">
        <v>1202</v>
      </c>
      <c r="L849" s="409">
        <v>111.44018052492174</v>
      </c>
      <c r="M849" s="409">
        <v>9</v>
      </c>
      <c r="N849" s="410">
        <v>1002.9616247242957</v>
      </c>
    </row>
    <row r="850" spans="1:14" ht="14.4" customHeight="1" x14ac:dyDescent="0.3">
      <c r="A850" s="405" t="s">
        <v>2120</v>
      </c>
      <c r="B850" s="406" t="s">
        <v>2340</v>
      </c>
      <c r="C850" s="407" t="s">
        <v>2121</v>
      </c>
      <c r="D850" s="408" t="s">
        <v>2357</v>
      </c>
      <c r="E850" s="407" t="s">
        <v>516</v>
      </c>
      <c r="F850" s="408" t="s">
        <v>2366</v>
      </c>
      <c r="G850" s="407" t="s">
        <v>524</v>
      </c>
      <c r="H850" s="407" t="s">
        <v>1203</v>
      </c>
      <c r="I850" s="407" t="s">
        <v>1204</v>
      </c>
      <c r="J850" s="407" t="s">
        <v>1186</v>
      </c>
      <c r="K850" s="407" t="s">
        <v>1205</v>
      </c>
      <c r="L850" s="409">
        <v>20.412749999999999</v>
      </c>
      <c r="M850" s="409">
        <v>4</v>
      </c>
      <c r="N850" s="410">
        <v>81.650999999999996</v>
      </c>
    </row>
    <row r="851" spans="1:14" ht="14.4" customHeight="1" x14ac:dyDescent="0.3">
      <c r="A851" s="405" t="s">
        <v>2120</v>
      </c>
      <c r="B851" s="406" t="s">
        <v>2340</v>
      </c>
      <c r="C851" s="407" t="s">
        <v>2121</v>
      </c>
      <c r="D851" s="408" t="s">
        <v>2357</v>
      </c>
      <c r="E851" s="407" t="s">
        <v>516</v>
      </c>
      <c r="F851" s="408" t="s">
        <v>2366</v>
      </c>
      <c r="G851" s="407" t="s">
        <v>524</v>
      </c>
      <c r="H851" s="407" t="s">
        <v>1210</v>
      </c>
      <c r="I851" s="407" t="s">
        <v>1211</v>
      </c>
      <c r="J851" s="407" t="s">
        <v>1212</v>
      </c>
      <c r="K851" s="407" t="s">
        <v>1213</v>
      </c>
      <c r="L851" s="409">
        <v>76.67935064921474</v>
      </c>
      <c r="M851" s="409">
        <v>5</v>
      </c>
      <c r="N851" s="410">
        <v>383.39675324607367</v>
      </c>
    </row>
    <row r="852" spans="1:14" ht="14.4" customHeight="1" x14ac:dyDescent="0.3">
      <c r="A852" s="405" t="s">
        <v>2120</v>
      </c>
      <c r="B852" s="406" t="s">
        <v>2340</v>
      </c>
      <c r="C852" s="407" t="s">
        <v>2235</v>
      </c>
      <c r="D852" s="408" t="s">
        <v>2358</v>
      </c>
      <c r="E852" s="407" t="s">
        <v>434</v>
      </c>
      <c r="F852" s="408" t="s">
        <v>2365</v>
      </c>
      <c r="G852" s="407" t="s">
        <v>435</v>
      </c>
      <c r="H852" s="407" t="s">
        <v>1629</v>
      </c>
      <c r="I852" s="407" t="s">
        <v>1630</v>
      </c>
      <c r="J852" s="407" t="s">
        <v>586</v>
      </c>
      <c r="K852" s="407" t="s">
        <v>885</v>
      </c>
      <c r="L852" s="409">
        <v>96.819999999999979</v>
      </c>
      <c r="M852" s="409">
        <v>10</v>
      </c>
      <c r="N852" s="410">
        <v>968.19999999999982</v>
      </c>
    </row>
    <row r="853" spans="1:14" ht="14.4" customHeight="1" x14ac:dyDescent="0.3">
      <c r="A853" s="405" t="s">
        <v>2120</v>
      </c>
      <c r="B853" s="406" t="s">
        <v>2340</v>
      </c>
      <c r="C853" s="407" t="s">
        <v>2235</v>
      </c>
      <c r="D853" s="408" t="s">
        <v>2358</v>
      </c>
      <c r="E853" s="407" t="s">
        <v>434</v>
      </c>
      <c r="F853" s="408" t="s">
        <v>2365</v>
      </c>
      <c r="G853" s="407" t="s">
        <v>435</v>
      </c>
      <c r="H853" s="407" t="s">
        <v>584</v>
      </c>
      <c r="I853" s="407" t="s">
        <v>585</v>
      </c>
      <c r="J853" s="407" t="s">
        <v>586</v>
      </c>
      <c r="K853" s="407" t="s">
        <v>587</v>
      </c>
      <c r="L853" s="409">
        <v>100.84999999999998</v>
      </c>
      <c r="M853" s="409">
        <v>10</v>
      </c>
      <c r="N853" s="410">
        <v>1008.4999999999998</v>
      </c>
    </row>
    <row r="854" spans="1:14" ht="14.4" customHeight="1" x14ac:dyDescent="0.3">
      <c r="A854" s="405" t="s">
        <v>2120</v>
      </c>
      <c r="B854" s="406" t="s">
        <v>2340</v>
      </c>
      <c r="C854" s="407" t="s">
        <v>2235</v>
      </c>
      <c r="D854" s="408" t="s">
        <v>2358</v>
      </c>
      <c r="E854" s="407" t="s">
        <v>434</v>
      </c>
      <c r="F854" s="408" t="s">
        <v>2365</v>
      </c>
      <c r="G854" s="407" t="s">
        <v>435</v>
      </c>
      <c r="H854" s="407" t="s">
        <v>636</v>
      </c>
      <c r="I854" s="407" t="s">
        <v>637</v>
      </c>
      <c r="J854" s="407" t="s">
        <v>638</v>
      </c>
      <c r="K854" s="407" t="s">
        <v>639</v>
      </c>
      <c r="L854" s="409">
        <v>57.730000000000004</v>
      </c>
      <c r="M854" s="409">
        <v>10</v>
      </c>
      <c r="N854" s="410">
        <v>577.30000000000007</v>
      </c>
    </row>
    <row r="855" spans="1:14" ht="14.4" customHeight="1" x14ac:dyDescent="0.3">
      <c r="A855" s="405" t="s">
        <v>2120</v>
      </c>
      <c r="B855" s="406" t="s">
        <v>2340</v>
      </c>
      <c r="C855" s="407" t="s">
        <v>2235</v>
      </c>
      <c r="D855" s="408" t="s">
        <v>2358</v>
      </c>
      <c r="E855" s="407" t="s">
        <v>434</v>
      </c>
      <c r="F855" s="408" t="s">
        <v>2365</v>
      </c>
      <c r="G855" s="407" t="s">
        <v>435</v>
      </c>
      <c r="H855" s="407" t="s">
        <v>1738</v>
      </c>
      <c r="I855" s="407" t="s">
        <v>1739</v>
      </c>
      <c r="J855" s="407" t="s">
        <v>1740</v>
      </c>
      <c r="K855" s="407" t="s">
        <v>1741</v>
      </c>
      <c r="L855" s="409">
        <v>41.43</v>
      </c>
      <c r="M855" s="409">
        <v>5</v>
      </c>
      <c r="N855" s="410">
        <v>207.15</v>
      </c>
    </row>
    <row r="856" spans="1:14" ht="14.4" customHeight="1" x14ac:dyDescent="0.3">
      <c r="A856" s="405" t="s">
        <v>2120</v>
      </c>
      <c r="B856" s="406" t="s">
        <v>2340</v>
      </c>
      <c r="C856" s="407" t="s">
        <v>2235</v>
      </c>
      <c r="D856" s="408" t="s">
        <v>2358</v>
      </c>
      <c r="E856" s="407" t="s">
        <v>434</v>
      </c>
      <c r="F856" s="408" t="s">
        <v>2365</v>
      </c>
      <c r="G856" s="407" t="s">
        <v>435</v>
      </c>
      <c r="H856" s="407" t="s">
        <v>644</v>
      </c>
      <c r="I856" s="407" t="s">
        <v>645</v>
      </c>
      <c r="J856" s="407" t="s">
        <v>646</v>
      </c>
      <c r="K856" s="407" t="s">
        <v>484</v>
      </c>
      <c r="L856" s="409">
        <v>248.70000000000005</v>
      </c>
      <c r="M856" s="409">
        <v>2</v>
      </c>
      <c r="N856" s="410">
        <v>497.40000000000009</v>
      </c>
    </row>
    <row r="857" spans="1:14" ht="14.4" customHeight="1" x14ac:dyDescent="0.3">
      <c r="A857" s="405" t="s">
        <v>2120</v>
      </c>
      <c r="B857" s="406" t="s">
        <v>2340</v>
      </c>
      <c r="C857" s="407" t="s">
        <v>2235</v>
      </c>
      <c r="D857" s="408" t="s">
        <v>2358</v>
      </c>
      <c r="E857" s="407" t="s">
        <v>434</v>
      </c>
      <c r="F857" s="408" t="s">
        <v>2365</v>
      </c>
      <c r="G857" s="407" t="s">
        <v>435</v>
      </c>
      <c r="H857" s="407" t="s">
        <v>651</v>
      </c>
      <c r="I857" s="407" t="s">
        <v>651</v>
      </c>
      <c r="J857" s="407" t="s">
        <v>652</v>
      </c>
      <c r="K857" s="407" t="s">
        <v>653</v>
      </c>
      <c r="L857" s="409">
        <v>36.53</v>
      </c>
      <c r="M857" s="409">
        <v>30</v>
      </c>
      <c r="N857" s="410">
        <v>1095.9000000000001</v>
      </c>
    </row>
    <row r="858" spans="1:14" ht="14.4" customHeight="1" x14ac:dyDescent="0.3">
      <c r="A858" s="405" t="s">
        <v>2120</v>
      </c>
      <c r="B858" s="406" t="s">
        <v>2340</v>
      </c>
      <c r="C858" s="407" t="s">
        <v>2235</v>
      </c>
      <c r="D858" s="408" t="s">
        <v>2358</v>
      </c>
      <c r="E858" s="407" t="s">
        <v>434</v>
      </c>
      <c r="F858" s="408" t="s">
        <v>2365</v>
      </c>
      <c r="G858" s="407" t="s">
        <v>435</v>
      </c>
      <c r="H858" s="407" t="s">
        <v>673</v>
      </c>
      <c r="I858" s="407" t="s">
        <v>674</v>
      </c>
      <c r="J858" s="407" t="s">
        <v>675</v>
      </c>
      <c r="K858" s="407" t="s">
        <v>676</v>
      </c>
      <c r="L858" s="409">
        <v>340.29085020829046</v>
      </c>
      <c r="M858" s="409">
        <v>1</v>
      </c>
      <c r="N858" s="410">
        <v>340.29085020829046</v>
      </c>
    </row>
    <row r="859" spans="1:14" ht="14.4" customHeight="1" x14ac:dyDescent="0.3">
      <c r="A859" s="405" t="s">
        <v>2120</v>
      </c>
      <c r="B859" s="406" t="s">
        <v>2340</v>
      </c>
      <c r="C859" s="407" t="s">
        <v>2235</v>
      </c>
      <c r="D859" s="408" t="s">
        <v>2358</v>
      </c>
      <c r="E859" s="407" t="s">
        <v>434</v>
      </c>
      <c r="F859" s="408" t="s">
        <v>2365</v>
      </c>
      <c r="G859" s="407" t="s">
        <v>435</v>
      </c>
      <c r="H859" s="407" t="s">
        <v>1756</v>
      </c>
      <c r="I859" s="407" t="s">
        <v>1757</v>
      </c>
      <c r="J859" s="407" t="s">
        <v>1758</v>
      </c>
      <c r="K859" s="407"/>
      <c r="L859" s="409">
        <v>204.68999999999994</v>
      </c>
      <c r="M859" s="409">
        <v>2</v>
      </c>
      <c r="N859" s="410">
        <v>409.37999999999988</v>
      </c>
    </row>
    <row r="860" spans="1:14" ht="14.4" customHeight="1" x14ac:dyDescent="0.3">
      <c r="A860" s="405" t="s">
        <v>2120</v>
      </c>
      <c r="B860" s="406" t="s">
        <v>2340</v>
      </c>
      <c r="C860" s="407" t="s">
        <v>2235</v>
      </c>
      <c r="D860" s="408" t="s">
        <v>2358</v>
      </c>
      <c r="E860" s="407" t="s">
        <v>434</v>
      </c>
      <c r="F860" s="408" t="s">
        <v>2365</v>
      </c>
      <c r="G860" s="407" t="s">
        <v>435</v>
      </c>
      <c r="H860" s="407" t="s">
        <v>1257</v>
      </c>
      <c r="I860" s="407" t="s">
        <v>1258</v>
      </c>
      <c r="J860" s="407" t="s">
        <v>1259</v>
      </c>
      <c r="K860" s="407" t="s">
        <v>1260</v>
      </c>
      <c r="L860" s="409">
        <v>155.94</v>
      </c>
      <c r="M860" s="409">
        <v>2</v>
      </c>
      <c r="N860" s="410">
        <v>311.88</v>
      </c>
    </row>
    <row r="861" spans="1:14" ht="14.4" customHeight="1" x14ac:dyDescent="0.3">
      <c r="A861" s="405" t="s">
        <v>2120</v>
      </c>
      <c r="B861" s="406" t="s">
        <v>2340</v>
      </c>
      <c r="C861" s="407" t="s">
        <v>2235</v>
      </c>
      <c r="D861" s="408" t="s">
        <v>2358</v>
      </c>
      <c r="E861" s="407" t="s">
        <v>434</v>
      </c>
      <c r="F861" s="408" t="s">
        <v>2365</v>
      </c>
      <c r="G861" s="407" t="s">
        <v>435</v>
      </c>
      <c r="H861" s="407" t="s">
        <v>1759</v>
      </c>
      <c r="I861" s="407" t="s">
        <v>1760</v>
      </c>
      <c r="J861" s="407" t="s">
        <v>1761</v>
      </c>
      <c r="K861" s="407" t="s">
        <v>1762</v>
      </c>
      <c r="L861" s="409">
        <v>107.32999923622545</v>
      </c>
      <c r="M861" s="409">
        <v>2</v>
      </c>
      <c r="N861" s="410">
        <v>214.65999847245089</v>
      </c>
    </row>
    <row r="862" spans="1:14" ht="14.4" customHeight="1" x14ac:dyDescent="0.3">
      <c r="A862" s="405" t="s">
        <v>2120</v>
      </c>
      <c r="B862" s="406" t="s">
        <v>2340</v>
      </c>
      <c r="C862" s="407" t="s">
        <v>2235</v>
      </c>
      <c r="D862" s="408" t="s">
        <v>2358</v>
      </c>
      <c r="E862" s="407" t="s">
        <v>434</v>
      </c>
      <c r="F862" s="408" t="s">
        <v>2365</v>
      </c>
      <c r="G862" s="407" t="s">
        <v>435</v>
      </c>
      <c r="H862" s="407" t="s">
        <v>1638</v>
      </c>
      <c r="I862" s="407" t="s">
        <v>1639</v>
      </c>
      <c r="J862" s="407" t="s">
        <v>1640</v>
      </c>
      <c r="K862" s="407" t="s">
        <v>1641</v>
      </c>
      <c r="L862" s="409">
        <v>63.580000000000005</v>
      </c>
      <c r="M862" s="409">
        <v>3</v>
      </c>
      <c r="N862" s="410">
        <v>190.74</v>
      </c>
    </row>
    <row r="863" spans="1:14" ht="14.4" customHeight="1" x14ac:dyDescent="0.3">
      <c r="A863" s="405" t="s">
        <v>2120</v>
      </c>
      <c r="B863" s="406" t="s">
        <v>2340</v>
      </c>
      <c r="C863" s="407" t="s">
        <v>2235</v>
      </c>
      <c r="D863" s="408" t="s">
        <v>2358</v>
      </c>
      <c r="E863" s="407" t="s">
        <v>434</v>
      </c>
      <c r="F863" s="408" t="s">
        <v>2365</v>
      </c>
      <c r="G863" s="407" t="s">
        <v>435</v>
      </c>
      <c r="H863" s="407" t="s">
        <v>731</v>
      </c>
      <c r="I863" s="407" t="s">
        <v>732</v>
      </c>
      <c r="J863" s="407" t="s">
        <v>733</v>
      </c>
      <c r="K863" s="407" t="s">
        <v>734</v>
      </c>
      <c r="L863" s="409">
        <v>279.74802123823065</v>
      </c>
      <c r="M863" s="409">
        <v>2</v>
      </c>
      <c r="N863" s="410">
        <v>559.4960424764613</v>
      </c>
    </row>
    <row r="864" spans="1:14" ht="14.4" customHeight="1" x14ac:dyDescent="0.3">
      <c r="A864" s="405" t="s">
        <v>2120</v>
      </c>
      <c r="B864" s="406" t="s">
        <v>2340</v>
      </c>
      <c r="C864" s="407" t="s">
        <v>2235</v>
      </c>
      <c r="D864" s="408" t="s">
        <v>2358</v>
      </c>
      <c r="E864" s="407" t="s">
        <v>434</v>
      </c>
      <c r="F864" s="408" t="s">
        <v>2365</v>
      </c>
      <c r="G864" s="407" t="s">
        <v>435</v>
      </c>
      <c r="H864" s="407" t="s">
        <v>735</v>
      </c>
      <c r="I864" s="407" t="s">
        <v>736</v>
      </c>
      <c r="J864" s="407" t="s">
        <v>737</v>
      </c>
      <c r="K864" s="407" t="s">
        <v>738</v>
      </c>
      <c r="L864" s="409">
        <v>375.79999999999995</v>
      </c>
      <c r="M864" s="409">
        <v>2</v>
      </c>
      <c r="N864" s="410">
        <v>751.59999999999991</v>
      </c>
    </row>
    <row r="865" spans="1:14" ht="14.4" customHeight="1" x14ac:dyDescent="0.3">
      <c r="A865" s="405" t="s">
        <v>2120</v>
      </c>
      <c r="B865" s="406" t="s">
        <v>2340</v>
      </c>
      <c r="C865" s="407" t="s">
        <v>2235</v>
      </c>
      <c r="D865" s="408" t="s">
        <v>2358</v>
      </c>
      <c r="E865" s="407" t="s">
        <v>434</v>
      </c>
      <c r="F865" s="408" t="s">
        <v>2365</v>
      </c>
      <c r="G865" s="407" t="s">
        <v>435</v>
      </c>
      <c r="H865" s="407" t="s">
        <v>2152</v>
      </c>
      <c r="I865" s="407" t="s">
        <v>135</v>
      </c>
      <c r="J865" s="407" t="s">
        <v>2153</v>
      </c>
      <c r="K865" s="407" t="s">
        <v>2154</v>
      </c>
      <c r="L865" s="409">
        <v>1440.1200000000001</v>
      </c>
      <c r="M865" s="409">
        <v>2</v>
      </c>
      <c r="N865" s="410">
        <v>2880.2400000000002</v>
      </c>
    </row>
    <row r="866" spans="1:14" ht="14.4" customHeight="1" x14ac:dyDescent="0.3">
      <c r="A866" s="405" t="s">
        <v>2120</v>
      </c>
      <c r="B866" s="406" t="s">
        <v>2340</v>
      </c>
      <c r="C866" s="407" t="s">
        <v>2235</v>
      </c>
      <c r="D866" s="408" t="s">
        <v>2358</v>
      </c>
      <c r="E866" s="407" t="s">
        <v>434</v>
      </c>
      <c r="F866" s="408" t="s">
        <v>2365</v>
      </c>
      <c r="G866" s="407" t="s">
        <v>435</v>
      </c>
      <c r="H866" s="407" t="s">
        <v>2155</v>
      </c>
      <c r="I866" s="407" t="s">
        <v>2156</v>
      </c>
      <c r="J866" s="407" t="s">
        <v>2157</v>
      </c>
      <c r="K866" s="407" t="s">
        <v>2158</v>
      </c>
      <c r="L866" s="409">
        <v>118.18999999999998</v>
      </c>
      <c r="M866" s="409">
        <v>10</v>
      </c>
      <c r="N866" s="410">
        <v>1181.8999999999999</v>
      </c>
    </row>
    <row r="867" spans="1:14" ht="14.4" customHeight="1" x14ac:dyDescent="0.3">
      <c r="A867" s="405" t="s">
        <v>2120</v>
      </c>
      <c r="B867" s="406" t="s">
        <v>2340</v>
      </c>
      <c r="C867" s="407" t="s">
        <v>2235</v>
      </c>
      <c r="D867" s="408" t="s">
        <v>2358</v>
      </c>
      <c r="E867" s="407" t="s">
        <v>434</v>
      </c>
      <c r="F867" s="408" t="s">
        <v>2365</v>
      </c>
      <c r="G867" s="407" t="s">
        <v>435</v>
      </c>
      <c r="H867" s="407" t="s">
        <v>2236</v>
      </c>
      <c r="I867" s="407" t="s">
        <v>2237</v>
      </c>
      <c r="J867" s="407" t="s">
        <v>1740</v>
      </c>
      <c r="K867" s="407" t="s">
        <v>2238</v>
      </c>
      <c r="L867" s="409">
        <v>76.95999999999998</v>
      </c>
      <c r="M867" s="409">
        <v>2</v>
      </c>
      <c r="N867" s="410">
        <v>153.91999999999996</v>
      </c>
    </row>
    <row r="868" spans="1:14" ht="14.4" customHeight="1" x14ac:dyDescent="0.3">
      <c r="A868" s="405" t="s">
        <v>2120</v>
      </c>
      <c r="B868" s="406" t="s">
        <v>2340</v>
      </c>
      <c r="C868" s="407" t="s">
        <v>2235</v>
      </c>
      <c r="D868" s="408" t="s">
        <v>2358</v>
      </c>
      <c r="E868" s="407" t="s">
        <v>434</v>
      </c>
      <c r="F868" s="408" t="s">
        <v>2365</v>
      </c>
      <c r="G868" s="407" t="s">
        <v>435</v>
      </c>
      <c r="H868" s="407" t="s">
        <v>837</v>
      </c>
      <c r="I868" s="407" t="s">
        <v>838</v>
      </c>
      <c r="J868" s="407" t="s">
        <v>638</v>
      </c>
      <c r="K868" s="407" t="s">
        <v>839</v>
      </c>
      <c r="L868" s="409">
        <v>57.729610684688247</v>
      </c>
      <c r="M868" s="409">
        <v>18</v>
      </c>
      <c r="N868" s="410">
        <v>1039.1329923243884</v>
      </c>
    </row>
    <row r="869" spans="1:14" ht="14.4" customHeight="1" x14ac:dyDescent="0.3">
      <c r="A869" s="405" t="s">
        <v>2120</v>
      </c>
      <c r="B869" s="406" t="s">
        <v>2340</v>
      </c>
      <c r="C869" s="407" t="s">
        <v>2235</v>
      </c>
      <c r="D869" s="408" t="s">
        <v>2358</v>
      </c>
      <c r="E869" s="407" t="s">
        <v>434</v>
      </c>
      <c r="F869" s="408" t="s">
        <v>2365</v>
      </c>
      <c r="G869" s="407" t="s">
        <v>435</v>
      </c>
      <c r="H869" s="407" t="s">
        <v>2239</v>
      </c>
      <c r="I869" s="407" t="s">
        <v>2240</v>
      </c>
      <c r="J869" s="407" t="s">
        <v>2241</v>
      </c>
      <c r="K869" s="407" t="s">
        <v>1682</v>
      </c>
      <c r="L869" s="409">
        <v>49.939999999999962</v>
      </c>
      <c r="M869" s="409">
        <v>6</v>
      </c>
      <c r="N869" s="410">
        <v>299.63999999999976</v>
      </c>
    </row>
    <row r="870" spans="1:14" ht="14.4" customHeight="1" x14ac:dyDescent="0.3">
      <c r="A870" s="405" t="s">
        <v>2120</v>
      </c>
      <c r="B870" s="406" t="s">
        <v>2340</v>
      </c>
      <c r="C870" s="407" t="s">
        <v>2235</v>
      </c>
      <c r="D870" s="408" t="s">
        <v>2358</v>
      </c>
      <c r="E870" s="407" t="s">
        <v>434</v>
      </c>
      <c r="F870" s="408" t="s">
        <v>2365</v>
      </c>
      <c r="G870" s="407" t="s">
        <v>435</v>
      </c>
      <c r="H870" s="407" t="s">
        <v>2169</v>
      </c>
      <c r="I870" s="407" t="s">
        <v>2170</v>
      </c>
      <c r="J870" s="407" t="s">
        <v>2171</v>
      </c>
      <c r="K870" s="407" t="s">
        <v>2172</v>
      </c>
      <c r="L870" s="409">
        <v>55.98</v>
      </c>
      <c r="M870" s="409">
        <v>20</v>
      </c>
      <c r="N870" s="410">
        <v>1119.5999999999999</v>
      </c>
    </row>
    <row r="871" spans="1:14" ht="14.4" customHeight="1" x14ac:dyDescent="0.3">
      <c r="A871" s="405" t="s">
        <v>2120</v>
      </c>
      <c r="B871" s="406" t="s">
        <v>2340</v>
      </c>
      <c r="C871" s="407" t="s">
        <v>2235</v>
      </c>
      <c r="D871" s="408" t="s">
        <v>2358</v>
      </c>
      <c r="E871" s="407" t="s">
        <v>434</v>
      </c>
      <c r="F871" s="408" t="s">
        <v>2365</v>
      </c>
      <c r="G871" s="407" t="s">
        <v>435</v>
      </c>
      <c r="H871" s="407" t="s">
        <v>2176</v>
      </c>
      <c r="I871" s="407" t="s">
        <v>2177</v>
      </c>
      <c r="J871" s="407" t="s">
        <v>2178</v>
      </c>
      <c r="K871" s="407" t="s">
        <v>2179</v>
      </c>
      <c r="L871" s="409">
        <v>88.829570711921718</v>
      </c>
      <c r="M871" s="409">
        <v>10</v>
      </c>
      <c r="N871" s="410">
        <v>888.29570711921724</v>
      </c>
    </row>
    <row r="872" spans="1:14" ht="14.4" customHeight="1" x14ac:dyDescent="0.3">
      <c r="A872" s="405" t="s">
        <v>2120</v>
      </c>
      <c r="B872" s="406" t="s">
        <v>2340</v>
      </c>
      <c r="C872" s="407" t="s">
        <v>2235</v>
      </c>
      <c r="D872" s="408" t="s">
        <v>2358</v>
      </c>
      <c r="E872" s="407" t="s">
        <v>434</v>
      </c>
      <c r="F872" s="408" t="s">
        <v>2365</v>
      </c>
      <c r="G872" s="407" t="s">
        <v>435</v>
      </c>
      <c r="H872" s="407" t="s">
        <v>2191</v>
      </c>
      <c r="I872" s="407" t="s">
        <v>2192</v>
      </c>
      <c r="J872" s="407" t="s">
        <v>2193</v>
      </c>
      <c r="K872" s="407" t="s">
        <v>2194</v>
      </c>
      <c r="L872" s="409">
        <v>114.05214285714285</v>
      </c>
      <c r="M872" s="409">
        <v>14</v>
      </c>
      <c r="N872" s="410">
        <v>1596.73</v>
      </c>
    </row>
    <row r="873" spans="1:14" ht="14.4" customHeight="1" x14ac:dyDescent="0.3">
      <c r="A873" s="405" t="s">
        <v>2120</v>
      </c>
      <c r="B873" s="406" t="s">
        <v>2340</v>
      </c>
      <c r="C873" s="407" t="s">
        <v>2235</v>
      </c>
      <c r="D873" s="408" t="s">
        <v>2358</v>
      </c>
      <c r="E873" s="407" t="s">
        <v>434</v>
      </c>
      <c r="F873" s="408" t="s">
        <v>2365</v>
      </c>
      <c r="G873" s="407" t="s">
        <v>435</v>
      </c>
      <c r="H873" s="407" t="s">
        <v>2242</v>
      </c>
      <c r="I873" s="407" t="s">
        <v>2243</v>
      </c>
      <c r="J873" s="407" t="s">
        <v>2178</v>
      </c>
      <c r="K873" s="407" t="s">
        <v>2244</v>
      </c>
      <c r="L873" s="409">
        <v>52.983379306514166</v>
      </c>
      <c r="M873" s="409">
        <v>3</v>
      </c>
      <c r="N873" s="410">
        <v>158.9501379195425</v>
      </c>
    </row>
    <row r="874" spans="1:14" ht="14.4" customHeight="1" x14ac:dyDescent="0.3">
      <c r="A874" s="405" t="s">
        <v>2120</v>
      </c>
      <c r="B874" s="406" t="s">
        <v>2340</v>
      </c>
      <c r="C874" s="407" t="s">
        <v>2235</v>
      </c>
      <c r="D874" s="408" t="s">
        <v>2358</v>
      </c>
      <c r="E874" s="407" t="s">
        <v>434</v>
      </c>
      <c r="F874" s="408" t="s">
        <v>2365</v>
      </c>
      <c r="G874" s="407" t="s">
        <v>524</v>
      </c>
      <c r="H874" s="407" t="s">
        <v>963</v>
      </c>
      <c r="I874" s="407" t="s">
        <v>963</v>
      </c>
      <c r="J874" s="407" t="s">
        <v>964</v>
      </c>
      <c r="K874" s="407" t="s">
        <v>965</v>
      </c>
      <c r="L874" s="409">
        <v>122.67</v>
      </c>
      <c r="M874" s="409">
        <v>1</v>
      </c>
      <c r="N874" s="410">
        <v>122.67</v>
      </c>
    </row>
    <row r="875" spans="1:14" ht="14.4" customHeight="1" x14ac:dyDescent="0.3">
      <c r="A875" s="405" t="s">
        <v>2120</v>
      </c>
      <c r="B875" s="406" t="s">
        <v>2340</v>
      </c>
      <c r="C875" s="407" t="s">
        <v>2235</v>
      </c>
      <c r="D875" s="408" t="s">
        <v>2358</v>
      </c>
      <c r="E875" s="407" t="s">
        <v>434</v>
      </c>
      <c r="F875" s="408" t="s">
        <v>2365</v>
      </c>
      <c r="G875" s="407" t="s">
        <v>524</v>
      </c>
      <c r="H875" s="407" t="s">
        <v>2206</v>
      </c>
      <c r="I875" s="407" t="s">
        <v>2207</v>
      </c>
      <c r="J875" s="407" t="s">
        <v>2208</v>
      </c>
      <c r="K875" s="407" t="s">
        <v>2209</v>
      </c>
      <c r="L875" s="409">
        <v>56.209998042171236</v>
      </c>
      <c r="M875" s="409">
        <v>6</v>
      </c>
      <c r="N875" s="410">
        <v>337.25998825302742</v>
      </c>
    </row>
    <row r="876" spans="1:14" ht="14.4" customHeight="1" x14ac:dyDescent="0.3">
      <c r="A876" s="405" t="s">
        <v>2120</v>
      </c>
      <c r="B876" s="406" t="s">
        <v>2340</v>
      </c>
      <c r="C876" s="407" t="s">
        <v>2235</v>
      </c>
      <c r="D876" s="408" t="s">
        <v>2358</v>
      </c>
      <c r="E876" s="407" t="s">
        <v>434</v>
      </c>
      <c r="F876" s="408" t="s">
        <v>2365</v>
      </c>
      <c r="G876" s="407" t="s">
        <v>524</v>
      </c>
      <c r="H876" s="407" t="s">
        <v>1498</v>
      </c>
      <c r="I876" s="407" t="s">
        <v>1499</v>
      </c>
      <c r="J876" s="407" t="s">
        <v>1500</v>
      </c>
      <c r="K876" s="407" t="s">
        <v>1501</v>
      </c>
      <c r="L876" s="409">
        <v>67.83</v>
      </c>
      <c r="M876" s="409">
        <v>20</v>
      </c>
      <c r="N876" s="410">
        <v>1356.6</v>
      </c>
    </row>
    <row r="877" spans="1:14" ht="14.4" customHeight="1" x14ac:dyDescent="0.3">
      <c r="A877" s="405" t="s">
        <v>2120</v>
      </c>
      <c r="B877" s="406" t="s">
        <v>2340</v>
      </c>
      <c r="C877" s="407" t="s">
        <v>2245</v>
      </c>
      <c r="D877" s="408" t="s">
        <v>2359</v>
      </c>
      <c r="E877" s="407" t="s">
        <v>434</v>
      </c>
      <c r="F877" s="408" t="s">
        <v>2365</v>
      </c>
      <c r="G877" s="407" t="s">
        <v>435</v>
      </c>
      <c r="H877" s="407" t="s">
        <v>568</v>
      </c>
      <c r="I877" s="407" t="s">
        <v>568</v>
      </c>
      <c r="J877" s="407" t="s">
        <v>569</v>
      </c>
      <c r="K877" s="407" t="s">
        <v>570</v>
      </c>
      <c r="L877" s="409">
        <v>171.59999999999997</v>
      </c>
      <c r="M877" s="409">
        <v>7</v>
      </c>
      <c r="N877" s="410">
        <v>1201.1999999999998</v>
      </c>
    </row>
    <row r="878" spans="1:14" ht="14.4" customHeight="1" x14ac:dyDescent="0.3">
      <c r="A878" s="405" t="s">
        <v>2120</v>
      </c>
      <c r="B878" s="406" t="s">
        <v>2340</v>
      </c>
      <c r="C878" s="407" t="s">
        <v>2245</v>
      </c>
      <c r="D878" s="408" t="s">
        <v>2359</v>
      </c>
      <c r="E878" s="407" t="s">
        <v>434</v>
      </c>
      <c r="F878" s="408" t="s">
        <v>2365</v>
      </c>
      <c r="G878" s="407" t="s">
        <v>435</v>
      </c>
      <c r="H878" s="407" t="s">
        <v>574</v>
      </c>
      <c r="I878" s="407" t="s">
        <v>574</v>
      </c>
      <c r="J878" s="407" t="s">
        <v>569</v>
      </c>
      <c r="K878" s="407" t="s">
        <v>575</v>
      </c>
      <c r="L878" s="409">
        <v>92.95</v>
      </c>
      <c r="M878" s="409">
        <v>6</v>
      </c>
      <c r="N878" s="410">
        <v>557.70000000000005</v>
      </c>
    </row>
    <row r="879" spans="1:14" ht="14.4" customHeight="1" x14ac:dyDescent="0.3">
      <c r="A879" s="405" t="s">
        <v>2120</v>
      </c>
      <c r="B879" s="406" t="s">
        <v>2340</v>
      </c>
      <c r="C879" s="407" t="s">
        <v>2245</v>
      </c>
      <c r="D879" s="408" t="s">
        <v>2359</v>
      </c>
      <c r="E879" s="407" t="s">
        <v>434</v>
      </c>
      <c r="F879" s="408" t="s">
        <v>2365</v>
      </c>
      <c r="G879" s="407" t="s">
        <v>435</v>
      </c>
      <c r="H879" s="407" t="s">
        <v>1627</v>
      </c>
      <c r="I879" s="407" t="s">
        <v>1627</v>
      </c>
      <c r="J879" s="407" t="s">
        <v>569</v>
      </c>
      <c r="K879" s="407" t="s">
        <v>1628</v>
      </c>
      <c r="L879" s="409">
        <v>93.500000000000014</v>
      </c>
      <c r="M879" s="409">
        <v>5</v>
      </c>
      <c r="N879" s="410">
        <v>467.50000000000006</v>
      </c>
    </row>
    <row r="880" spans="1:14" ht="14.4" customHeight="1" x14ac:dyDescent="0.3">
      <c r="A880" s="405" t="s">
        <v>2120</v>
      </c>
      <c r="B880" s="406" t="s">
        <v>2340</v>
      </c>
      <c r="C880" s="407" t="s">
        <v>2245</v>
      </c>
      <c r="D880" s="408" t="s">
        <v>2359</v>
      </c>
      <c r="E880" s="407" t="s">
        <v>434</v>
      </c>
      <c r="F880" s="408" t="s">
        <v>2365</v>
      </c>
      <c r="G880" s="407" t="s">
        <v>435</v>
      </c>
      <c r="H880" s="407" t="s">
        <v>580</v>
      </c>
      <c r="I880" s="407" t="s">
        <v>581</v>
      </c>
      <c r="J880" s="407" t="s">
        <v>582</v>
      </c>
      <c r="K880" s="407" t="s">
        <v>583</v>
      </c>
      <c r="L880" s="409">
        <v>53.750041731080252</v>
      </c>
      <c r="M880" s="409">
        <v>2</v>
      </c>
      <c r="N880" s="410">
        <v>107.5000834621605</v>
      </c>
    </row>
    <row r="881" spans="1:14" ht="14.4" customHeight="1" x14ac:dyDescent="0.3">
      <c r="A881" s="405" t="s">
        <v>2120</v>
      </c>
      <c r="B881" s="406" t="s">
        <v>2340</v>
      </c>
      <c r="C881" s="407" t="s">
        <v>2245</v>
      </c>
      <c r="D881" s="408" t="s">
        <v>2359</v>
      </c>
      <c r="E881" s="407" t="s">
        <v>434</v>
      </c>
      <c r="F881" s="408" t="s">
        <v>2365</v>
      </c>
      <c r="G881" s="407" t="s">
        <v>435</v>
      </c>
      <c r="H881" s="407" t="s">
        <v>458</v>
      </c>
      <c r="I881" s="407" t="s">
        <v>459</v>
      </c>
      <c r="J881" s="407" t="s">
        <v>460</v>
      </c>
      <c r="K881" s="407" t="s">
        <v>461</v>
      </c>
      <c r="L881" s="409">
        <v>167.73307692307694</v>
      </c>
      <c r="M881" s="409">
        <v>26</v>
      </c>
      <c r="N881" s="410">
        <v>4361.0600000000004</v>
      </c>
    </row>
    <row r="882" spans="1:14" ht="14.4" customHeight="1" x14ac:dyDescent="0.3">
      <c r="A882" s="405" t="s">
        <v>2120</v>
      </c>
      <c r="B882" s="406" t="s">
        <v>2340</v>
      </c>
      <c r="C882" s="407" t="s">
        <v>2245</v>
      </c>
      <c r="D882" s="408" t="s">
        <v>2359</v>
      </c>
      <c r="E882" s="407" t="s">
        <v>434</v>
      </c>
      <c r="F882" s="408" t="s">
        <v>2365</v>
      </c>
      <c r="G882" s="407" t="s">
        <v>435</v>
      </c>
      <c r="H882" s="407" t="s">
        <v>651</v>
      </c>
      <c r="I882" s="407" t="s">
        <v>651</v>
      </c>
      <c r="J882" s="407" t="s">
        <v>652</v>
      </c>
      <c r="K882" s="407" t="s">
        <v>653</v>
      </c>
      <c r="L882" s="409">
        <v>36.610000000000007</v>
      </c>
      <c r="M882" s="409">
        <v>30</v>
      </c>
      <c r="N882" s="410">
        <v>1098.3000000000002</v>
      </c>
    </row>
    <row r="883" spans="1:14" ht="14.4" customHeight="1" x14ac:dyDescent="0.3">
      <c r="A883" s="405" t="s">
        <v>2120</v>
      </c>
      <c r="B883" s="406" t="s">
        <v>2340</v>
      </c>
      <c r="C883" s="407" t="s">
        <v>2245</v>
      </c>
      <c r="D883" s="408" t="s">
        <v>2359</v>
      </c>
      <c r="E883" s="407" t="s">
        <v>434</v>
      </c>
      <c r="F883" s="408" t="s">
        <v>2365</v>
      </c>
      <c r="G883" s="407" t="s">
        <v>435</v>
      </c>
      <c r="H883" s="407" t="s">
        <v>1756</v>
      </c>
      <c r="I883" s="407" t="s">
        <v>1757</v>
      </c>
      <c r="J883" s="407" t="s">
        <v>1758</v>
      </c>
      <c r="K883" s="407"/>
      <c r="L883" s="409">
        <v>204.29</v>
      </c>
      <c r="M883" s="409">
        <v>2</v>
      </c>
      <c r="N883" s="410">
        <v>408.58</v>
      </c>
    </row>
    <row r="884" spans="1:14" ht="14.4" customHeight="1" x14ac:dyDescent="0.3">
      <c r="A884" s="405" t="s">
        <v>2120</v>
      </c>
      <c r="B884" s="406" t="s">
        <v>2340</v>
      </c>
      <c r="C884" s="407" t="s">
        <v>2245</v>
      </c>
      <c r="D884" s="408" t="s">
        <v>2359</v>
      </c>
      <c r="E884" s="407" t="s">
        <v>434</v>
      </c>
      <c r="F884" s="408" t="s">
        <v>2365</v>
      </c>
      <c r="G884" s="407" t="s">
        <v>435</v>
      </c>
      <c r="H884" s="407" t="s">
        <v>1759</v>
      </c>
      <c r="I884" s="407" t="s">
        <v>1760</v>
      </c>
      <c r="J884" s="407" t="s">
        <v>1761</v>
      </c>
      <c r="K884" s="407" t="s">
        <v>1762</v>
      </c>
      <c r="L884" s="409">
        <v>107.32999999999998</v>
      </c>
      <c r="M884" s="409">
        <v>2</v>
      </c>
      <c r="N884" s="410">
        <v>214.65999999999997</v>
      </c>
    </row>
    <row r="885" spans="1:14" ht="14.4" customHeight="1" x14ac:dyDescent="0.3">
      <c r="A885" s="405" t="s">
        <v>2120</v>
      </c>
      <c r="B885" s="406" t="s">
        <v>2340</v>
      </c>
      <c r="C885" s="407" t="s">
        <v>2245</v>
      </c>
      <c r="D885" s="408" t="s">
        <v>2359</v>
      </c>
      <c r="E885" s="407" t="s">
        <v>434</v>
      </c>
      <c r="F885" s="408" t="s">
        <v>2365</v>
      </c>
      <c r="G885" s="407" t="s">
        <v>435</v>
      </c>
      <c r="H885" s="407" t="s">
        <v>731</v>
      </c>
      <c r="I885" s="407" t="s">
        <v>732</v>
      </c>
      <c r="J885" s="407" t="s">
        <v>733</v>
      </c>
      <c r="K885" s="407" t="s">
        <v>734</v>
      </c>
      <c r="L885" s="409">
        <v>279.74999999999994</v>
      </c>
      <c r="M885" s="409">
        <v>3</v>
      </c>
      <c r="N885" s="410">
        <v>839.24999999999977</v>
      </c>
    </row>
    <row r="886" spans="1:14" ht="14.4" customHeight="1" x14ac:dyDescent="0.3">
      <c r="A886" s="405" t="s">
        <v>2120</v>
      </c>
      <c r="B886" s="406" t="s">
        <v>2340</v>
      </c>
      <c r="C886" s="407" t="s">
        <v>2245</v>
      </c>
      <c r="D886" s="408" t="s">
        <v>2359</v>
      </c>
      <c r="E886" s="407" t="s">
        <v>434</v>
      </c>
      <c r="F886" s="408" t="s">
        <v>2365</v>
      </c>
      <c r="G886" s="407" t="s">
        <v>435</v>
      </c>
      <c r="H886" s="407" t="s">
        <v>436</v>
      </c>
      <c r="I886" s="407" t="s">
        <v>135</v>
      </c>
      <c r="J886" s="407" t="s">
        <v>437</v>
      </c>
      <c r="K886" s="407"/>
      <c r="L886" s="409">
        <v>97.320500000000024</v>
      </c>
      <c r="M886" s="409">
        <v>10</v>
      </c>
      <c r="N886" s="410">
        <v>973.20500000000027</v>
      </c>
    </row>
    <row r="887" spans="1:14" ht="14.4" customHeight="1" x14ac:dyDescent="0.3">
      <c r="A887" s="405" t="s">
        <v>2120</v>
      </c>
      <c r="B887" s="406" t="s">
        <v>2340</v>
      </c>
      <c r="C887" s="407" t="s">
        <v>2245</v>
      </c>
      <c r="D887" s="408" t="s">
        <v>2359</v>
      </c>
      <c r="E887" s="407" t="s">
        <v>434</v>
      </c>
      <c r="F887" s="408" t="s">
        <v>2365</v>
      </c>
      <c r="G887" s="407" t="s">
        <v>435</v>
      </c>
      <c r="H887" s="407" t="s">
        <v>2155</v>
      </c>
      <c r="I887" s="407" t="s">
        <v>2156</v>
      </c>
      <c r="J887" s="407" t="s">
        <v>2157</v>
      </c>
      <c r="K887" s="407" t="s">
        <v>2158</v>
      </c>
      <c r="L887" s="409">
        <v>112.95999999999997</v>
      </c>
      <c r="M887" s="409">
        <v>10</v>
      </c>
      <c r="N887" s="410">
        <v>1129.5999999999997</v>
      </c>
    </row>
    <row r="888" spans="1:14" ht="14.4" customHeight="1" x14ac:dyDescent="0.3">
      <c r="A888" s="405" t="s">
        <v>2120</v>
      </c>
      <c r="B888" s="406" t="s">
        <v>2340</v>
      </c>
      <c r="C888" s="407" t="s">
        <v>2245</v>
      </c>
      <c r="D888" s="408" t="s">
        <v>2359</v>
      </c>
      <c r="E888" s="407" t="s">
        <v>434</v>
      </c>
      <c r="F888" s="408" t="s">
        <v>2365</v>
      </c>
      <c r="G888" s="407" t="s">
        <v>435</v>
      </c>
      <c r="H888" s="407" t="s">
        <v>2180</v>
      </c>
      <c r="I888" s="407" t="s">
        <v>135</v>
      </c>
      <c r="J888" s="407" t="s">
        <v>2181</v>
      </c>
      <c r="K888" s="407"/>
      <c r="L888" s="409">
        <v>127.51666430618843</v>
      </c>
      <c r="M888" s="409">
        <v>3</v>
      </c>
      <c r="N888" s="410">
        <v>382.54999291856529</v>
      </c>
    </row>
    <row r="889" spans="1:14" ht="14.4" customHeight="1" x14ac:dyDescent="0.3">
      <c r="A889" s="405" t="s">
        <v>2120</v>
      </c>
      <c r="B889" s="406" t="s">
        <v>2340</v>
      </c>
      <c r="C889" s="407" t="s">
        <v>2245</v>
      </c>
      <c r="D889" s="408" t="s">
        <v>2359</v>
      </c>
      <c r="E889" s="407" t="s">
        <v>434</v>
      </c>
      <c r="F889" s="408" t="s">
        <v>2365</v>
      </c>
      <c r="G889" s="407" t="s">
        <v>435</v>
      </c>
      <c r="H889" s="407" t="s">
        <v>1414</v>
      </c>
      <c r="I889" s="407" t="s">
        <v>1415</v>
      </c>
      <c r="J889" s="407" t="s">
        <v>1416</v>
      </c>
      <c r="K889" s="407" t="s">
        <v>1417</v>
      </c>
      <c r="L889" s="409">
        <v>325.15999999999997</v>
      </c>
      <c r="M889" s="409">
        <v>3</v>
      </c>
      <c r="N889" s="410">
        <v>975.4799999999999</v>
      </c>
    </row>
    <row r="890" spans="1:14" ht="14.4" customHeight="1" x14ac:dyDescent="0.3">
      <c r="A890" s="405" t="s">
        <v>2120</v>
      </c>
      <c r="B890" s="406" t="s">
        <v>2340</v>
      </c>
      <c r="C890" s="407" t="s">
        <v>2245</v>
      </c>
      <c r="D890" s="408" t="s">
        <v>2359</v>
      </c>
      <c r="E890" s="407" t="s">
        <v>434</v>
      </c>
      <c r="F890" s="408" t="s">
        <v>2365</v>
      </c>
      <c r="G890" s="407" t="s">
        <v>435</v>
      </c>
      <c r="H890" s="407" t="s">
        <v>2246</v>
      </c>
      <c r="I890" s="407" t="s">
        <v>135</v>
      </c>
      <c r="J890" s="407" t="s">
        <v>2247</v>
      </c>
      <c r="K890" s="407"/>
      <c r="L890" s="409">
        <v>51.818602645825806</v>
      </c>
      <c r="M890" s="409">
        <v>10</v>
      </c>
      <c r="N890" s="410">
        <v>518.18602645825808</v>
      </c>
    </row>
    <row r="891" spans="1:14" ht="14.4" customHeight="1" x14ac:dyDescent="0.3">
      <c r="A891" s="405" t="s">
        <v>2120</v>
      </c>
      <c r="B891" s="406" t="s">
        <v>2340</v>
      </c>
      <c r="C891" s="407" t="s">
        <v>2245</v>
      </c>
      <c r="D891" s="408" t="s">
        <v>2359</v>
      </c>
      <c r="E891" s="407" t="s">
        <v>434</v>
      </c>
      <c r="F891" s="408" t="s">
        <v>2365</v>
      </c>
      <c r="G891" s="407" t="s">
        <v>435</v>
      </c>
      <c r="H891" s="407" t="s">
        <v>2189</v>
      </c>
      <c r="I891" s="407" t="s">
        <v>135</v>
      </c>
      <c r="J891" s="407" t="s">
        <v>2190</v>
      </c>
      <c r="K891" s="407"/>
      <c r="L891" s="409">
        <v>179.95</v>
      </c>
      <c r="M891" s="409">
        <v>2</v>
      </c>
      <c r="N891" s="410">
        <v>359.9</v>
      </c>
    </row>
    <row r="892" spans="1:14" ht="14.4" customHeight="1" x14ac:dyDescent="0.3">
      <c r="A892" s="405" t="s">
        <v>2120</v>
      </c>
      <c r="B892" s="406" t="s">
        <v>2340</v>
      </c>
      <c r="C892" s="407" t="s">
        <v>2245</v>
      </c>
      <c r="D892" s="408" t="s">
        <v>2359</v>
      </c>
      <c r="E892" s="407" t="s">
        <v>434</v>
      </c>
      <c r="F892" s="408" t="s">
        <v>2365</v>
      </c>
      <c r="G892" s="407" t="s">
        <v>435</v>
      </c>
      <c r="H892" s="407" t="s">
        <v>1703</v>
      </c>
      <c r="I892" s="407" t="s">
        <v>135</v>
      </c>
      <c r="J892" s="407" t="s">
        <v>1704</v>
      </c>
      <c r="K892" s="407"/>
      <c r="L892" s="409">
        <v>58.313829409642359</v>
      </c>
      <c r="M892" s="409">
        <v>10</v>
      </c>
      <c r="N892" s="410">
        <v>583.13829409642358</v>
      </c>
    </row>
    <row r="893" spans="1:14" ht="14.4" customHeight="1" x14ac:dyDescent="0.3">
      <c r="A893" s="405" t="s">
        <v>2120</v>
      </c>
      <c r="B893" s="406" t="s">
        <v>2340</v>
      </c>
      <c r="C893" s="407" t="s">
        <v>2245</v>
      </c>
      <c r="D893" s="408" t="s">
        <v>2359</v>
      </c>
      <c r="E893" s="407" t="s">
        <v>434</v>
      </c>
      <c r="F893" s="408" t="s">
        <v>2365</v>
      </c>
      <c r="G893" s="407" t="s">
        <v>435</v>
      </c>
      <c r="H893" s="407" t="s">
        <v>2195</v>
      </c>
      <c r="I893" s="407" t="s">
        <v>135</v>
      </c>
      <c r="J893" s="407" t="s">
        <v>2196</v>
      </c>
      <c r="K893" s="407"/>
      <c r="L893" s="409">
        <v>115.50076827806151</v>
      </c>
      <c r="M893" s="409">
        <v>5</v>
      </c>
      <c r="N893" s="410">
        <v>577.50384139030757</v>
      </c>
    </row>
    <row r="894" spans="1:14" ht="14.4" customHeight="1" x14ac:dyDescent="0.3">
      <c r="A894" s="405" t="s">
        <v>2120</v>
      </c>
      <c r="B894" s="406" t="s">
        <v>2340</v>
      </c>
      <c r="C894" s="407" t="s">
        <v>2245</v>
      </c>
      <c r="D894" s="408" t="s">
        <v>2359</v>
      </c>
      <c r="E894" s="407" t="s">
        <v>434</v>
      </c>
      <c r="F894" s="408" t="s">
        <v>2365</v>
      </c>
      <c r="G894" s="407" t="s">
        <v>524</v>
      </c>
      <c r="H894" s="407" t="s">
        <v>1000</v>
      </c>
      <c r="I894" s="407" t="s">
        <v>1001</v>
      </c>
      <c r="J894" s="407" t="s">
        <v>1002</v>
      </c>
      <c r="K894" s="407" t="s">
        <v>1003</v>
      </c>
      <c r="L894" s="409">
        <v>630.66</v>
      </c>
      <c r="M894" s="409">
        <v>1</v>
      </c>
      <c r="N894" s="410">
        <v>630.66</v>
      </c>
    </row>
    <row r="895" spans="1:14" ht="14.4" customHeight="1" x14ac:dyDescent="0.3">
      <c r="A895" s="405" t="s">
        <v>2120</v>
      </c>
      <c r="B895" s="406" t="s">
        <v>2340</v>
      </c>
      <c r="C895" s="407" t="s">
        <v>2245</v>
      </c>
      <c r="D895" s="408" t="s">
        <v>2359</v>
      </c>
      <c r="E895" s="407" t="s">
        <v>434</v>
      </c>
      <c r="F895" s="408" t="s">
        <v>2365</v>
      </c>
      <c r="G895" s="407" t="s">
        <v>524</v>
      </c>
      <c r="H895" s="407" t="s">
        <v>1004</v>
      </c>
      <c r="I895" s="407" t="s">
        <v>1005</v>
      </c>
      <c r="J895" s="407" t="s">
        <v>1002</v>
      </c>
      <c r="K895" s="407" t="s">
        <v>1006</v>
      </c>
      <c r="L895" s="409">
        <v>721.2</v>
      </c>
      <c r="M895" s="409">
        <v>1</v>
      </c>
      <c r="N895" s="410">
        <v>721.2</v>
      </c>
    </row>
    <row r="896" spans="1:14" ht="14.4" customHeight="1" x14ac:dyDescent="0.3">
      <c r="A896" s="405" t="s">
        <v>2120</v>
      </c>
      <c r="B896" s="406" t="s">
        <v>2340</v>
      </c>
      <c r="C896" s="407" t="s">
        <v>2245</v>
      </c>
      <c r="D896" s="408" t="s">
        <v>2359</v>
      </c>
      <c r="E896" s="407" t="s">
        <v>434</v>
      </c>
      <c r="F896" s="408" t="s">
        <v>2365</v>
      </c>
      <c r="G896" s="407" t="s">
        <v>524</v>
      </c>
      <c r="H896" s="407" t="s">
        <v>1508</v>
      </c>
      <c r="I896" s="407" t="s">
        <v>1509</v>
      </c>
      <c r="J896" s="407" t="s">
        <v>1510</v>
      </c>
      <c r="K896" s="407" t="s">
        <v>1511</v>
      </c>
      <c r="L896" s="409">
        <v>363.98000000000008</v>
      </c>
      <c r="M896" s="409">
        <v>1</v>
      </c>
      <c r="N896" s="410">
        <v>363.98000000000008</v>
      </c>
    </row>
    <row r="897" spans="1:14" ht="14.4" customHeight="1" x14ac:dyDescent="0.3">
      <c r="A897" s="405" t="s">
        <v>2120</v>
      </c>
      <c r="B897" s="406" t="s">
        <v>2340</v>
      </c>
      <c r="C897" s="407" t="s">
        <v>2245</v>
      </c>
      <c r="D897" s="408" t="s">
        <v>2359</v>
      </c>
      <c r="E897" s="407" t="s">
        <v>434</v>
      </c>
      <c r="F897" s="408" t="s">
        <v>2365</v>
      </c>
      <c r="G897" s="407" t="s">
        <v>524</v>
      </c>
      <c r="H897" s="407" t="s">
        <v>2248</v>
      </c>
      <c r="I897" s="407" t="s">
        <v>2248</v>
      </c>
      <c r="J897" s="407" t="s">
        <v>1132</v>
      </c>
      <c r="K897" s="407" t="s">
        <v>2249</v>
      </c>
      <c r="L897" s="409">
        <v>140.09</v>
      </c>
      <c r="M897" s="409">
        <v>1</v>
      </c>
      <c r="N897" s="410">
        <v>140.09</v>
      </c>
    </row>
    <row r="898" spans="1:14" ht="14.4" customHeight="1" x14ac:dyDescent="0.3">
      <c r="A898" s="405" t="s">
        <v>2120</v>
      </c>
      <c r="B898" s="406" t="s">
        <v>2340</v>
      </c>
      <c r="C898" s="407" t="s">
        <v>2250</v>
      </c>
      <c r="D898" s="408" t="s">
        <v>2360</v>
      </c>
      <c r="E898" s="407" t="s">
        <v>434</v>
      </c>
      <c r="F898" s="408" t="s">
        <v>2365</v>
      </c>
      <c r="G898" s="407"/>
      <c r="H898" s="407" t="s">
        <v>1229</v>
      </c>
      <c r="I898" s="407" t="s">
        <v>1230</v>
      </c>
      <c r="J898" s="407" t="s">
        <v>1231</v>
      </c>
      <c r="K898" s="407" t="s">
        <v>1232</v>
      </c>
      <c r="L898" s="409">
        <v>249.39088443226851</v>
      </c>
      <c r="M898" s="409">
        <v>6</v>
      </c>
      <c r="N898" s="410">
        <v>1496.345306593611</v>
      </c>
    </row>
    <row r="899" spans="1:14" ht="14.4" customHeight="1" x14ac:dyDescent="0.3">
      <c r="A899" s="405" t="s">
        <v>2120</v>
      </c>
      <c r="B899" s="406" t="s">
        <v>2340</v>
      </c>
      <c r="C899" s="407" t="s">
        <v>2250</v>
      </c>
      <c r="D899" s="408" t="s">
        <v>2360</v>
      </c>
      <c r="E899" s="407" t="s">
        <v>434</v>
      </c>
      <c r="F899" s="408" t="s">
        <v>2365</v>
      </c>
      <c r="G899" s="407"/>
      <c r="H899" s="407" t="s">
        <v>2251</v>
      </c>
      <c r="I899" s="407" t="s">
        <v>2251</v>
      </c>
      <c r="J899" s="407" t="s">
        <v>2252</v>
      </c>
      <c r="K899" s="407" t="s">
        <v>2253</v>
      </c>
      <c r="L899" s="409">
        <v>109.25</v>
      </c>
      <c r="M899" s="409">
        <v>4</v>
      </c>
      <c r="N899" s="410">
        <v>437</v>
      </c>
    </row>
    <row r="900" spans="1:14" ht="14.4" customHeight="1" x14ac:dyDescent="0.3">
      <c r="A900" s="405" t="s">
        <v>2120</v>
      </c>
      <c r="B900" s="406" t="s">
        <v>2340</v>
      </c>
      <c r="C900" s="407" t="s">
        <v>2250</v>
      </c>
      <c r="D900" s="408" t="s">
        <v>2360</v>
      </c>
      <c r="E900" s="407" t="s">
        <v>434</v>
      </c>
      <c r="F900" s="408" t="s">
        <v>2365</v>
      </c>
      <c r="G900" s="407"/>
      <c r="H900" s="407" t="s">
        <v>562</v>
      </c>
      <c r="I900" s="407" t="s">
        <v>562</v>
      </c>
      <c r="J900" s="407" t="s">
        <v>563</v>
      </c>
      <c r="K900" s="407" t="s">
        <v>564</v>
      </c>
      <c r="L900" s="409">
        <v>553.99000000000012</v>
      </c>
      <c r="M900" s="409">
        <v>1</v>
      </c>
      <c r="N900" s="410">
        <v>553.99000000000012</v>
      </c>
    </row>
    <row r="901" spans="1:14" ht="14.4" customHeight="1" x14ac:dyDescent="0.3">
      <c r="A901" s="405" t="s">
        <v>2120</v>
      </c>
      <c r="B901" s="406" t="s">
        <v>2340</v>
      </c>
      <c r="C901" s="407" t="s">
        <v>2250</v>
      </c>
      <c r="D901" s="408" t="s">
        <v>2360</v>
      </c>
      <c r="E901" s="407" t="s">
        <v>434</v>
      </c>
      <c r="F901" s="408" t="s">
        <v>2365</v>
      </c>
      <c r="G901" s="407" t="s">
        <v>435</v>
      </c>
      <c r="H901" s="407" t="s">
        <v>571</v>
      </c>
      <c r="I901" s="407" t="s">
        <v>571</v>
      </c>
      <c r="J901" s="407" t="s">
        <v>572</v>
      </c>
      <c r="K901" s="407" t="s">
        <v>573</v>
      </c>
      <c r="L901" s="409">
        <v>173.69</v>
      </c>
      <c r="M901" s="409">
        <v>1</v>
      </c>
      <c r="N901" s="410">
        <v>173.69</v>
      </c>
    </row>
    <row r="902" spans="1:14" ht="14.4" customHeight="1" x14ac:dyDescent="0.3">
      <c r="A902" s="405" t="s">
        <v>2120</v>
      </c>
      <c r="B902" s="406" t="s">
        <v>2340</v>
      </c>
      <c r="C902" s="407" t="s">
        <v>2250</v>
      </c>
      <c r="D902" s="408" t="s">
        <v>2360</v>
      </c>
      <c r="E902" s="407" t="s">
        <v>434</v>
      </c>
      <c r="F902" s="408" t="s">
        <v>2365</v>
      </c>
      <c r="G902" s="407" t="s">
        <v>435</v>
      </c>
      <c r="H902" s="407" t="s">
        <v>1239</v>
      </c>
      <c r="I902" s="407" t="s">
        <v>1239</v>
      </c>
      <c r="J902" s="407" t="s">
        <v>1240</v>
      </c>
      <c r="K902" s="407" t="s">
        <v>573</v>
      </c>
      <c r="L902" s="409">
        <v>143</v>
      </c>
      <c r="M902" s="409">
        <v>1</v>
      </c>
      <c r="N902" s="410">
        <v>143</v>
      </c>
    </row>
    <row r="903" spans="1:14" ht="14.4" customHeight="1" x14ac:dyDescent="0.3">
      <c r="A903" s="405" t="s">
        <v>2120</v>
      </c>
      <c r="B903" s="406" t="s">
        <v>2340</v>
      </c>
      <c r="C903" s="407" t="s">
        <v>2250</v>
      </c>
      <c r="D903" s="408" t="s">
        <v>2360</v>
      </c>
      <c r="E903" s="407" t="s">
        <v>434</v>
      </c>
      <c r="F903" s="408" t="s">
        <v>2365</v>
      </c>
      <c r="G903" s="407" t="s">
        <v>435</v>
      </c>
      <c r="H903" s="407" t="s">
        <v>1627</v>
      </c>
      <c r="I903" s="407" t="s">
        <v>1627</v>
      </c>
      <c r="J903" s="407" t="s">
        <v>569</v>
      </c>
      <c r="K903" s="407" t="s">
        <v>1628</v>
      </c>
      <c r="L903" s="409">
        <v>94.171052631578945</v>
      </c>
      <c r="M903" s="409">
        <v>19</v>
      </c>
      <c r="N903" s="410">
        <v>1789.25</v>
      </c>
    </row>
    <row r="904" spans="1:14" ht="14.4" customHeight="1" x14ac:dyDescent="0.3">
      <c r="A904" s="405" t="s">
        <v>2120</v>
      </c>
      <c r="B904" s="406" t="s">
        <v>2340</v>
      </c>
      <c r="C904" s="407" t="s">
        <v>2250</v>
      </c>
      <c r="D904" s="408" t="s">
        <v>2360</v>
      </c>
      <c r="E904" s="407" t="s">
        <v>434</v>
      </c>
      <c r="F904" s="408" t="s">
        <v>2365</v>
      </c>
      <c r="G904" s="407" t="s">
        <v>435</v>
      </c>
      <c r="H904" s="407" t="s">
        <v>454</v>
      </c>
      <c r="I904" s="407" t="s">
        <v>455</v>
      </c>
      <c r="J904" s="407" t="s">
        <v>456</v>
      </c>
      <c r="K904" s="407" t="s">
        <v>457</v>
      </c>
      <c r="L904" s="409">
        <v>87.029349109315689</v>
      </c>
      <c r="M904" s="409">
        <v>40</v>
      </c>
      <c r="N904" s="410">
        <v>3481.1739643726278</v>
      </c>
    </row>
    <row r="905" spans="1:14" ht="14.4" customHeight="1" x14ac:dyDescent="0.3">
      <c r="A905" s="405" t="s">
        <v>2120</v>
      </c>
      <c r="B905" s="406" t="s">
        <v>2340</v>
      </c>
      <c r="C905" s="407" t="s">
        <v>2250</v>
      </c>
      <c r="D905" s="408" t="s">
        <v>2360</v>
      </c>
      <c r="E905" s="407" t="s">
        <v>434</v>
      </c>
      <c r="F905" s="408" t="s">
        <v>2365</v>
      </c>
      <c r="G905" s="407" t="s">
        <v>435</v>
      </c>
      <c r="H905" s="407" t="s">
        <v>584</v>
      </c>
      <c r="I905" s="407" t="s">
        <v>585</v>
      </c>
      <c r="J905" s="407" t="s">
        <v>586</v>
      </c>
      <c r="K905" s="407" t="s">
        <v>587</v>
      </c>
      <c r="L905" s="409">
        <v>100.76</v>
      </c>
      <c r="M905" s="409">
        <v>16</v>
      </c>
      <c r="N905" s="410">
        <v>1612.16</v>
      </c>
    </row>
    <row r="906" spans="1:14" ht="14.4" customHeight="1" x14ac:dyDescent="0.3">
      <c r="A906" s="405" t="s">
        <v>2120</v>
      </c>
      <c r="B906" s="406" t="s">
        <v>2340</v>
      </c>
      <c r="C906" s="407" t="s">
        <v>2250</v>
      </c>
      <c r="D906" s="408" t="s">
        <v>2360</v>
      </c>
      <c r="E906" s="407" t="s">
        <v>434</v>
      </c>
      <c r="F906" s="408" t="s">
        <v>2365</v>
      </c>
      <c r="G906" s="407" t="s">
        <v>435</v>
      </c>
      <c r="H906" s="407" t="s">
        <v>588</v>
      </c>
      <c r="I906" s="407" t="s">
        <v>589</v>
      </c>
      <c r="J906" s="407" t="s">
        <v>590</v>
      </c>
      <c r="K906" s="407" t="s">
        <v>591</v>
      </c>
      <c r="L906" s="409">
        <v>64.539999999999992</v>
      </c>
      <c r="M906" s="409">
        <v>3</v>
      </c>
      <c r="N906" s="410">
        <v>193.61999999999998</v>
      </c>
    </row>
    <row r="907" spans="1:14" ht="14.4" customHeight="1" x14ac:dyDescent="0.3">
      <c r="A907" s="405" t="s">
        <v>2120</v>
      </c>
      <c r="B907" s="406" t="s">
        <v>2340</v>
      </c>
      <c r="C907" s="407" t="s">
        <v>2250</v>
      </c>
      <c r="D907" s="408" t="s">
        <v>2360</v>
      </c>
      <c r="E907" s="407" t="s">
        <v>434</v>
      </c>
      <c r="F907" s="408" t="s">
        <v>2365</v>
      </c>
      <c r="G907" s="407" t="s">
        <v>435</v>
      </c>
      <c r="H907" s="407" t="s">
        <v>1729</v>
      </c>
      <c r="I907" s="407" t="s">
        <v>1730</v>
      </c>
      <c r="J907" s="407" t="s">
        <v>511</v>
      </c>
      <c r="K907" s="407" t="s">
        <v>520</v>
      </c>
      <c r="L907" s="409">
        <v>63.495000576395498</v>
      </c>
      <c r="M907" s="409">
        <v>10</v>
      </c>
      <c r="N907" s="410">
        <v>634.95000576395501</v>
      </c>
    </row>
    <row r="908" spans="1:14" ht="14.4" customHeight="1" x14ac:dyDescent="0.3">
      <c r="A908" s="405" t="s">
        <v>2120</v>
      </c>
      <c r="B908" s="406" t="s">
        <v>2340</v>
      </c>
      <c r="C908" s="407" t="s">
        <v>2250</v>
      </c>
      <c r="D908" s="408" t="s">
        <v>2360</v>
      </c>
      <c r="E908" s="407" t="s">
        <v>434</v>
      </c>
      <c r="F908" s="408" t="s">
        <v>2365</v>
      </c>
      <c r="G908" s="407" t="s">
        <v>435</v>
      </c>
      <c r="H908" s="407" t="s">
        <v>604</v>
      </c>
      <c r="I908" s="407" t="s">
        <v>605</v>
      </c>
      <c r="J908" s="407" t="s">
        <v>606</v>
      </c>
      <c r="K908" s="407" t="s">
        <v>607</v>
      </c>
      <c r="L908" s="409">
        <v>27.749792681766326</v>
      </c>
      <c r="M908" s="409">
        <v>6</v>
      </c>
      <c r="N908" s="410">
        <v>166.49875609059796</v>
      </c>
    </row>
    <row r="909" spans="1:14" ht="14.4" customHeight="1" x14ac:dyDescent="0.3">
      <c r="A909" s="405" t="s">
        <v>2120</v>
      </c>
      <c r="B909" s="406" t="s">
        <v>2340</v>
      </c>
      <c r="C909" s="407" t="s">
        <v>2250</v>
      </c>
      <c r="D909" s="408" t="s">
        <v>2360</v>
      </c>
      <c r="E909" s="407" t="s">
        <v>434</v>
      </c>
      <c r="F909" s="408" t="s">
        <v>2365</v>
      </c>
      <c r="G909" s="407" t="s">
        <v>435</v>
      </c>
      <c r="H909" s="407" t="s">
        <v>636</v>
      </c>
      <c r="I909" s="407" t="s">
        <v>637</v>
      </c>
      <c r="J909" s="407" t="s">
        <v>638</v>
      </c>
      <c r="K909" s="407" t="s">
        <v>639</v>
      </c>
      <c r="L909" s="409">
        <v>60.350101222134342</v>
      </c>
      <c r="M909" s="409">
        <v>4</v>
      </c>
      <c r="N909" s="410">
        <v>241.40040488853737</v>
      </c>
    </row>
    <row r="910" spans="1:14" ht="14.4" customHeight="1" x14ac:dyDescent="0.3">
      <c r="A910" s="405" t="s">
        <v>2120</v>
      </c>
      <c r="B910" s="406" t="s">
        <v>2340</v>
      </c>
      <c r="C910" s="407" t="s">
        <v>2250</v>
      </c>
      <c r="D910" s="408" t="s">
        <v>2360</v>
      </c>
      <c r="E910" s="407" t="s">
        <v>434</v>
      </c>
      <c r="F910" s="408" t="s">
        <v>2365</v>
      </c>
      <c r="G910" s="407" t="s">
        <v>435</v>
      </c>
      <c r="H910" s="407" t="s">
        <v>644</v>
      </c>
      <c r="I910" s="407" t="s">
        <v>645</v>
      </c>
      <c r="J910" s="407" t="s">
        <v>646</v>
      </c>
      <c r="K910" s="407" t="s">
        <v>484</v>
      </c>
      <c r="L910" s="409">
        <v>248.70000000000002</v>
      </c>
      <c r="M910" s="409">
        <v>30</v>
      </c>
      <c r="N910" s="410">
        <v>7461.0000000000009</v>
      </c>
    </row>
    <row r="911" spans="1:14" ht="14.4" customHeight="1" x14ac:dyDescent="0.3">
      <c r="A911" s="405" t="s">
        <v>2120</v>
      </c>
      <c r="B911" s="406" t="s">
        <v>2340</v>
      </c>
      <c r="C911" s="407" t="s">
        <v>2250</v>
      </c>
      <c r="D911" s="408" t="s">
        <v>2360</v>
      </c>
      <c r="E911" s="407" t="s">
        <v>434</v>
      </c>
      <c r="F911" s="408" t="s">
        <v>2365</v>
      </c>
      <c r="G911" s="407" t="s">
        <v>435</v>
      </c>
      <c r="H911" s="407" t="s">
        <v>2122</v>
      </c>
      <c r="I911" s="407" t="s">
        <v>2123</v>
      </c>
      <c r="J911" s="407" t="s">
        <v>741</v>
      </c>
      <c r="K911" s="407" t="s">
        <v>2124</v>
      </c>
      <c r="L911" s="409">
        <v>283.83394077192179</v>
      </c>
      <c r="M911" s="409">
        <v>2</v>
      </c>
      <c r="N911" s="410">
        <v>567.66788154384358</v>
      </c>
    </row>
    <row r="912" spans="1:14" ht="14.4" customHeight="1" x14ac:dyDescent="0.3">
      <c r="A912" s="405" t="s">
        <v>2120</v>
      </c>
      <c r="B912" s="406" t="s">
        <v>2340</v>
      </c>
      <c r="C912" s="407" t="s">
        <v>2250</v>
      </c>
      <c r="D912" s="408" t="s">
        <v>2360</v>
      </c>
      <c r="E912" s="407" t="s">
        <v>434</v>
      </c>
      <c r="F912" s="408" t="s">
        <v>2365</v>
      </c>
      <c r="G912" s="407" t="s">
        <v>435</v>
      </c>
      <c r="H912" s="407" t="s">
        <v>2254</v>
      </c>
      <c r="I912" s="407" t="s">
        <v>2255</v>
      </c>
      <c r="J912" s="407" t="s">
        <v>2256</v>
      </c>
      <c r="K912" s="407" t="s">
        <v>2257</v>
      </c>
      <c r="L912" s="409">
        <v>460</v>
      </c>
      <c r="M912" s="409">
        <v>2</v>
      </c>
      <c r="N912" s="410">
        <v>920</v>
      </c>
    </row>
    <row r="913" spans="1:14" ht="14.4" customHeight="1" x14ac:dyDescent="0.3">
      <c r="A913" s="405" t="s">
        <v>2120</v>
      </c>
      <c r="B913" s="406" t="s">
        <v>2340</v>
      </c>
      <c r="C913" s="407" t="s">
        <v>2250</v>
      </c>
      <c r="D913" s="408" t="s">
        <v>2360</v>
      </c>
      <c r="E913" s="407" t="s">
        <v>434</v>
      </c>
      <c r="F913" s="408" t="s">
        <v>2365</v>
      </c>
      <c r="G913" s="407" t="s">
        <v>435</v>
      </c>
      <c r="H913" s="407" t="s">
        <v>651</v>
      </c>
      <c r="I913" s="407" t="s">
        <v>651</v>
      </c>
      <c r="J913" s="407" t="s">
        <v>652</v>
      </c>
      <c r="K913" s="407" t="s">
        <v>653</v>
      </c>
      <c r="L913" s="409">
        <v>38.270000000000003</v>
      </c>
      <c r="M913" s="409">
        <v>20</v>
      </c>
      <c r="N913" s="410">
        <v>765.40000000000009</v>
      </c>
    </row>
    <row r="914" spans="1:14" ht="14.4" customHeight="1" x14ac:dyDescent="0.3">
      <c r="A914" s="405" t="s">
        <v>2120</v>
      </c>
      <c r="B914" s="406" t="s">
        <v>2340</v>
      </c>
      <c r="C914" s="407" t="s">
        <v>2250</v>
      </c>
      <c r="D914" s="408" t="s">
        <v>2360</v>
      </c>
      <c r="E914" s="407" t="s">
        <v>434</v>
      </c>
      <c r="F914" s="408" t="s">
        <v>2365</v>
      </c>
      <c r="G914" s="407" t="s">
        <v>435</v>
      </c>
      <c r="H914" s="407" t="s">
        <v>673</v>
      </c>
      <c r="I914" s="407" t="s">
        <v>674</v>
      </c>
      <c r="J914" s="407" t="s">
        <v>675</v>
      </c>
      <c r="K914" s="407" t="s">
        <v>676</v>
      </c>
      <c r="L914" s="409">
        <v>340.29</v>
      </c>
      <c r="M914" s="409">
        <v>4</v>
      </c>
      <c r="N914" s="410">
        <v>1361.16</v>
      </c>
    </row>
    <row r="915" spans="1:14" ht="14.4" customHeight="1" x14ac:dyDescent="0.3">
      <c r="A915" s="405" t="s">
        <v>2120</v>
      </c>
      <c r="B915" s="406" t="s">
        <v>2340</v>
      </c>
      <c r="C915" s="407" t="s">
        <v>2250</v>
      </c>
      <c r="D915" s="408" t="s">
        <v>2360</v>
      </c>
      <c r="E915" s="407" t="s">
        <v>434</v>
      </c>
      <c r="F915" s="408" t="s">
        <v>2365</v>
      </c>
      <c r="G915" s="407" t="s">
        <v>435</v>
      </c>
      <c r="H915" s="407" t="s">
        <v>462</v>
      </c>
      <c r="I915" s="407" t="s">
        <v>463</v>
      </c>
      <c r="J915" s="407" t="s">
        <v>464</v>
      </c>
      <c r="K915" s="407" t="s">
        <v>465</v>
      </c>
      <c r="L915" s="409">
        <v>71.714759981943786</v>
      </c>
      <c r="M915" s="409">
        <v>10</v>
      </c>
      <c r="N915" s="410">
        <v>717.14759981943791</v>
      </c>
    </row>
    <row r="916" spans="1:14" ht="14.4" customHeight="1" x14ac:dyDescent="0.3">
      <c r="A916" s="405" t="s">
        <v>2120</v>
      </c>
      <c r="B916" s="406" t="s">
        <v>2340</v>
      </c>
      <c r="C916" s="407" t="s">
        <v>2250</v>
      </c>
      <c r="D916" s="408" t="s">
        <v>2360</v>
      </c>
      <c r="E916" s="407" t="s">
        <v>434</v>
      </c>
      <c r="F916" s="408" t="s">
        <v>2365</v>
      </c>
      <c r="G916" s="407" t="s">
        <v>435</v>
      </c>
      <c r="H916" s="407" t="s">
        <v>707</v>
      </c>
      <c r="I916" s="407" t="s">
        <v>708</v>
      </c>
      <c r="J916" s="407" t="s">
        <v>709</v>
      </c>
      <c r="K916" s="407" t="s">
        <v>710</v>
      </c>
      <c r="L916" s="409">
        <v>117.40949875138001</v>
      </c>
      <c r="M916" s="409">
        <v>2</v>
      </c>
      <c r="N916" s="410">
        <v>234.81899750276003</v>
      </c>
    </row>
    <row r="917" spans="1:14" ht="14.4" customHeight="1" x14ac:dyDescent="0.3">
      <c r="A917" s="405" t="s">
        <v>2120</v>
      </c>
      <c r="B917" s="406" t="s">
        <v>2340</v>
      </c>
      <c r="C917" s="407" t="s">
        <v>2250</v>
      </c>
      <c r="D917" s="408" t="s">
        <v>2360</v>
      </c>
      <c r="E917" s="407" t="s">
        <v>434</v>
      </c>
      <c r="F917" s="408" t="s">
        <v>2365</v>
      </c>
      <c r="G917" s="407" t="s">
        <v>435</v>
      </c>
      <c r="H917" s="407" t="s">
        <v>727</v>
      </c>
      <c r="I917" s="407" t="s">
        <v>728</v>
      </c>
      <c r="J917" s="407" t="s">
        <v>729</v>
      </c>
      <c r="K917" s="407" t="s">
        <v>730</v>
      </c>
      <c r="L917" s="409">
        <v>88.45999999999998</v>
      </c>
      <c r="M917" s="409">
        <v>4</v>
      </c>
      <c r="N917" s="410">
        <v>353.83999999999992</v>
      </c>
    </row>
    <row r="918" spans="1:14" ht="14.4" customHeight="1" x14ac:dyDescent="0.3">
      <c r="A918" s="405" t="s">
        <v>2120</v>
      </c>
      <c r="B918" s="406" t="s">
        <v>2340</v>
      </c>
      <c r="C918" s="407" t="s">
        <v>2250</v>
      </c>
      <c r="D918" s="408" t="s">
        <v>2360</v>
      </c>
      <c r="E918" s="407" t="s">
        <v>434</v>
      </c>
      <c r="F918" s="408" t="s">
        <v>2365</v>
      </c>
      <c r="G918" s="407" t="s">
        <v>435</v>
      </c>
      <c r="H918" s="407" t="s">
        <v>735</v>
      </c>
      <c r="I918" s="407" t="s">
        <v>736</v>
      </c>
      <c r="J918" s="407" t="s">
        <v>737</v>
      </c>
      <c r="K918" s="407" t="s">
        <v>738</v>
      </c>
      <c r="L918" s="409">
        <v>375.80000398765532</v>
      </c>
      <c r="M918" s="409">
        <v>7</v>
      </c>
      <c r="N918" s="410">
        <v>2630.6000279135874</v>
      </c>
    </row>
    <row r="919" spans="1:14" ht="14.4" customHeight="1" x14ac:dyDescent="0.3">
      <c r="A919" s="405" t="s">
        <v>2120</v>
      </c>
      <c r="B919" s="406" t="s">
        <v>2340</v>
      </c>
      <c r="C919" s="407" t="s">
        <v>2250</v>
      </c>
      <c r="D919" s="408" t="s">
        <v>2360</v>
      </c>
      <c r="E919" s="407" t="s">
        <v>434</v>
      </c>
      <c r="F919" s="408" t="s">
        <v>2365</v>
      </c>
      <c r="G919" s="407" t="s">
        <v>435</v>
      </c>
      <c r="H919" s="407" t="s">
        <v>1285</v>
      </c>
      <c r="I919" s="407" t="s">
        <v>1286</v>
      </c>
      <c r="J919" s="407" t="s">
        <v>1287</v>
      </c>
      <c r="K919" s="407" t="s">
        <v>1288</v>
      </c>
      <c r="L919" s="409">
        <v>224.17000000000002</v>
      </c>
      <c r="M919" s="409">
        <v>5</v>
      </c>
      <c r="N919" s="410">
        <v>1120.8500000000001</v>
      </c>
    </row>
    <row r="920" spans="1:14" ht="14.4" customHeight="1" x14ac:dyDescent="0.3">
      <c r="A920" s="405" t="s">
        <v>2120</v>
      </c>
      <c r="B920" s="406" t="s">
        <v>2340</v>
      </c>
      <c r="C920" s="407" t="s">
        <v>2250</v>
      </c>
      <c r="D920" s="408" t="s">
        <v>2360</v>
      </c>
      <c r="E920" s="407" t="s">
        <v>434</v>
      </c>
      <c r="F920" s="408" t="s">
        <v>2365</v>
      </c>
      <c r="G920" s="407" t="s">
        <v>435</v>
      </c>
      <c r="H920" s="407" t="s">
        <v>436</v>
      </c>
      <c r="I920" s="407" t="s">
        <v>135</v>
      </c>
      <c r="J920" s="407" t="s">
        <v>437</v>
      </c>
      <c r="K920" s="407"/>
      <c r="L920" s="409">
        <v>97.320498939951008</v>
      </c>
      <c r="M920" s="409">
        <v>30</v>
      </c>
      <c r="N920" s="410">
        <v>2919.6149681985303</v>
      </c>
    </row>
    <row r="921" spans="1:14" ht="14.4" customHeight="1" x14ac:dyDescent="0.3">
      <c r="A921" s="405" t="s">
        <v>2120</v>
      </c>
      <c r="B921" s="406" t="s">
        <v>2340</v>
      </c>
      <c r="C921" s="407" t="s">
        <v>2250</v>
      </c>
      <c r="D921" s="408" t="s">
        <v>2360</v>
      </c>
      <c r="E921" s="407" t="s">
        <v>434</v>
      </c>
      <c r="F921" s="408" t="s">
        <v>2365</v>
      </c>
      <c r="G921" s="407" t="s">
        <v>435</v>
      </c>
      <c r="H921" s="407" t="s">
        <v>2258</v>
      </c>
      <c r="I921" s="407" t="s">
        <v>135</v>
      </c>
      <c r="J921" s="407" t="s">
        <v>2259</v>
      </c>
      <c r="K921" s="407" t="s">
        <v>2260</v>
      </c>
      <c r="L921" s="409">
        <v>181.05555701656954</v>
      </c>
      <c r="M921" s="409">
        <v>6</v>
      </c>
      <c r="N921" s="410">
        <v>1086.3333420994172</v>
      </c>
    </row>
    <row r="922" spans="1:14" ht="14.4" customHeight="1" x14ac:dyDescent="0.3">
      <c r="A922" s="405" t="s">
        <v>2120</v>
      </c>
      <c r="B922" s="406" t="s">
        <v>2340</v>
      </c>
      <c r="C922" s="407" t="s">
        <v>2250</v>
      </c>
      <c r="D922" s="408" t="s">
        <v>2360</v>
      </c>
      <c r="E922" s="407" t="s">
        <v>434</v>
      </c>
      <c r="F922" s="408" t="s">
        <v>2365</v>
      </c>
      <c r="G922" s="407" t="s">
        <v>435</v>
      </c>
      <c r="H922" s="407" t="s">
        <v>759</v>
      </c>
      <c r="I922" s="407" t="s">
        <v>135</v>
      </c>
      <c r="J922" s="407" t="s">
        <v>760</v>
      </c>
      <c r="K922" s="407"/>
      <c r="L922" s="409">
        <v>143.19</v>
      </c>
      <c r="M922" s="409">
        <v>1</v>
      </c>
      <c r="N922" s="410">
        <v>143.19</v>
      </c>
    </row>
    <row r="923" spans="1:14" ht="14.4" customHeight="1" x14ac:dyDescent="0.3">
      <c r="A923" s="405" t="s">
        <v>2120</v>
      </c>
      <c r="B923" s="406" t="s">
        <v>2340</v>
      </c>
      <c r="C923" s="407" t="s">
        <v>2250</v>
      </c>
      <c r="D923" s="408" t="s">
        <v>2360</v>
      </c>
      <c r="E923" s="407" t="s">
        <v>434</v>
      </c>
      <c r="F923" s="408" t="s">
        <v>2365</v>
      </c>
      <c r="G923" s="407" t="s">
        <v>435</v>
      </c>
      <c r="H923" s="407" t="s">
        <v>761</v>
      </c>
      <c r="I923" s="407" t="s">
        <v>135</v>
      </c>
      <c r="J923" s="407" t="s">
        <v>762</v>
      </c>
      <c r="K923" s="407"/>
      <c r="L923" s="409">
        <v>98.925384426384966</v>
      </c>
      <c r="M923" s="409">
        <v>28</v>
      </c>
      <c r="N923" s="410">
        <v>2769.9107639387789</v>
      </c>
    </row>
    <row r="924" spans="1:14" ht="14.4" customHeight="1" x14ac:dyDescent="0.3">
      <c r="A924" s="405" t="s">
        <v>2120</v>
      </c>
      <c r="B924" s="406" t="s">
        <v>2340</v>
      </c>
      <c r="C924" s="407" t="s">
        <v>2250</v>
      </c>
      <c r="D924" s="408" t="s">
        <v>2360</v>
      </c>
      <c r="E924" s="407" t="s">
        <v>434</v>
      </c>
      <c r="F924" s="408" t="s">
        <v>2365</v>
      </c>
      <c r="G924" s="407" t="s">
        <v>435</v>
      </c>
      <c r="H924" s="407" t="s">
        <v>1299</v>
      </c>
      <c r="I924" s="407" t="s">
        <v>1300</v>
      </c>
      <c r="J924" s="407" t="s">
        <v>1301</v>
      </c>
      <c r="K924" s="407" t="s">
        <v>1302</v>
      </c>
      <c r="L924" s="409">
        <v>40.578798586615513</v>
      </c>
      <c r="M924" s="409">
        <v>20</v>
      </c>
      <c r="N924" s="410">
        <v>811.57597173231022</v>
      </c>
    </row>
    <row r="925" spans="1:14" ht="14.4" customHeight="1" x14ac:dyDescent="0.3">
      <c r="A925" s="405" t="s">
        <v>2120</v>
      </c>
      <c r="B925" s="406" t="s">
        <v>2340</v>
      </c>
      <c r="C925" s="407" t="s">
        <v>2250</v>
      </c>
      <c r="D925" s="408" t="s">
        <v>2360</v>
      </c>
      <c r="E925" s="407" t="s">
        <v>434</v>
      </c>
      <c r="F925" s="408" t="s">
        <v>2365</v>
      </c>
      <c r="G925" s="407" t="s">
        <v>435</v>
      </c>
      <c r="H925" s="407" t="s">
        <v>1642</v>
      </c>
      <c r="I925" s="407" t="s">
        <v>1643</v>
      </c>
      <c r="J925" s="407" t="s">
        <v>1644</v>
      </c>
      <c r="K925" s="407"/>
      <c r="L925" s="409">
        <v>496.25947513100579</v>
      </c>
      <c r="M925" s="409">
        <v>6</v>
      </c>
      <c r="N925" s="410">
        <v>2977.5568507860348</v>
      </c>
    </row>
    <row r="926" spans="1:14" ht="14.4" customHeight="1" x14ac:dyDescent="0.3">
      <c r="A926" s="405" t="s">
        <v>2120</v>
      </c>
      <c r="B926" s="406" t="s">
        <v>2340</v>
      </c>
      <c r="C926" s="407" t="s">
        <v>2250</v>
      </c>
      <c r="D926" s="408" t="s">
        <v>2360</v>
      </c>
      <c r="E926" s="407" t="s">
        <v>434</v>
      </c>
      <c r="F926" s="408" t="s">
        <v>2365</v>
      </c>
      <c r="G926" s="407" t="s">
        <v>435</v>
      </c>
      <c r="H926" s="407" t="s">
        <v>1781</v>
      </c>
      <c r="I926" s="407" t="s">
        <v>135</v>
      </c>
      <c r="J926" s="407" t="s">
        <v>1782</v>
      </c>
      <c r="K926" s="407"/>
      <c r="L926" s="409">
        <v>161.35000000000002</v>
      </c>
      <c r="M926" s="409">
        <v>10</v>
      </c>
      <c r="N926" s="410">
        <v>1613.5000000000002</v>
      </c>
    </row>
    <row r="927" spans="1:14" ht="14.4" customHeight="1" x14ac:dyDescent="0.3">
      <c r="A927" s="405" t="s">
        <v>2120</v>
      </c>
      <c r="B927" s="406" t="s">
        <v>2340</v>
      </c>
      <c r="C927" s="407" t="s">
        <v>2250</v>
      </c>
      <c r="D927" s="408" t="s">
        <v>2360</v>
      </c>
      <c r="E927" s="407" t="s">
        <v>434</v>
      </c>
      <c r="F927" s="408" t="s">
        <v>2365</v>
      </c>
      <c r="G927" s="407" t="s">
        <v>435</v>
      </c>
      <c r="H927" s="407" t="s">
        <v>819</v>
      </c>
      <c r="I927" s="407" t="s">
        <v>820</v>
      </c>
      <c r="J927" s="407" t="s">
        <v>594</v>
      </c>
      <c r="K927" s="407" t="s">
        <v>821</v>
      </c>
      <c r="L927" s="409">
        <v>42.24</v>
      </c>
      <c r="M927" s="409">
        <v>4</v>
      </c>
      <c r="N927" s="410">
        <v>168.96</v>
      </c>
    </row>
    <row r="928" spans="1:14" ht="14.4" customHeight="1" x14ac:dyDescent="0.3">
      <c r="A928" s="405" t="s">
        <v>2120</v>
      </c>
      <c r="B928" s="406" t="s">
        <v>2340</v>
      </c>
      <c r="C928" s="407" t="s">
        <v>2250</v>
      </c>
      <c r="D928" s="408" t="s">
        <v>2360</v>
      </c>
      <c r="E928" s="407" t="s">
        <v>434</v>
      </c>
      <c r="F928" s="408" t="s">
        <v>2365</v>
      </c>
      <c r="G928" s="407" t="s">
        <v>435</v>
      </c>
      <c r="H928" s="407" t="s">
        <v>822</v>
      </c>
      <c r="I928" s="407" t="s">
        <v>823</v>
      </c>
      <c r="J928" s="407" t="s">
        <v>824</v>
      </c>
      <c r="K928" s="407" t="s">
        <v>457</v>
      </c>
      <c r="L928" s="409">
        <v>124.09953493477315</v>
      </c>
      <c r="M928" s="409">
        <v>40</v>
      </c>
      <c r="N928" s="410">
        <v>4963.9813973909258</v>
      </c>
    </row>
    <row r="929" spans="1:14" ht="14.4" customHeight="1" x14ac:dyDescent="0.3">
      <c r="A929" s="405" t="s">
        <v>2120</v>
      </c>
      <c r="B929" s="406" t="s">
        <v>2340</v>
      </c>
      <c r="C929" s="407" t="s">
        <v>2250</v>
      </c>
      <c r="D929" s="408" t="s">
        <v>2360</v>
      </c>
      <c r="E929" s="407" t="s">
        <v>434</v>
      </c>
      <c r="F929" s="408" t="s">
        <v>2365</v>
      </c>
      <c r="G929" s="407" t="s">
        <v>435</v>
      </c>
      <c r="H929" s="407" t="s">
        <v>844</v>
      </c>
      <c r="I929" s="407" t="s">
        <v>845</v>
      </c>
      <c r="J929" s="407" t="s">
        <v>846</v>
      </c>
      <c r="K929" s="407" t="s">
        <v>847</v>
      </c>
      <c r="L929" s="409">
        <v>581.16934147019947</v>
      </c>
      <c r="M929" s="409">
        <v>7</v>
      </c>
      <c r="N929" s="410">
        <v>4068.1853902913963</v>
      </c>
    </row>
    <row r="930" spans="1:14" ht="14.4" customHeight="1" x14ac:dyDescent="0.3">
      <c r="A930" s="405" t="s">
        <v>2120</v>
      </c>
      <c r="B930" s="406" t="s">
        <v>2340</v>
      </c>
      <c r="C930" s="407" t="s">
        <v>2250</v>
      </c>
      <c r="D930" s="408" t="s">
        <v>2360</v>
      </c>
      <c r="E930" s="407" t="s">
        <v>434</v>
      </c>
      <c r="F930" s="408" t="s">
        <v>2365</v>
      </c>
      <c r="G930" s="407" t="s">
        <v>435</v>
      </c>
      <c r="H930" s="407" t="s">
        <v>1816</v>
      </c>
      <c r="I930" s="407" t="s">
        <v>1817</v>
      </c>
      <c r="J930" s="407" t="s">
        <v>1818</v>
      </c>
      <c r="K930" s="407" t="s">
        <v>1819</v>
      </c>
      <c r="L930" s="409">
        <v>52.17</v>
      </c>
      <c r="M930" s="409">
        <v>2</v>
      </c>
      <c r="N930" s="410">
        <v>104.34</v>
      </c>
    </row>
    <row r="931" spans="1:14" ht="14.4" customHeight="1" x14ac:dyDescent="0.3">
      <c r="A931" s="405" t="s">
        <v>2120</v>
      </c>
      <c r="B931" s="406" t="s">
        <v>2340</v>
      </c>
      <c r="C931" s="407" t="s">
        <v>2250</v>
      </c>
      <c r="D931" s="408" t="s">
        <v>2360</v>
      </c>
      <c r="E931" s="407" t="s">
        <v>434</v>
      </c>
      <c r="F931" s="408" t="s">
        <v>2365</v>
      </c>
      <c r="G931" s="407" t="s">
        <v>435</v>
      </c>
      <c r="H931" s="407" t="s">
        <v>875</v>
      </c>
      <c r="I931" s="407" t="s">
        <v>876</v>
      </c>
      <c r="J931" s="407" t="s">
        <v>460</v>
      </c>
      <c r="K931" s="407" t="s">
        <v>877</v>
      </c>
      <c r="L931" s="409">
        <v>49.456176117948992</v>
      </c>
      <c r="M931" s="409">
        <v>30</v>
      </c>
      <c r="N931" s="410">
        <v>1483.6852835384698</v>
      </c>
    </row>
    <row r="932" spans="1:14" ht="14.4" customHeight="1" x14ac:dyDescent="0.3">
      <c r="A932" s="405" t="s">
        <v>2120</v>
      </c>
      <c r="B932" s="406" t="s">
        <v>2340</v>
      </c>
      <c r="C932" s="407" t="s">
        <v>2250</v>
      </c>
      <c r="D932" s="408" t="s">
        <v>2360</v>
      </c>
      <c r="E932" s="407" t="s">
        <v>434</v>
      </c>
      <c r="F932" s="408" t="s">
        <v>2365</v>
      </c>
      <c r="G932" s="407" t="s">
        <v>435</v>
      </c>
      <c r="H932" s="407" t="s">
        <v>2261</v>
      </c>
      <c r="I932" s="407" t="s">
        <v>2261</v>
      </c>
      <c r="J932" s="407" t="s">
        <v>2262</v>
      </c>
      <c r="K932" s="407" t="s">
        <v>653</v>
      </c>
      <c r="L932" s="409">
        <v>55.727999999999952</v>
      </c>
      <c r="M932" s="409">
        <v>10</v>
      </c>
      <c r="N932" s="410">
        <v>557.27999999999952</v>
      </c>
    </row>
    <row r="933" spans="1:14" ht="14.4" customHeight="1" x14ac:dyDescent="0.3">
      <c r="A933" s="405" t="s">
        <v>2120</v>
      </c>
      <c r="B933" s="406" t="s">
        <v>2340</v>
      </c>
      <c r="C933" s="407" t="s">
        <v>2250</v>
      </c>
      <c r="D933" s="408" t="s">
        <v>2360</v>
      </c>
      <c r="E933" s="407" t="s">
        <v>434</v>
      </c>
      <c r="F933" s="408" t="s">
        <v>2365</v>
      </c>
      <c r="G933" s="407" t="s">
        <v>435</v>
      </c>
      <c r="H933" s="407" t="s">
        <v>1366</v>
      </c>
      <c r="I933" s="407" t="s">
        <v>1367</v>
      </c>
      <c r="J933" s="407" t="s">
        <v>1368</v>
      </c>
      <c r="K933" s="407" t="s">
        <v>1369</v>
      </c>
      <c r="L933" s="409">
        <v>1104.9393525557964</v>
      </c>
      <c r="M933" s="409">
        <v>2</v>
      </c>
      <c r="N933" s="410">
        <v>2209.8787051115928</v>
      </c>
    </row>
    <row r="934" spans="1:14" ht="14.4" customHeight="1" x14ac:dyDescent="0.3">
      <c r="A934" s="405" t="s">
        <v>2120</v>
      </c>
      <c r="B934" s="406" t="s">
        <v>2340</v>
      </c>
      <c r="C934" s="407" t="s">
        <v>2250</v>
      </c>
      <c r="D934" s="408" t="s">
        <v>2360</v>
      </c>
      <c r="E934" s="407" t="s">
        <v>434</v>
      </c>
      <c r="F934" s="408" t="s">
        <v>2365</v>
      </c>
      <c r="G934" s="407" t="s">
        <v>435</v>
      </c>
      <c r="H934" s="407" t="s">
        <v>1833</v>
      </c>
      <c r="I934" s="407" t="s">
        <v>1834</v>
      </c>
      <c r="J934" s="407" t="s">
        <v>1835</v>
      </c>
      <c r="K934" s="407" t="s">
        <v>1836</v>
      </c>
      <c r="L934" s="409">
        <v>282.79990172036764</v>
      </c>
      <c r="M934" s="409">
        <v>9</v>
      </c>
      <c r="N934" s="410">
        <v>2545.199115483309</v>
      </c>
    </row>
    <row r="935" spans="1:14" ht="14.4" customHeight="1" x14ac:dyDescent="0.3">
      <c r="A935" s="405" t="s">
        <v>2120</v>
      </c>
      <c r="B935" s="406" t="s">
        <v>2340</v>
      </c>
      <c r="C935" s="407" t="s">
        <v>2250</v>
      </c>
      <c r="D935" s="408" t="s">
        <v>2360</v>
      </c>
      <c r="E935" s="407" t="s">
        <v>434</v>
      </c>
      <c r="F935" s="408" t="s">
        <v>2365</v>
      </c>
      <c r="G935" s="407" t="s">
        <v>435</v>
      </c>
      <c r="H935" s="407" t="s">
        <v>1370</v>
      </c>
      <c r="I935" s="407" t="s">
        <v>1371</v>
      </c>
      <c r="J935" s="407" t="s">
        <v>1372</v>
      </c>
      <c r="K935" s="407" t="s">
        <v>1373</v>
      </c>
      <c r="L935" s="409">
        <v>89.639999999999915</v>
      </c>
      <c r="M935" s="409">
        <v>4</v>
      </c>
      <c r="N935" s="410">
        <v>358.55999999999966</v>
      </c>
    </row>
    <row r="936" spans="1:14" ht="14.4" customHeight="1" x14ac:dyDescent="0.3">
      <c r="A936" s="405" t="s">
        <v>2120</v>
      </c>
      <c r="B936" s="406" t="s">
        <v>2340</v>
      </c>
      <c r="C936" s="407" t="s">
        <v>2250</v>
      </c>
      <c r="D936" s="408" t="s">
        <v>2360</v>
      </c>
      <c r="E936" s="407" t="s">
        <v>434</v>
      </c>
      <c r="F936" s="408" t="s">
        <v>2365</v>
      </c>
      <c r="G936" s="407" t="s">
        <v>435</v>
      </c>
      <c r="H936" s="407" t="s">
        <v>2263</v>
      </c>
      <c r="I936" s="407" t="s">
        <v>2264</v>
      </c>
      <c r="J936" s="407" t="s">
        <v>2265</v>
      </c>
      <c r="K936" s="407" t="s">
        <v>2266</v>
      </c>
      <c r="L936" s="409">
        <v>3622.0800000000008</v>
      </c>
      <c r="M936" s="409">
        <v>1</v>
      </c>
      <c r="N936" s="410">
        <v>3622.0800000000008</v>
      </c>
    </row>
    <row r="937" spans="1:14" ht="14.4" customHeight="1" x14ac:dyDescent="0.3">
      <c r="A937" s="405" t="s">
        <v>2120</v>
      </c>
      <c r="B937" s="406" t="s">
        <v>2340</v>
      </c>
      <c r="C937" s="407" t="s">
        <v>2250</v>
      </c>
      <c r="D937" s="408" t="s">
        <v>2360</v>
      </c>
      <c r="E937" s="407" t="s">
        <v>434</v>
      </c>
      <c r="F937" s="408" t="s">
        <v>2365</v>
      </c>
      <c r="G937" s="407" t="s">
        <v>435</v>
      </c>
      <c r="H937" s="407" t="s">
        <v>444</v>
      </c>
      <c r="I937" s="407" t="s">
        <v>135</v>
      </c>
      <c r="J937" s="407" t="s">
        <v>445</v>
      </c>
      <c r="K937" s="407" t="s">
        <v>446</v>
      </c>
      <c r="L937" s="409">
        <v>23.7</v>
      </c>
      <c r="M937" s="409">
        <v>24</v>
      </c>
      <c r="N937" s="410">
        <v>568.79999999999995</v>
      </c>
    </row>
    <row r="938" spans="1:14" ht="14.4" customHeight="1" x14ac:dyDescent="0.3">
      <c r="A938" s="405" t="s">
        <v>2120</v>
      </c>
      <c r="B938" s="406" t="s">
        <v>2340</v>
      </c>
      <c r="C938" s="407" t="s">
        <v>2250</v>
      </c>
      <c r="D938" s="408" t="s">
        <v>2360</v>
      </c>
      <c r="E938" s="407" t="s">
        <v>434</v>
      </c>
      <c r="F938" s="408" t="s">
        <v>2365</v>
      </c>
      <c r="G938" s="407" t="s">
        <v>435</v>
      </c>
      <c r="H938" s="407" t="s">
        <v>1864</v>
      </c>
      <c r="I938" s="407" t="s">
        <v>135</v>
      </c>
      <c r="J938" s="407" t="s">
        <v>1865</v>
      </c>
      <c r="K938" s="407"/>
      <c r="L938" s="409">
        <v>147.498798838585</v>
      </c>
      <c r="M938" s="409">
        <v>1</v>
      </c>
      <c r="N938" s="410">
        <v>147.498798838585</v>
      </c>
    </row>
    <row r="939" spans="1:14" ht="14.4" customHeight="1" x14ac:dyDescent="0.3">
      <c r="A939" s="405" t="s">
        <v>2120</v>
      </c>
      <c r="B939" s="406" t="s">
        <v>2340</v>
      </c>
      <c r="C939" s="407" t="s">
        <v>2250</v>
      </c>
      <c r="D939" s="408" t="s">
        <v>2360</v>
      </c>
      <c r="E939" s="407" t="s">
        <v>434</v>
      </c>
      <c r="F939" s="408" t="s">
        <v>2365</v>
      </c>
      <c r="G939" s="407" t="s">
        <v>435</v>
      </c>
      <c r="H939" s="407" t="s">
        <v>2267</v>
      </c>
      <c r="I939" s="407" t="s">
        <v>2268</v>
      </c>
      <c r="J939" s="407" t="s">
        <v>2269</v>
      </c>
      <c r="K939" s="407" t="s">
        <v>913</v>
      </c>
      <c r="L939" s="409">
        <v>38.94</v>
      </c>
      <c r="M939" s="409">
        <v>10</v>
      </c>
      <c r="N939" s="410">
        <v>389.4</v>
      </c>
    </row>
    <row r="940" spans="1:14" ht="14.4" customHeight="1" x14ac:dyDescent="0.3">
      <c r="A940" s="405" t="s">
        <v>2120</v>
      </c>
      <c r="B940" s="406" t="s">
        <v>2340</v>
      </c>
      <c r="C940" s="407" t="s">
        <v>2250</v>
      </c>
      <c r="D940" s="408" t="s">
        <v>2360</v>
      </c>
      <c r="E940" s="407" t="s">
        <v>434</v>
      </c>
      <c r="F940" s="408" t="s">
        <v>2365</v>
      </c>
      <c r="G940" s="407" t="s">
        <v>435</v>
      </c>
      <c r="H940" s="407" t="s">
        <v>914</v>
      </c>
      <c r="I940" s="407" t="s">
        <v>915</v>
      </c>
      <c r="J940" s="407" t="s">
        <v>916</v>
      </c>
      <c r="K940" s="407" t="s">
        <v>917</v>
      </c>
      <c r="L940" s="409">
        <v>392.24176403297895</v>
      </c>
      <c r="M940" s="409">
        <v>2.4</v>
      </c>
      <c r="N940" s="410">
        <v>941.38023367914946</v>
      </c>
    </row>
    <row r="941" spans="1:14" ht="14.4" customHeight="1" x14ac:dyDescent="0.3">
      <c r="A941" s="405" t="s">
        <v>2120</v>
      </c>
      <c r="B941" s="406" t="s">
        <v>2340</v>
      </c>
      <c r="C941" s="407" t="s">
        <v>2250</v>
      </c>
      <c r="D941" s="408" t="s">
        <v>2360</v>
      </c>
      <c r="E941" s="407" t="s">
        <v>434</v>
      </c>
      <c r="F941" s="408" t="s">
        <v>2365</v>
      </c>
      <c r="G941" s="407" t="s">
        <v>435</v>
      </c>
      <c r="H941" s="407" t="s">
        <v>1414</v>
      </c>
      <c r="I941" s="407" t="s">
        <v>1415</v>
      </c>
      <c r="J941" s="407" t="s">
        <v>1416</v>
      </c>
      <c r="K941" s="407" t="s">
        <v>1417</v>
      </c>
      <c r="L941" s="409">
        <v>325.16000000000003</v>
      </c>
      <c r="M941" s="409">
        <v>3</v>
      </c>
      <c r="N941" s="410">
        <v>975.48</v>
      </c>
    </row>
    <row r="942" spans="1:14" ht="14.4" customHeight="1" x14ac:dyDescent="0.3">
      <c r="A942" s="405" t="s">
        <v>2120</v>
      </c>
      <c r="B942" s="406" t="s">
        <v>2340</v>
      </c>
      <c r="C942" s="407" t="s">
        <v>2250</v>
      </c>
      <c r="D942" s="408" t="s">
        <v>2360</v>
      </c>
      <c r="E942" s="407" t="s">
        <v>434</v>
      </c>
      <c r="F942" s="408" t="s">
        <v>2365</v>
      </c>
      <c r="G942" s="407" t="s">
        <v>435</v>
      </c>
      <c r="H942" s="407" t="s">
        <v>2182</v>
      </c>
      <c r="I942" s="407" t="s">
        <v>2182</v>
      </c>
      <c r="J942" s="407" t="s">
        <v>2183</v>
      </c>
      <c r="K942" s="407" t="s">
        <v>2184</v>
      </c>
      <c r="L942" s="409">
        <v>108.78417708619156</v>
      </c>
      <c r="M942" s="409">
        <v>20</v>
      </c>
      <c r="N942" s="410">
        <v>2175.6835417238312</v>
      </c>
    </row>
    <row r="943" spans="1:14" ht="14.4" customHeight="1" x14ac:dyDescent="0.3">
      <c r="A943" s="405" t="s">
        <v>2120</v>
      </c>
      <c r="B943" s="406" t="s">
        <v>2340</v>
      </c>
      <c r="C943" s="407" t="s">
        <v>2250</v>
      </c>
      <c r="D943" s="408" t="s">
        <v>2360</v>
      </c>
      <c r="E943" s="407" t="s">
        <v>434</v>
      </c>
      <c r="F943" s="408" t="s">
        <v>2365</v>
      </c>
      <c r="G943" s="407" t="s">
        <v>435</v>
      </c>
      <c r="H943" s="407" t="s">
        <v>1670</v>
      </c>
      <c r="I943" s="407" t="s">
        <v>1671</v>
      </c>
      <c r="J943" s="407" t="s">
        <v>1672</v>
      </c>
      <c r="K943" s="407" t="s">
        <v>1427</v>
      </c>
      <c r="L943" s="409">
        <v>2838</v>
      </c>
      <c r="M943" s="409">
        <v>1</v>
      </c>
      <c r="N943" s="410">
        <v>2838</v>
      </c>
    </row>
    <row r="944" spans="1:14" ht="14.4" customHeight="1" x14ac:dyDescent="0.3">
      <c r="A944" s="405" t="s">
        <v>2120</v>
      </c>
      <c r="B944" s="406" t="s">
        <v>2340</v>
      </c>
      <c r="C944" s="407" t="s">
        <v>2250</v>
      </c>
      <c r="D944" s="408" t="s">
        <v>2360</v>
      </c>
      <c r="E944" s="407" t="s">
        <v>434</v>
      </c>
      <c r="F944" s="408" t="s">
        <v>2365</v>
      </c>
      <c r="G944" s="407" t="s">
        <v>435</v>
      </c>
      <c r="H944" s="407" t="s">
        <v>2270</v>
      </c>
      <c r="I944" s="407" t="s">
        <v>2270</v>
      </c>
      <c r="J944" s="407" t="s">
        <v>2271</v>
      </c>
      <c r="K944" s="407" t="s">
        <v>2272</v>
      </c>
      <c r="L944" s="409">
        <v>79.230001912372472</v>
      </c>
      <c r="M944" s="409">
        <v>3</v>
      </c>
      <c r="N944" s="410">
        <v>237.69000573711742</v>
      </c>
    </row>
    <row r="945" spans="1:14" ht="14.4" customHeight="1" x14ac:dyDescent="0.3">
      <c r="A945" s="405" t="s">
        <v>2120</v>
      </c>
      <c r="B945" s="406" t="s">
        <v>2340</v>
      </c>
      <c r="C945" s="407" t="s">
        <v>2250</v>
      </c>
      <c r="D945" s="408" t="s">
        <v>2360</v>
      </c>
      <c r="E945" s="407" t="s">
        <v>434</v>
      </c>
      <c r="F945" s="408" t="s">
        <v>2365</v>
      </c>
      <c r="G945" s="407" t="s">
        <v>435</v>
      </c>
      <c r="H945" s="407" t="s">
        <v>2273</v>
      </c>
      <c r="I945" s="407" t="s">
        <v>2274</v>
      </c>
      <c r="J945" s="407" t="s">
        <v>2275</v>
      </c>
      <c r="K945" s="407" t="s">
        <v>2276</v>
      </c>
      <c r="L945" s="409">
        <v>550.66923625244613</v>
      </c>
      <c r="M945" s="409">
        <v>7</v>
      </c>
      <c r="N945" s="410">
        <v>3854.6846537671227</v>
      </c>
    </row>
    <row r="946" spans="1:14" ht="14.4" customHeight="1" x14ac:dyDescent="0.3">
      <c r="A946" s="405" t="s">
        <v>2120</v>
      </c>
      <c r="B946" s="406" t="s">
        <v>2340</v>
      </c>
      <c r="C946" s="407" t="s">
        <v>2250</v>
      </c>
      <c r="D946" s="408" t="s">
        <v>2360</v>
      </c>
      <c r="E946" s="407" t="s">
        <v>434</v>
      </c>
      <c r="F946" s="408" t="s">
        <v>2365</v>
      </c>
      <c r="G946" s="407" t="s">
        <v>435</v>
      </c>
      <c r="H946" s="407" t="s">
        <v>2277</v>
      </c>
      <c r="I946" s="407" t="s">
        <v>2278</v>
      </c>
      <c r="J946" s="407" t="s">
        <v>2279</v>
      </c>
      <c r="K946" s="407" t="s">
        <v>2280</v>
      </c>
      <c r="L946" s="409">
        <v>479.53</v>
      </c>
      <c r="M946" s="409">
        <v>2</v>
      </c>
      <c r="N946" s="410">
        <v>959.06</v>
      </c>
    </row>
    <row r="947" spans="1:14" ht="14.4" customHeight="1" x14ac:dyDescent="0.3">
      <c r="A947" s="405" t="s">
        <v>2120</v>
      </c>
      <c r="B947" s="406" t="s">
        <v>2340</v>
      </c>
      <c r="C947" s="407" t="s">
        <v>2250</v>
      </c>
      <c r="D947" s="408" t="s">
        <v>2360</v>
      </c>
      <c r="E947" s="407" t="s">
        <v>434</v>
      </c>
      <c r="F947" s="408" t="s">
        <v>2365</v>
      </c>
      <c r="G947" s="407" t="s">
        <v>435</v>
      </c>
      <c r="H947" s="407" t="s">
        <v>1450</v>
      </c>
      <c r="I947" s="407" t="s">
        <v>1451</v>
      </c>
      <c r="J947" s="407" t="s">
        <v>1362</v>
      </c>
      <c r="K947" s="407" t="s">
        <v>1452</v>
      </c>
      <c r="L947" s="409">
        <v>84.77</v>
      </c>
      <c r="M947" s="409">
        <v>20</v>
      </c>
      <c r="N947" s="410">
        <v>1695.3999999999999</v>
      </c>
    </row>
    <row r="948" spans="1:14" ht="14.4" customHeight="1" x14ac:dyDescent="0.3">
      <c r="A948" s="405" t="s">
        <v>2120</v>
      </c>
      <c r="B948" s="406" t="s">
        <v>2340</v>
      </c>
      <c r="C948" s="407" t="s">
        <v>2250</v>
      </c>
      <c r="D948" s="408" t="s">
        <v>2360</v>
      </c>
      <c r="E948" s="407" t="s">
        <v>434</v>
      </c>
      <c r="F948" s="408" t="s">
        <v>2365</v>
      </c>
      <c r="G948" s="407" t="s">
        <v>435</v>
      </c>
      <c r="H948" s="407" t="s">
        <v>2281</v>
      </c>
      <c r="I948" s="407" t="s">
        <v>135</v>
      </c>
      <c r="J948" s="407" t="s">
        <v>2282</v>
      </c>
      <c r="K948" s="407"/>
      <c r="L948" s="409">
        <v>60.292461868643784</v>
      </c>
      <c r="M948" s="409">
        <v>20</v>
      </c>
      <c r="N948" s="410">
        <v>1205.8492373728757</v>
      </c>
    </row>
    <row r="949" spans="1:14" ht="14.4" customHeight="1" x14ac:dyDescent="0.3">
      <c r="A949" s="405" t="s">
        <v>2120</v>
      </c>
      <c r="B949" s="406" t="s">
        <v>2340</v>
      </c>
      <c r="C949" s="407" t="s">
        <v>2250</v>
      </c>
      <c r="D949" s="408" t="s">
        <v>2360</v>
      </c>
      <c r="E949" s="407" t="s">
        <v>434</v>
      </c>
      <c r="F949" s="408" t="s">
        <v>2365</v>
      </c>
      <c r="G949" s="407" t="s">
        <v>435</v>
      </c>
      <c r="H949" s="407" t="s">
        <v>2283</v>
      </c>
      <c r="I949" s="407" t="s">
        <v>2284</v>
      </c>
      <c r="J949" s="407" t="s">
        <v>2285</v>
      </c>
      <c r="K949" s="407" t="s">
        <v>2286</v>
      </c>
      <c r="L949" s="409">
        <v>107.49457246797093</v>
      </c>
      <c r="M949" s="409">
        <v>2</v>
      </c>
      <c r="N949" s="410">
        <v>214.98914493594185</v>
      </c>
    </row>
    <row r="950" spans="1:14" ht="14.4" customHeight="1" x14ac:dyDescent="0.3">
      <c r="A950" s="405" t="s">
        <v>2120</v>
      </c>
      <c r="B950" s="406" t="s">
        <v>2340</v>
      </c>
      <c r="C950" s="407" t="s">
        <v>2250</v>
      </c>
      <c r="D950" s="408" t="s">
        <v>2360</v>
      </c>
      <c r="E950" s="407" t="s">
        <v>434</v>
      </c>
      <c r="F950" s="408" t="s">
        <v>2365</v>
      </c>
      <c r="G950" s="407" t="s">
        <v>435</v>
      </c>
      <c r="H950" s="407" t="s">
        <v>1703</v>
      </c>
      <c r="I950" s="407" t="s">
        <v>135</v>
      </c>
      <c r="J950" s="407" t="s">
        <v>1704</v>
      </c>
      <c r="K950" s="407"/>
      <c r="L950" s="409">
        <v>58.893811759320556</v>
      </c>
      <c r="M950" s="409">
        <v>3</v>
      </c>
      <c r="N950" s="410">
        <v>176.68143527796167</v>
      </c>
    </row>
    <row r="951" spans="1:14" ht="14.4" customHeight="1" x14ac:dyDescent="0.3">
      <c r="A951" s="405" t="s">
        <v>2120</v>
      </c>
      <c r="B951" s="406" t="s">
        <v>2340</v>
      </c>
      <c r="C951" s="407" t="s">
        <v>2250</v>
      </c>
      <c r="D951" s="408" t="s">
        <v>2360</v>
      </c>
      <c r="E951" s="407" t="s">
        <v>434</v>
      </c>
      <c r="F951" s="408" t="s">
        <v>2365</v>
      </c>
      <c r="G951" s="407" t="s">
        <v>435</v>
      </c>
      <c r="H951" s="407" t="s">
        <v>449</v>
      </c>
      <c r="I951" s="407" t="s">
        <v>135</v>
      </c>
      <c r="J951" s="407" t="s">
        <v>450</v>
      </c>
      <c r="K951" s="407" t="s">
        <v>451</v>
      </c>
      <c r="L951" s="409">
        <v>30.26</v>
      </c>
      <c r="M951" s="409">
        <v>24</v>
      </c>
      <c r="N951" s="410">
        <v>726.24</v>
      </c>
    </row>
    <row r="952" spans="1:14" ht="14.4" customHeight="1" x14ac:dyDescent="0.3">
      <c r="A952" s="405" t="s">
        <v>2120</v>
      </c>
      <c r="B952" s="406" t="s">
        <v>2340</v>
      </c>
      <c r="C952" s="407" t="s">
        <v>2250</v>
      </c>
      <c r="D952" s="408" t="s">
        <v>2360</v>
      </c>
      <c r="E952" s="407" t="s">
        <v>434</v>
      </c>
      <c r="F952" s="408" t="s">
        <v>2365</v>
      </c>
      <c r="G952" s="407" t="s">
        <v>435</v>
      </c>
      <c r="H952" s="407" t="s">
        <v>1692</v>
      </c>
      <c r="I952" s="407" t="s">
        <v>135</v>
      </c>
      <c r="J952" s="407" t="s">
        <v>1693</v>
      </c>
      <c r="K952" s="407"/>
      <c r="L952" s="409">
        <v>38.200011580757007</v>
      </c>
      <c r="M952" s="409">
        <v>20</v>
      </c>
      <c r="N952" s="410">
        <v>764.00023161514014</v>
      </c>
    </row>
    <row r="953" spans="1:14" ht="14.4" customHeight="1" x14ac:dyDescent="0.3">
      <c r="A953" s="405" t="s">
        <v>2120</v>
      </c>
      <c r="B953" s="406" t="s">
        <v>2340</v>
      </c>
      <c r="C953" s="407" t="s">
        <v>2250</v>
      </c>
      <c r="D953" s="408" t="s">
        <v>2360</v>
      </c>
      <c r="E953" s="407" t="s">
        <v>434</v>
      </c>
      <c r="F953" s="408" t="s">
        <v>2365</v>
      </c>
      <c r="G953" s="407" t="s">
        <v>524</v>
      </c>
      <c r="H953" s="407" t="s">
        <v>992</v>
      </c>
      <c r="I953" s="407" t="s">
        <v>993</v>
      </c>
      <c r="J953" s="407" t="s">
        <v>994</v>
      </c>
      <c r="K953" s="407" t="s">
        <v>995</v>
      </c>
      <c r="L953" s="409">
        <v>140.60492190595392</v>
      </c>
      <c r="M953" s="409">
        <v>16</v>
      </c>
      <c r="N953" s="410">
        <v>2249.6787504952626</v>
      </c>
    </row>
    <row r="954" spans="1:14" ht="14.4" customHeight="1" x14ac:dyDescent="0.3">
      <c r="A954" s="405" t="s">
        <v>2120</v>
      </c>
      <c r="B954" s="406" t="s">
        <v>2340</v>
      </c>
      <c r="C954" s="407" t="s">
        <v>2250</v>
      </c>
      <c r="D954" s="408" t="s">
        <v>2360</v>
      </c>
      <c r="E954" s="407" t="s">
        <v>434</v>
      </c>
      <c r="F954" s="408" t="s">
        <v>2365</v>
      </c>
      <c r="G954" s="407" t="s">
        <v>524</v>
      </c>
      <c r="H954" s="407" t="s">
        <v>1109</v>
      </c>
      <c r="I954" s="407" t="s">
        <v>1110</v>
      </c>
      <c r="J954" s="407" t="s">
        <v>1111</v>
      </c>
      <c r="K954" s="407" t="s">
        <v>1112</v>
      </c>
      <c r="L954" s="409">
        <v>254.76957271115745</v>
      </c>
      <c r="M954" s="409">
        <v>7</v>
      </c>
      <c r="N954" s="410">
        <v>1783.3870089781021</v>
      </c>
    </row>
    <row r="955" spans="1:14" ht="14.4" customHeight="1" x14ac:dyDescent="0.3">
      <c r="A955" s="405" t="s">
        <v>2120</v>
      </c>
      <c r="B955" s="406" t="s">
        <v>2340</v>
      </c>
      <c r="C955" s="407" t="s">
        <v>2250</v>
      </c>
      <c r="D955" s="408" t="s">
        <v>2360</v>
      </c>
      <c r="E955" s="407" t="s">
        <v>434</v>
      </c>
      <c r="F955" s="408" t="s">
        <v>2365</v>
      </c>
      <c r="G955" s="407" t="s">
        <v>524</v>
      </c>
      <c r="H955" s="407" t="s">
        <v>1505</v>
      </c>
      <c r="I955" s="407" t="s">
        <v>1506</v>
      </c>
      <c r="J955" s="407" t="s">
        <v>994</v>
      </c>
      <c r="K955" s="407" t="s">
        <v>1507</v>
      </c>
      <c r="L955" s="409">
        <v>146.84166721121559</v>
      </c>
      <c r="M955" s="409">
        <v>12</v>
      </c>
      <c r="N955" s="410">
        <v>1762.1000065345872</v>
      </c>
    </row>
    <row r="956" spans="1:14" ht="14.4" customHeight="1" x14ac:dyDescent="0.3">
      <c r="A956" s="405" t="s">
        <v>2120</v>
      </c>
      <c r="B956" s="406" t="s">
        <v>2340</v>
      </c>
      <c r="C956" s="407" t="s">
        <v>2250</v>
      </c>
      <c r="D956" s="408" t="s">
        <v>2360</v>
      </c>
      <c r="E956" s="407" t="s">
        <v>516</v>
      </c>
      <c r="F956" s="408" t="s">
        <v>2366</v>
      </c>
      <c r="G956" s="407" t="s">
        <v>435</v>
      </c>
      <c r="H956" s="407" t="s">
        <v>2287</v>
      </c>
      <c r="I956" s="407" t="s">
        <v>2288</v>
      </c>
      <c r="J956" s="407" t="s">
        <v>2289</v>
      </c>
      <c r="K956" s="407" t="s">
        <v>2290</v>
      </c>
      <c r="L956" s="409">
        <v>90.936666666666611</v>
      </c>
      <c r="M956" s="409">
        <v>3</v>
      </c>
      <c r="N956" s="410">
        <v>272.80999999999983</v>
      </c>
    </row>
    <row r="957" spans="1:14" ht="14.4" customHeight="1" x14ac:dyDescent="0.3">
      <c r="A957" s="405" t="s">
        <v>2120</v>
      </c>
      <c r="B957" s="406" t="s">
        <v>2340</v>
      </c>
      <c r="C957" s="407" t="s">
        <v>2250</v>
      </c>
      <c r="D957" s="408" t="s">
        <v>2360</v>
      </c>
      <c r="E957" s="407" t="s">
        <v>516</v>
      </c>
      <c r="F957" s="408" t="s">
        <v>2366</v>
      </c>
      <c r="G957" s="407" t="s">
        <v>435</v>
      </c>
      <c r="H957" s="407" t="s">
        <v>2291</v>
      </c>
      <c r="I957" s="407" t="s">
        <v>2292</v>
      </c>
      <c r="J957" s="407" t="s">
        <v>2289</v>
      </c>
      <c r="K957" s="407" t="s">
        <v>2293</v>
      </c>
      <c r="L957" s="409">
        <v>265.12000000000006</v>
      </c>
      <c r="M957" s="409">
        <v>6</v>
      </c>
      <c r="N957" s="410">
        <v>1590.7200000000003</v>
      </c>
    </row>
    <row r="958" spans="1:14" ht="14.4" customHeight="1" x14ac:dyDescent="0.3">
      <c r="A958" s="405" t="s">
        <v>2120</v>
      </c>
      <c r="B958" s="406" t="s">
        <v>2340</v>
      </c>
      <c r="C958" s="407" t="s">
        <v>2250</v>
      </c>
      <c r="D958" s="408" t="s">
        <v>2360</v>
      </c>
      <c r="E958" s="407" t="s">
        <v>516</v>
      </c>
      <c r="F958" s="408" t="s">
        <v>2366</v>
      </c>
      <c r="G958" s="407" t="s">
        <v>524</v>
      </c>
      <c r="H958" s="407" t="s">
        <v>1210</v>
      </c>
      <c r="I958" s="407" t="s">
        <v>1211</v>
      </c>
      <c r="J958" s="407" t="s">
        <v>1212</v>
      </c>
      <c r="K958" s="407" t="s">
        <v>1213</v>
      </c>
      <c r="L958" s="409">
        <v>76.509999999999991</v>
      </c>
      <c r="M958" s="409">
        <v>4</v>
      </c>
      <c r="N958" s="410">
        <v>306.03999999999996</v>
      </c>
    </row>
    <row r="959" spans="1:14" ht="14.4" customHeight="1" x14ac:dyDescent="0.3">
      <c r="A959" s="405" t="s">
        <v>2120</v>
      </c>
      <c r="B959" s="406" t="s">
        <v>2340</v>
      </c>
      <c r="C959" s="407" t="s">
        <v>2250</v>
      </c>
      <c r="D959" s="408" t="s">
        <v>2360</v>
      </c>
      <c r="E959" s="407" t="s">
        <v>516</v>
      </c>
      <c r="F959" s="408" t="s">
        <v>2366</v>
      </c>
      <c r="G959" s="407" t="s">
        <v>524</v>
      </c>
      <c r="H959" s="407" t="s">
        <v>2097</v>
      </c>
      <c r="I959" s="407" t="s">
        <v>2098</v>
      </c>
      <c r="J959" s="407" t="s">
        <v>2099</v>
      </c>
      <c r="K959" s="407" t="s">
        <v>2100</v>
      </c>
      <c r="L959" s="409">
        <v>1144.7180430102821</v>
      </c>
      <c r="M959" s="409">
        <v>0.5</v>
      </c>
      <c r="N959" s="410">
        <v>572.35902150514107</v>
      </c>
    </row>
    <row r="960" spans="1:14" ht="14.4" customHeight="1" x14ac:dyDescent="0.3">
      <c r="A960" s="405" t="s">
        <v>2120</v>
      </c>
      <c r="B960" s="406" t="s">
        <v>2340</v>
      </c>
      <c r="C960" s="407" t="s">
        <v>2250</v>
      </c>
      <c r="D960" s="408" t="s">
        <v>2360</v>
      </c>
      <c r="E960" s="407" t="s">
        <v>1616</v>
      </c>
      <c r="F960" s="408" t="s">
        <v>2369</v>
      </c>
      <c r="G960" s="407"/>
      <c r="H960" s="407"/>
      <c r="I960" s="407" t="s">
        <v>2294</v>
      </c>
      <c r="J960" s="407" t="s">
        <v>2295</v>
      </c>
      <c r="K960" s="407"/>
      <c r="L960" s="409">
        <v>1646.92</v>
      </c>
      <c r="M960" s="409">
        <v>10</v>
      </c>
      <c r="N960" s="410">
        <v>16469.2</v>
      </c>
    </row>
    <row r="961" spans="1:14" ht="14.4" customHeight="1" x14ac:dyDescent="0.3">
      <c r="A961" s="405" t="s">
        <v>2120</v>
      </c>
      <c r="B961" s="406" t="s">
        <v>2340</v>
      </c>
      <c r="C961" s="407" t="s">
        <v>2250</v>
      </c>
      <c r="D961" s="408" t="s">
        <v>2360</v>
      </c>
      <c r="E961" s="407" t="s">
        <v>1616</v>
      </c>
      <c r="F961" s="408" t="s">
        <v>2369</v>
      </c>
      <c r="G961" s="407"/>
      <c r="H961" s="407"/>
      <c r="I961" s="407" t="s">
        <v>1621</v>
      </c>
      <c r="J961" s="407" t="s">
        <v>1622</v>
      </c>
      <c r="K961" s="407"/>
      <c r="L961" s="409">
        <v>-1.8189894035458566E-13</v>
      </c>
      <c r="M961" s="409">
        <v>10</v>
      </c>
      <c r="N961" s="410">
        <v>-1.8189894035458565E-12</v>
      </c>
    </row>
    <row r="962" spans="1:14" ht="14.4" customHeight="1" x14ac:dyDescent="0.3">
      <c r="A962" s="405" t="s">
        <v>2296</v>
      </c>
      <c r="B962" s="406" t="s">
        <v>2341</v>
      </c>
      <c r="C962" s="407" t="s">
        <v>2297</v>
      </c>
      <c r="D962" s="408" t="s">
        <v>2361</v>
      </c>
      <c r="E962" s="407" t="s">
        <v>434</v>
      </c>
      <c r="F962" s="408" t="s">
        <v>2365</v>
      </c>
      <c r="G962" s="407" t="s">
        <v>435</v>
      </c>
      <c r="H962" s="407" t="s">
        <v>2298</v>
      </c>
      <c r="I962" s="407" t="s">
        <v>2299</v>
      </c>
      <c r="J962" s="407" t="s">
        <v>2300</v>
      </c>
      <c r="K962" s="407" t="s">
        <v>2301</v>
      </c>
      <c r="L962" s="409">
        <v>8.5799328645816786</v>
      </c>
      <c r="M962" s="409">
        <v>1</v>
      </c>
      <c r="N962" s="410">
        <v>8.5799328645816786</v>
      </c>
    </row>
    <row r="963" spans="1:14" ht="14.4" customHeight="1" x14ac:dyDescent="0.3">
      <c r="A963" s="405" t="s">
        <v>2296</v>
      </c>
      <c r="B963" s="406" t="s">
        <v>2341</v>
      </c>
      <c r="C963" s="407" t="s">
        <v>2297</v>
      </c>
      <c r="D963" s="408" t="s">
        <v>2361</v>
      </c>
      <c r="E963" s="407" t="s">
        <v>434</v>
      </c>
      <c r="F963" s="408" t="s">
        <v>2365</v>
      </c>
      <c r="G963" s="407" t="s">
        <v>435</v>
      </c>
      <c r="H963" s="407" t="s">
        <v>2302</v>
      </c>
      <c r="I963" s="407" t="s">
        <v>2303</v>
      </c>
      <c r="J963" s="407" t="s">
        <v>2304</v>
      </c>
      <c r="K963" s="407" t="s">
        <v>2305</v>
      </c>
      <c r="L963" s="409">
        <v>9.4639589902287007</v>
      </c>
      <c r="M963" s="409">
        <v>5</v>
      </c>
      <c r="N963" s="410">
        <v>47.319794951143507</v>
      </c>
    </row>
    <row r="964" spans="1:14" ht="14.4" customHeight="1" x14ac:dyDescent="0.3">
      <c r="A964" s="405" t="s">
        <v>2296</v>
      </c>
      <c r="B964" s="406" t="s">
        <v>2341</v>
      </c>
      <c r="C964" s="407" t="s">
        <v>2297</v>
      </c>
      <c r="D964" s="408" t="s">
        <v>2361</v>
      </c>
      <c r="E964" s="407" t="s">
        <v>434</v>
      </c>
      <c r="F964" s="408" t="s">
        <v>2365</v>
      </c>
      <c r="G964" s="407" t="s">
        <v>435</v>
      </c>
      <c r="H964" s="407" t="s">
        <v>2306</v>
      </c>
      <c r="I964" s="407" t="s">
        <v>2307</v>
      </c>
      <c r="J964" s="407" t="s">
        <v>2308</v>
      </c>
      <c r="K964" s="407" t="s">
        <v>2309</v>
      </c>
      <c r="L964" s="409">
        <v>9.7750659786204697</v>
      </c>
      <c r="M964" s="409">
        <v>1</v>
      </c>
      <c r="N964" s="410">
        <v>9.7750659786204697</v>
      </c>
    </row>
    <row r="965" spans="1:14" ht="14.4" customHeight="1" x14ac:dyDescent="0.3">
      <c r="A965" s="405" t="s">
        <v>2296</v>
      </c>
      <c r="B965" s="406" t="s">
        <v>2341</v>
      </c>
      <c r="C965" s="407" t="s">
        <v>2297</v>
      </c>
      <c r="D965" s="408" t="s">
        <v>2361</v>
      </c>
      <c r="E965" s="407" t="s">
        <v>434</v>
      </c>
      <c r="F965" s="408" t="s">
        <v>2365</v>
      </c>
      <c r="G965" s="407" t="s">
        <v>435</v>
      </c>
      <c r="H965" s="407" t="s">
        <v>2310</v>
      </c>
      <c r="I965" s="407" t="s">
        <v>2311</v>
      </c>
      <c r="J965" s="407" t="s">
        <v>2312</v>
      </c>
      <c r="K965" s="407" t="s">
        <v>2313</v>
      </c>
      <c r="L965" s="409">
        <v>11.614439480879176</v>
      </c>
      <c r="M965" s="409">
        <v>3</v>
      </c>
      <c r="N965" s="410">
        <v>34.843318442637525</v>
      </c>
    </row>
    <row r="966" spans="1:14" ht="14.4" customHeight="1" x14ac:dyDescent="0.3">
      <c r="A966" s="405" t="s">
        <v>2314</v>
      </c>
      <c r="B966" s="406" t="s">
        <v>2342</v>
      </c>
      <c r="C966" s="407" t="s">
        <v>2315</v>
      </c>
      <c r="D966" s="408" t="s">
        <v>2362</v>
      </c>
      <c r="E966" s="407" t="s">
        <v>434</v>
      </c>
      <c r="F966" s="408" t="s">
        <v>2365</v>
      </c>
      <c r="G966" s="407" t="s">
        <v>435</v>
      </c>
      <c r="H966" s="407" t="s">
        <v>2316</v>
      </c>
      <c r="I966" s="407" t="s">
        <v>135</v>
      </c>
      <c r="J966" s="407" t="s">
        <v>2317</v>
      </c>
      <c r="K966" s="407"/>
      <c r="L966" s="409">
        <v>617.09999999999991</v>
      </c>
      <c r="M966" s="409">
        <v>3</v>
      </c>
      <c r="N966" s="410">
        <v>1851.2999999999997</v>
      </c>
    </row>
    <row r="967" spans="1:14" ht="14.4" customHeight="1" x14ac:dyDescent="0.3">
      <c r="A967" s="405" t="s">
        <v>2318</v>
      </c>
      <c r="B967" s="406" t="s">
        <v>2343</v>
      </c>
      <c r="C967" s="407" t="s">
        <v>2319</v>
      </c>
      <c r="D967" s="408" t="s">
        <v>2363</v>
      </c>
      <c r="E967" s="407" t="s">
        <v>434</v>
      </c>
      <c r="F967" s="408" t="s">
        <v>2365</v>
      </c>
      <c r="G967" s="407" t="s">
        <v>435</v>
      </c>
      <c r="H967" s="407" t="s">
        <v>2320</v>
      </c>
      <c r="I967" s="407" t="s">
        <v>2321</v>
      </c>
      <c r="J967" s="407" t="s">
        <v>785</v>
      </c>
      <c r="K967" s="407" t="s">
        <v>2322</v>
      </c>
      <c r="L967" s="409">
        <v>34.390000000000008</v>
      </c>
      <c r="M967" s="409">
        <v>3</v>
      </c>
      <c r="N967" s="410">
        <v>103.17000000000002</v>
      </c>
    </row>
    <row r="968" spans="1:14" ht="14.4" customHeight="1" x14ac:dyDescent="0.3">
      <c r="A968" s="405" t="s">
        <v>2318</v>
      </c>
      <c r="B968" s="406" t="s">
        <v>2343</v>
      </c>
      <c r="C968" s="407" t="s">
        <v>2319</v>
      </c>
      <c r="D968" s="408" t="s">
        <v>2363</v>
      </c>
      <c r="E968" s="407" t="s">
        <v>434</v>
      </c>
      <c r="F968" s="408" t="s">
        <v>2365</v>
      </c>
      <c r="G968" s="407" t="s">
        <v>435</v>
      </c>
      <c r="H968" s="407" t="s">
        <v>811</v>
      </c>
      <c r="I968" s="407" t="s">
        <v>812</v>
      </c>
      <c r="J968" s="407" t="s">
        <v>805</v>
      </c>
      <c r="K968" s="407" t="s">
        <v>813</v>
      </c>
      <c r="L968" s="409">
        <v>26.849999999999998</v>
      </c>
      <c r="M968" s="409">
        <v>3</v>
      </c>
      <c r="N968" s="410">
        <v>80.55</v>
      </c>
    </row>
    <row r="969" spans="1:14" ht="14.4" customHeight="1" x14ac:dyDescent="0.3">
      <c r="A969" s="405" t="s">
        <v>2318</v>
      </c>
      <c r="B969" s="406" t="s">
        <v>2343</v>
      </c>
      <c r="C969" s="407" t="s">
        <v>2319</v>
      </c>
      <c r="D969" s="408" t="s">
        <v>2363</v>
      </c>
      <c r="E969" s="407" t="s">
        <v>434</v>
      </c>
      <c r="F969" s="408" t="s">
        <v>2365</v>
      </c>
      <c r="G969" s="407" t="s">
        <v>435</v>
      </c>
      <c r="H969" s="407" t="s">
        <v>2323</v>
      </c>
      <c r="I969" s="407" t="s">
        <v>2324</v>
      </c>
      <c r="J969" s="407" t="s">
        <v>1444</v>
      </c>
      <c r="K969" s="407" t="s">
        <v>2325</v>
      </c>
      <c r="L969" s="409">
        <v>49.520000000000017</v>
      </c>
      <c r="M969" s="409">
        <v>2</v>
      </c>
      <c r="N969" s="410">
        <v>99.040000000000035</v>
      </c>
    </row>
    <row r="970" spans="1:14" ht="14.4" customHeight="1" x14ac:dyDescent="0.3">
      <c r="A970" s="405" t="s">
        <v>2318</v>
      </c>
      <c r="B970" s="406" t="s">
        <v>2343</v>
      </c>
      <c r="C970" s="407" t="s">
        <v>2319</v>
      </c>
      <c r="D970" s="408" t="s">
        <v>2363</v>
      </c>
      <c r="E970" s="407" t="s">
        <v>434</v>
      </c>
      <c r="F970" s="408" t="s">
        <v>2365</v>
      </c>
      <c r="G970" s="407" t="s">
        <v>435</v>
      </c>
      <c r="H970" s="407" t="s">
        <v>2326</v>
      </c>
      <c r="I970" s="407" t="s">
        <v>2326</v>
      </c>
      <c r="J970" s="407" t="s">
        <v>2327</v>
      </c>
      <c r="K970" s="407" t="s">
        <v>2328</v>
      </c>
      <c r="L970" s="409">
        <v>119.94156939971508</v>
      </c>
      <c r="M970" s="409">
        <v>3</v>
      </c>
      <c r="N970" s="410">
        <v>359.82470819914522</v>
      </c>
    </row>
    <row r="971" spans="1:14" ht="14.4" customHeight="1" x14ac:dyDescent="0.3">
      <c r="A971" s="405" t="s">
        <v>2318</v>
      </c>
      <c r="B971" s="406" t="s">
        <v>2343</v>
      </c>
      <c r="C971" s="407" t="s">
        <v>2319</v>
      </c>
      <c r="D971" s="408" t="s">
        <v>2363</v>
      </c>
      <c r="E971" s="407" t="s">
        <v>434</v>
      </c>
      <c r="F971" s="408" t="s">
        <v>2365</v>
      </c>
      <c r="G971" s="407" t="s">
        <v>435</v>
      </c>
      <c r="H971" s="407" t="s">
        <v>2329</v>
      </c>
      <c r="I971" s="407" t="s">
        <v>2330</v>
      </c>
      <c r="J971" s="407" t="s">
        <v>2331</v>
      </c>
      <c r="K971" s="407" t="s">
        <v>2332</v>
      </c>
      <c r="L971" s="409">
        <v>104.61333333333334</v>
      </c>
      <c r="M971" s="409">
        <v>3</v>
      </c>
      <c r="N971" s="410">
        <v>313.84000000000003</v>
      </c>
    </row>
    <row r="972" spans="1:14" ht="14.4" customHeight="1" x14ac:dyDescent="0.3">
      <c r="A972" s="405" t="s">
        <v>2318</v>
      </c>
      <c r="B972" s="406" t="s">
        <v>2343</v>
      </c>
      <c r="C972" s="407" t="s">
        <v>2333</v>
      </c>
      <c r="D972" s="408" t="s">
        <v>2364</v>
      </c>
      <c r="E972" s="407" t="s">
        <v>434</v>
      </c>
      <c r="F972" s="408" t="s">
        <v>2365</v>
      </c>
      <c r="G972" s="407" t="s">
        <v>435</v>
      </c>
      <c r="H972" s="407" t="s">
        <v>803</v>
      </c>
      <c r="I972" s="407" t="s">
        <v>804</v>
      </c>
      <c r="J972" s="407" t="s">
        <v>805</v>
      </c>
      <c r="K972" s="407" t="s">
        <v>806</v>
      </c>
      <c r="L972" s="409">
        <v>19.080000000000002</v>
      </c>
      <c r="M972" s="409">
        <v>1</v>
      </c>
      <c r="N972" s="410">
        <v>19.080000000000002</v>
      </c>
    </row>
    <row r="973" spans="1:14" ht="14.4" customHeight="1" thickBot="1" x14ac:dyDescent="0.35">
      <c r="A973" s="411" t="s">
        <v>2318</v>
      </c>
      <c r="B973" s="412" t="s">
        <v>2343</v>
      </c>
      <c r="C973" s="413" t="s">
        <v>2333</v>
      </c>
      <c r="D973" s="414" t="s">
        <v>2364</v>
      </c>
      <c r="E973" s="413" t="s">
        <v>434</v>
      </c>
      <c r="F973" s="414" t="s">
        <v>2365</v>
      </c>
      <c r="G973" s="413" t="s">
        <v>435</v>
      </c>
      <c r="H973" s="413" t="s">
        <v>1442</v>
      </c>
      <c r="I973" s="413" t="s">
        <v>1443</v>
      </c>
      <c r="J973" s="413" t="s">
        <v>1444</v>
      </c>
      <c r="K973" s="413" t="s">
        <v>1445</v>
      </c>
      <c r="L973" s="415">
        <v>62.20786463920092</v>
      </c>
      <c r="M973" s="415">
        <v>1</v>
      </c>
      <c r="N973" s="416">
        <v>62.20786463920092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1" customWidth="1"/>
    <col min="2" max="2" width="5.44140625" style="181" bestFit="1" customWidth="1"/>
    <col min="3" max="3" width="6.109375" style="181" bestFit="1" customWidth="1"/>
    <col min="4" max="4" width="7.44140625" style="181" bestFit="1" customWidth="1"/>
    <col min="5" max="5" width="6.21875" style="181" bestFit="1" customWidth="1"/>
    <col min="6" max="6" width="6.33203125" style="184" bestFit="1" customWidth="1"/>
    <col min="7" max="7" width="6.109375" style="184" bestFit="1" customWidth="1"/>
    <col min="8" max="8" width="7.44140625" style="184" bestFit="1" customWidth="1"/>
    <col min="9" max="9" width="6.21875" style="184" bestFit="1" customWidth="1"/>
    <col min="10" max="10" width="5.44140625" style="181" bestFit="1" customWidth="1"/>
    <col min="11" max="11" width="6.109375" style="181" bestFit="1" customWidth="1"/>
    <col min="12" max="12" width="7.44140625" style="181" bestFit="1" customWidth="1"/>
    <col min="13" max="13" width="6.21875" style="181" bestFit="1" customWidth="1"/>
    <col min="14" max="14" width="5.33203125" style="184" bestFit="1" customWidth="1"/>
    <col min="15" max="15" width="6.109375" style="184" bestFit="1" customWidth="1"/>
    <col min="16" max="16" width="7.44140625" style="184" bestFit="1" customWidth="1"/>
    <col min="17" max="17" width="6.21875" style="184" bestFit="1" customWidth="1"/>
    <col min="18" max="16384" width="8.88671875" style="105"/>
  </cols>
  <sheetData>
    <row r="1" spans="1:17" ht="18.600000000000001" customHeight="1" thickBot="1" x14ac:dyDescent="0.4">
      <c r="A1" s="330" t="s">
        <v>211</v>
      </c>
      <c r="B1" s="330"/>
      <c r="C1" s="330"/>
      <c r="D1" s="330"/>
      <c r="E1" s="330"/>
      <c r="F1" s="294"/>
      <c r="G1" s="294"/>
      <c r="H1" s="294"/>
      <c r="I1" s="29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203" t="s">
        <v>246</v>
      </c>
      <c r="B2" s="188"/>
      <c r="C2" s="188"/>
      <c r="D2" s="188"/>
      <c r="E2" s="188"/>
    </row>
    <row r="3" spans="1:17" ht="14.4" customHeight="1" thickBot="1" x14ac:dyDescent="0.35">
      <c r="A3" s="270" t="s">
        <v>3</v>
      </c>
      <c r="B3" s="274">
        <f>SUM(B6:B1048576)</f>
        <v>11</v>
      </c>
      <c r="C3" s="275">
        <f>SUM(C6:C1048576)</f>
        <v>0</v>
      </c>
      <c r="D3" s="275">
        <f>SUM(D6:D1048576)</f>
        <v>0</v>
      </c>
      <c r="E3" s="276">
        <f>SUM(E6:E1048576)</f>
        <v>0</v>
      </c>
      <c r="F3" s="273">
        <f>IF(SUM($B3:$E3)=0,"",B3/SUM($B3:$E3))</f>
        <v>1</v>
      </c>
      <c r="G3" s="271">
        <f t="shared" ref="G3:I3" si="0">IF(SUM($B3:$E3)=0,"",C3/SUM($B3:$E3))</f>
        <v>0</v>
      </c>
      <c r="H3" s="271">
        <f t="shared" si="0"/>
        <v>0</v>
      </c>
      <c r="I3" s="272">
        <f t="shared" si="0"/>
        <v>0</v>
      </c>
      <c r="J3" s="275">
        <f>SUM(J6:J1048576)</f>
        <v>6</v>
      </c>
      <c r="K3" s="275">
        <f>SUM(K6:K1048576)</f>
        <v>0</v>
      </c>
      <c r="L3" s="275">
        <f>SUM(L6:L1048576)</f>
        <v>0</v>
      </c>
      <c r="M3" s="276">
        <f>SUM(M6:M1048576)</f>
        <v>0</v>
      </c>
      <c r="N3" s="273">
        <f>IF(SUM($J3:$M3)=0,"",J3/SUM($J3:$M3))</f>
        <v>1</v>
      </c>
      <c r="O3" s="271">
        <f t="shared" ref="O3:Q3" si="1">IF(SUM($J3:$M3)=0,"",K3/SUM($J3:$M3))</f>
        <v>0</v>
      </c>
      <c r="P3" s="271">
        <f t="shared" si="1"/>
        <v>0</v>
      </c>
      <c r="Q3" s="272">
        <f t="shared" si="1"/>
        <v>0</v>
      </c>
    </row>
    <row r="4" spans="1:17" ht="14.4" customHeight="1" thickBot="1" x14ac:dyDescent="0.35">
      <c r="A4" s="269"/>
      <c r="B4" s="334" t="s">
        <v>213</v>
      </c>
      <c r="C4" s="335"/>
      <c r="D4" s="335"/>
      <c r="E4" s="336"/>
      <c r="F4" s="331" t="s">
        <v>218</v>
      </c>
      <c r="G4" s="332"/>
      <c r="H4" s="332"/>
      <c r="I4" s="333"/>
      <c r="J4" s="334" t="s">
        <v>219</v>
      </c>
      <c r="K4" s="335"/>
      <c r="L4" s="335"/>
      <c r="M4" s="336"/>
      <c r="N4" s="331" t="s">
        <v>220</v>
      </c>
      <c r="O4" s="332"/>
      <c r="P4" s="332"/>
      <c r="Q4" s="333"/>
    </row>
    <row r="5" spans="1:17" ht="14.4" customHeight="1" thickBot="1" x14ac:dyDescent="0.35">
      <c r="A5" s="417" t="s">
        <v>212</v>
      </c>
      <c r="B5" s="418" t="s">
        <v>214</v>
      </c>
      <c r="C5" s="418" t="s">
        <v>215</v>
      </c>
      <c r="D5" s="418" t="s">
        <v>216</v>
      </c>
      <c r="E5" s="419" t="s">
        <v>217</v>
      </c>
      <c r="F5" s="420" t="s">
        <v>214</v>
      </c>
      <c r="G5" s="421" t="s">
        <v>215</v>
      </c>
      <c r="H5" s="421" t="s">
        <v>216</v>
      </c>
      <c r="I5" s="422" t="s">
        <v>217</v>
      </c>
      <c r="J5" s="418" t="s">
        <v>214</v>
      </c>
      <c r="K5" s="418" t="s">
        <v>215</v>
      </c>
      <c r="L5" s="418" t="s">
        <v>216</v>
      </c>
      <c r="M5" s="419" t="s">
        <v>217</v>
      </c>
      <c r="N5" s="420" t="s">
        <v>214</v>
      </c>
      <c r="O5" s="421" t="s">
        <v>215</v>
      </c>
      <c r="P5" s="421" t="s">
        <v>216</v>
      </c>
      <c r="Q5" s="422" t="s">
        <v>217</v>
      </c>
    </row>
    <row r="6" spans="1:17" ht="14.4" customHeight="1" x14ac:dyDescent="0.3">
      <c r="A6" s="428" t="s">
        <v>2370</v>
      </c>
      <c r="B6" s="432"/>
      <c r="C6" s="403"/>
      <c r="D6" s="403"/>
      <c r="E6" s="404"/>
      <c r="F6" s="430"/>
      <c r="G6" s="424"/>
      <c r="H6" s="424"/>
      <c r="I6" s="434"/>
      <c r="J6" s="432"/>
      <c r="K6" s="403"/>
      <c r="L6" s="403"/>
      <c r="M6" s="404"/>
      <c r="N6" s="430"/>
      <c r="O6" s="424"/>
      <c r="P6" s="424"/>
      <c r="Q6" s="425"/>
    </row>
    <row r="7" spans="1:17" ht="14.4" customHeight="1" thickBot="1" x14ac:dyDescent="0.35">
      <c r="A7" s="429" t="s">
        <v>2371</v>
      </c>
      <c r="B7" s="433">
        <v>11</v>
      </c>
      <c r="C7" s="415"/>
      <c r="D7" s="415"/>
      <c r="E7" s="416"/>
      <c r="F7" s="431">
        <v>1</v>
      </c>
      <c r="G7" s="426">
        <v>0</v>
      </c>
      <c r="H7" s="426">
        <v>0</v>
      </c>
      <c r="I7" s="435">
        <v>0</v>
      </c>
      <c r="J7" s="433">
        <v>6</v>
      </c>
      <c r="K7" s="415"/>
      <c r="L7" s="415"/>
      <c r="M7" s="416"/>
      <c r="N7" s="431">
        <v>1</v>
      </c>
      <c r="O7" s="426">
        <v>0</v>
      </c>
      <c r="P7" s="426">
        <v>0</v>
      </c>
      <c r="Q7" s="42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2015-03-21T00:23:29Z</dcterms:modified>
</cp:coreProperties>
</file>